
<file path=[Content_Types].xml><?xml version="1.0" encoding="utf-8"?>
<Types xmlns="http://schemas.openxmlformats.org/package/2006/content-type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360" yWindow="15" windowWidth="20955" windowHeight="9720" activeTab="2"/>
  </bookViews>
  <sheets>
    <sheet sheetId="1" name="Mode d'emploi" state="visible" r:id="rId4"/>
    <sheet sheetId="2" name="a completer" state="visible" r:id="rId5"/>
    <sheet sheetId="3" name="Liste materiels et chiffrage" state="visible" r:id="rId6"/>
    <sheet sheetId="4" name="INVENTAIRE" state="visible" r:id="rId7"/>
    <sheet sheetId="5" name="Liste imprimable" state="visible" r:id="rId8"/>
    <sheet sheetId="6" name="indices" state="veryHidden" r:id="rId9"/>
    <sheet sheetId="7" name="calcul multi site" state="hidden" r:id="rId10"/>
    <sheet sheetId="8" name="evolutif" state="visible" r:id="rId11"/>
    <sheet sheetId="9" name="Feuil1" state="veryHidden" r:id="rId12"/>
    <sheet sheetId="10" name="Feuil2" state="veryHidden" r:id="rId13"/>
    <sheet sheetId="11" name="Feuil3" state="veryHidden" r:id="rId14"/>
  </sheets>
  <definedNames>
    <definedName name="age">Feuil1!$A$250:$B$268</definedName>
    <definedName name="Qualité">Feuil1!$A$274:$D$277</definedName>
    <definedName name="_xlnm.Print_Area" localSheetId="6">'calcul multi site'!$A4:$DZ236</definedName>
  </definedNames>
  <calcPr calcId="171027"/>
</workbook>
</file>

<file path=xl/comments9.xml><?xml version="1.0" encoding="utf-8"?>
<comments xmlns="http://schemas.openxmlformats.org/spreadsheetml/2006/main">
  <authors>
    <author>Author</author>
  </authors>
  <commentList>
    <comment ref="E83" authorId="0">
      <text>
        <r>
          <rPr>
            <b/>
            <sz val="9"/>
            <rFont val="Tahoma"/>
          </rPr>
          <t>Auteur:</t>
        </r>
        <r>
          <rPr>
            <sz val="9"/>
            <rFont val="Tahoma"/>
          </rPr>
          <t xml:space="preserve">
AC:
conso prise sur 1h de fonctionnement
</t>
        </r>
      </text>
    </comment>
    <comment ref="G83" authorId="0">
      <text>
        <r>
          <rPr>
            <b/>
            <sz val="9"/>
            <rFont val="Tahoma"/>
          </rPr>
          <t>Auteur:</t>
        </r>
        <r>
          <rPr>
            <sz val="9"/>
            <rFont val="Tahoma"/>
          </rPr>
          <t xml:space="preserve">
AC:
total conso - capacité des bacs pour toutes les machines
</t>
        </r>
      </text>
    </comment>
    <comment ref="E189" authorId="0">
      <text>
        <r>
          <rPr>
            <b/>
            <sz val="9"/>
            <rFont val="Tahoma"/>
          </rPr>
          <t>Auteur:</t>
        </r>
        <r>
          <rPr>
            <sz val="9"/>
            <rFont val="Tahoma"/>
          </rPr>
          <t xml:space="preserve">
andre:
debit de 10 litre minimum mn
</t>
        </r>
      </text>
    </comment>
  </commentList>
</comments>
</file>

<file path=xl/sharedStrings.xml><?xml version="1.0" encoding="utf-8"?>
<sst xmlns="http://schemas.openxmlformats.org/spreadsheetml/2006/main" count="23085" uniqueCount="499">
  <si>
    <t>LOGICIEL DE CALCUL DES CONTRATS DE MAINTENANCE</t>
  </si>
  <si>
    <r>
      <t xml:space="preserve">Ce logiciel a pour objectif un chiffrage rapide des contrats d'entretien </t>
    </r>
    <r>
      <rPr>
        <color indexed="60"/>
        <sz val="10"/>
        <rFont val="Arial"/>
      </rPr>
      <t>(pour une cuisine complète, et non pas pour du produit unitaire)</t>
    </r>
  </si>
  <si>
    <r>
      <t xml:space="preserve">Il éxiste  une </t>
    </r>
    <r>
      <rPr>
        <b/>
        <color indexed="4"/>
        <sz val="10"/>
        <rFont val="Arial"/>
      </rPr>
      <t>liste d'inventaire</t>
    </r>
    <r>
      <rPr>
        <color theme="1"/>
        <scheme val="minor"/>
        <sz val="11"/>
        <rFont val="Calibri"/>
      </rPr>
      <t xml:space="preserve"> permettant un relevé exhaustif des équipements; elle est organisée par zone(elle est à votre disposition) </t>
    </r>
  </si>
  <si>
    <t>afin de bien balayer tous les matériels d'un client.</t>
  </si>
  <si>
    <t>Les onglets sont au nombre de 5 :</t>
  </si>
  <si>
    <r>
      <t>- le premier</t>
    </r>
    <r>
      <rPr>
        <color indexed="2"/>
        <sz val="10"/>
        <rFont val="Arial"/>
      </rPr>
      <t>"à compléter"</t>
    </r>
    <r>
      <rPr>
        <sz val="10"/>
        <rFont val="Arial"/>
      </rPr>
      <t xml:space="preserve"> reprend les </t>
    </r>
    <r>
      <rPr>
        <color indexed="4"/>
        <sz val="10"/>
        <rFont val="Arial"/>
      </rPr>
      <t>informations générales du site</t>
    </r>
    <r>
      <rPr>
        <color theme="1"/>
        <scheme val="minor"/>
        <sz val="11"/>
        <rFont val="Calibri"/>
      </rPr>
      <t>, les tarifs appliqués par votre filiale et ses coûts ;</t>
    </r>
  </si>
  <si>
    <r>
      <t>- le deuxième</t>
    </r>
    <r>
      <rPr>
        <color indexed="2"/>
        <sz val="10"/>
        <rFont val="Arial"/>
      </rPr>
      <t>"liste materiels et chiffrage"</t>
    </r>
    <r>
      <rPr>
        <color theme="1"/>
        <scheme val="minor"/>
        <sz val="11"/>
        <rFont val="Calibri"/>
      </rPr>
      <t xml:space="preserve"> reprend la</t>
    </r>
    <r>
      <rPr>
        <color indexed="4"/>
        <sz val="10"/>
        <rFont val="Arial"/>
      </rPr>
      <t xml:space="preserve"> liste du matériel </t>
    </r>
    <r>
      <rPr>
        <sz val="10"/>
        <rFont val="Arial"/>
      </rPr>
      <t xml:space="preserve">et </t>
    </r>
    <r>
      <rPr>
        <color indexed="4"/>
        <sz val="10"/>
        <rFont val="Arial"/>
      </rPr>
      <t>chiffre différents contrats</t>
    </r>
    <r>
      <rPr>
        <color theme="1"/>
        <scheme val="minor"/>
        <sz val="11"/>
        <rFont val="Calibri"/>
      </rPr>
      <t xml:space="preserve"> ;</t>
    </r>
  </si>
  <si>
    <r>
      <t>- le troisième</t>
    </r>
    <r>
      <rPr>
        <color indexed="2"/>
        <sz val="10"/>
        <rFont val="Arial"/>
      </rPr>
      <t>" liste imprimable"</t>
    </r>
    <r>
      <rPr>
        <sz val="10"/>
        <rFont val="Arial"/>
      </rPr>
      <t>reprend la liste des équipement que vous pouvez imprimer</t>
    </r>
  </si>
  <si>
    <r>
      <t>- le quatrième</t>
    </r>
    <r>
      <rPr>
        <color indexed="2"/>
        <sz val="10"/>
        <rFont val="Arial"/>
      </rPr>
      <t>"indices"</t>
    </r>
    <r>
      <rPr>
        <sz val="10"/>
        <rFont val="Arial"/>
      </rPr>
      <t xml:space="preserve"> n'est pas modifiable mais permet d'</t>
    </r>
    <r>
      <rPr>
        <color indexed="4"/>
        <sz val="10"/>
        <rFont val="Arial"/>
      </rPr>
      <t>ajouter des matériels complémentaires</t>
    </r>
    <r>
      <rPr>
        <color theme="1"/>
        <scheme val="minor"/>
        <sz val="11"/>
        <rFont val="Calibri"/>
      </rPr>
      <t xml:space="preserve"> qui ne seraient pas dans la liste initiale </t>
    </r>
  </si>
  <si>
    <t>Onglet  "A compléter" : saisie des données générales propres au site</t>
  </si>
  <si>
    <t>Le "type de restaurant" donne une idée de l'intensité d'utilisation du matériel plutôt que du tyoe exact de l'établissement</t>
  </si>
  <si>
    <t>8 possibilités au choix</t>
  </si>
  <si>
    <r>
      <t xml:space="preserve">"Affaire" Indiquer la dénomination du site, celle-ci s'affichera dans la grille de calcul.     </t>
    </r>
    <r>
      <rPr>
        <b/>
        <sz val="10"/>
        <rFont val="Arial"/>
      </rPr>
      <t xml:space="preserve"> </t>
    </r>
  </si>
  <si>
    <r>
      <t xml:space="preserve">Un conseil:  "ENREGISTREZ SOUS"   </t>
    </r>
    <r>
      <rPr>
        <sz val="10"/>
        <rFont val="Arial"/>
      </rPr>
      <t>dès que le nom de l'affaire a été mentionné! Pour éviter de perdre les données rentrées</t>
    </r>
  </si>
  <si>
    <t>"Age du matériel" : mettre l'âge le plus commun, sachant que cette donnée peut être modifiée sur l'onglet suivant ligne par ligne</t>
  </si>
  <si>
    <t>"Nombre de visites" : Là également mettre la valeur la plus commune, chaque matériel pouvant être adapté sur l'onglet suivant</t>
  </si>
  <si>
    <t>"Coûts" : à demander au dIrecteur de la filiale; cela vous permet d'avoir une approche de la marge du contrat</t>
  </si>
  <si>
    <t>Onglet  "Liste des matériels et chiffrage" - Saisie de l'inventaire du matériel et calcul du prix des différents types de contrat</t>
  </si>
  <si>
    <r>
      <t xml:space="preserve">Seules les cases en </t>
    </r>
    <r>
      <rPr>
        <b/>
        <color indexed="47"/>
        <sz val="14"/>
        <rFont val="Arial"/>
      </rPr>
      <t>rose</t>
    </r>
    <r>
      <rPr>
        <color theme="1"/>
        <scheme val="minor"/>
        <sz val="11"/>
        <rFont val="Calibri"/>
      </rPr>
      <t xml:space="preserve"> </t>
    </r>
    <r>
      <rPr>
        <color indexed="60"/>
        <sz val="10"/>
        <rFont val="Arial"/>
      </rPr>
      <t>(quantité d'appareils)</t>
    </r>
    <r>
      <rPr>
        <color theme="1"/>
        <scheme val="minor"/>
        <sz val="11"/>
        <rFont val="Calibri"/>
      </rPr>
      <t xml:space="preserve"> sont accessibles et doivent être remplies</t>
    </r>
  </si>
  <si>
    <t>En standard, le logiciel reprend les données de l'onglet 1 pour ce qui concerne l'âge et le nombre de visites, mais il est possible d'adapter à chaque matériel</t>
  </si>
  <si>
    <t>Pour le forfait pièces, saisir le "1" dans la case concernée; 6 possibilités entre 50 et 800€</t>
  </si>
  <si>
    <r>
      <t>Le chiffrage de la</t>
    </r>
    <r>
      <rPr>
        <b/>
        <color indexed="4"/>
        <sz val="10"/>
        <rFont val="Arial"/>
      </rPr>
      <t xml:space="preserve"> visite "contrôle réglementaire"</t>
    </r>
    <r>
      <rPr>
        <color theme="1"/>
        <scheme val="minor"/>
        <sz val="11"/>
        <rFont val="Calibri"/>
      </rPr>
      <t xml:space="preserve"> apparaît en colonne I</t>
    </r>
  </si>
  <si>
    <r>
      <t xml:space="preserve">Des lignes sont disponibles </t>
    </r>
    <r>
      <rPr>
        <b/>
        <color indexed="4"/>
        <sz val="10"/>
        <rFont val="Arial"/>
      </rPr>
      <t>pour rajouter du matériel qui ne serait pas listé</t>
    </r>
    <r>
      <rPr>
        <color theme="1"/>
        <scheme val="minor"/>
        <sz val="11"/>
        <rFont val="Calibri"/>
      </rPr>
      <t xml:space="preserve"> : ce matériel sera automatiquement intégré en le saisissant </t>
    </r>
    <r>
      <rPr>
        <b/>
        <color indexed="4"/>
        <sz val="10"/>
        <rFont val="Arial"/>
      </rPr>
      <t xml:space="preserve">sur l'onglet 'Indices' </t>
    </r>
  </si>
  <si>
    <t>là où il reste des vides en bleu clair</t>
  </si>
  <si>
    <r>
      <t>En bas de tableau, vous retrouvez le chiffrage spécifique pour le préventif, puis le curatif : la ligne 214 "</t>
    </r>
    <r>
      <rPr>
        <b/>
        <color indexed="4"/>
        <sz val="10"/>
        <rFont val="Arial"/>
      </rPr>
      <t>Prix F2</t>
    </r>
    <r>
      <rPr>
        <color theme="1"/>
        <scheme val="minor"/>
        <sz val="11"/>
        <rFont val="Calibri"/>
      </rPr>
      <t xml:space="preserve">" correspond à l'addition des 2 précédentes </t>
    </r>
    <r>
      <rPr>
        <color indexed="60"/>
        <sz val="10"/>
        <rFont val="Arial"/>
      </rPr>
      <t>(prév. + dép.)</t>
    </r>
  </si>
  <si>
    <r>
      <t xml:space="preserve">La cellule A 225 vous permet de </t>
    </r>
    <r>
      <rPr>
        <b/>
        <color indexed="4"/>
        <sz val="10"/>
        <rFont val="Arial"/>
      </rPr>
      <t>vérifier le nombre d'appareils</t>
    </r>
    <r>
      <rPr>
        <color theme="1"/>
        <scheme val="minor"/>
        <sz val="11"/>
        <rFont val="Calibri"/>
      </rPr>
      <t xml:space="preserve"> saisis</t>
    </r>
  </si>
  <si>
    <t>Les cellules C 238 et C 239 vous indiquent le temps moyen préventif et curatif / appareil, et permet de vérifier la cohérence du chiffrage.</t>
  </si>
  <si>
    <t xml:space="preserve">Onglet  "Indices" </t>
  </si>
  <si>
    <r>
      <t>Les seuls éléments à remplir sur cette page sont les matériels que vous auriez à rajouter à la liste initiale :</t>
    </r>
    <r>
      <rPr>
        <b/>
        <color indexed="4"/>
        <sz val="10"/>
        <rFont val="Arial"/>
      </rPr>
      <t xml:space="preserve"> il vous faut obligatoirement donner un temps</t>
    </r>
    <r>
      <rPr>
        <color theme="1"/>
        <scheme val="minor"/>
        <sz val="11"/>
        <rFont val="Calibri"/>
      </rPr>
      <t xml:space="preserve"> (en minute) d'entretien </t>
    </r>
    <r>
      <rPr>
        <color theme="1"/>
        <scheme val="minor"/>
        <sz val="11"/>
        <rFont val="Calibri"/>
      </rPr>
      <t xml:space="preserve"> </t>
    </r>
  </si>
  <si>
    <r>
      <t>par visite (colonne C), et de vérification pour la visite tampon (</t>
    </r>
    <r>
      <rPr>
        <color indexed="4"/>
        <sz val="10"/>
        <rFont val="Arial"/>
      </rPr>
      <t>colonne D</t>
    </r>
    <r>
      <rPr>
        <sz val="10"/>
        <rFont val="Arial"/>
      </rPr>
      <t>); prenez exemple des matériels précédents pour vous faire une idée.</t>
    </r>
  </si>
  <si>
    <t>N'hésitez pas à nous communiquer les anomalies ou manquements</t>
  </si>
  <si>
    <t>C,Pujol; A,Côte</t>
  </si>
  <si>
    <t>Compléter les cellules roses</t>
  </si>
  <si>
    <t>Nom du site:</t>
  </si>
  <si>
    <t>Mairie de Saclay</t>
  </si>
  <si>
    <t>Nbre de repas annuel</t>
  </si>
  <si>
    <t>A remplir impérativement pour calcul de l'impact COVID</t>
  </si>
  <si>
    <t>Tarif horaire</t>
  </si>
  <si>
    <t>Coût revient de l'heure</t>
  </si>
  <si>
    <t>Forfait déplacement</t>
  </si>
  <si>
    <t>Coût revient du forfait</t>
  </si>
  <si>
    <t>Type de restaurant</t>
  </si>
  <si>
    <r>
      <t>1</t>
    </r>
    <r>
      <rPr>
        <color theme="1"/>
        <scheme val="minor"/>
        <sz val="11"/>
        <rFont val="Calibri"/>
      </rPr>
      <t xml:space="preserve"> - RIE
</t>
    </r>
    <r>
      <rPr>
        <b/>
        <sz val="10"/>
        <rFont val="Arial"/>
      </rPr>
      <t>2</t>
    </r>
    <r>
      <rPr>
        <color theme="1"/>
        <scheme val="minor"/>
        <sz val="11"/>
        <rFont val="Calibri"/>
      </rPr>
      <t xml:space="preserve"> - Scolaire
</t>
    </r>
    <r>
      <rPr>
        <b/>
        <sz val="10"/>
        <rFont val="Arial"/>
      </rPr>
      <t>3</t>
    </r>
    <r>
      <rPr>
        <color theme="1"/>
        <scheme val="minor"/>
        <sz val="11"/>
        <rFont val="Calibri"/>
      </rPr>
      <t xml:space="preserve"> - Commercial
</t>
    </r>
    <r>
      <rPr>
        <b/>
        <sz val="10"/>
        <rFont val="Arial"/>
      </rPr>
      <t>4</t>
    </r>
    <r>
      <rPr>
        <color theme="1"/>
        <scheme val="minor"/>
        <sz val="11"/>
        <rFont val="Calibri"/>
      </rPr>
      <t xml:space="preserve"> - Santé MR,cliniques
</t>
    </r>
    <r>
      <rPr>
        <b/>
        <sz val="10"/>
        <rFont val="Arial"/>
      </rPr>
      <t>5</t>
    </r>
    <r>
      <rPr>
        <color theme="1"/>
        <scheme val="minor"/>
        <sz val="11"/>
        <rFont val="Calibri"/>
      </rPr>
      <t xml:space="preserve"> - Hopitaux
</t>
    </r>
    <r>
      <rPr>
        <b/>
        <sz val="10"/>
        <rFont val="Arial"/>
      </rPr>
      <t>6</t>
    </r>
    <r>
      <rPr>
        <color theme="1"/>
        <scheme val="minor"/>
        <sz val="11"/>
        <rFont val="Calibri"/>
      </rPr>
      <t xml:space="preserve"> - Cuisines centrales municipales
</t>
    </r>
    <r>
      <rPr>
        <b/>
        <sz val="10"/>
        <rFont val="Arial"/>
      </rPr>
      <t>7</t>
    </r>
    <r>
      <rPr>
        <color theme="1"/>
        <scheme val="minor"/>
        <sz val="11"/>
        <rFont val="Calibri"/>
      </rPr>
      <t xml:space="preserve"> - Brasseries et chaines 7/7
</t>
    </r>
    <r>
      <rPr>
        <b/>
        <sz val="10"/>
        <rFont val="Arial"/>
      </rPr>
      <t>8</t>
    </r>
    <r>
      <rPr>
        <color theme="1"/>
        <scheme val="minor"/>
        <sz val="11"/>
        <rFont val="Calibri"/>
      </rPr>
      <t xml:space="preserve"> - centres pénitentiaires</t>
    </r>
  </si>
  <si>
    <t>Coefficient moyen sur PdR</t>
  </si>
  <si>
    <t>Qualité du client</t>
  </si>
  <si>
    <r>
      <t>1</t>
    </r>
    <r>
      <rPr>
        <color theme="1"/>
        <scheme val="minor"/>
        <sz val="11"/>
        <rFont val="Calibri"/>
      </rPr>
      <t xml:space="preserve"> - Très soigneux
</t>
    </r>
    <r>
      <rPr>
        <b/>
        <sz val="10"/>
        <rFont val="Arial"/>
      </rPr>
      <t>2</t>
    </r>
    <r>
      <rPr>
        <color theme="1"/>
        <scheme val="minor"/>
        <sz val="11"/>
        <rFont val="Calibri"/>
      </rPr>
      <t xml:space="preserve"> - Normal
</t>
    </r>
    <r>
      <rPr>
        <b/>
        <sz val="10"/>
        <rFont val="Arial"/>
      </rPr>
      <t>3</t>
    </r>
    <r>
      <rPr>
        <color theme="1"/>
        <scheme val="minor"/>
        <sz val="11"/>
        <rFont val="Calibri"/>
      </rPr>
      <t xml:space="preserve"> - Peu soigneux
</t>
    </r>
    <r>
      <rPr>
        <b/>
        <sz val="10"/>
        <rFont val="Arial"/>
      </rPr>
      <t>4</t>
    </r>
    <r>
      <rPr>
        <color theme="1"/>
        <scheme val="minor"/>
        <sz val="11"/>
        <rFont val="Calibri"/>
      </rPr>
      <t xml:space="preserve"> - Très peu soigneux</t>
    </r>
  </si>
  <si>
    <t>AGE DU MATERIEL en années</t>
  </si>
  <si>
    <r>
      <t xml:space="preserve">Saisir </t>
    </r>
    <r>
      <rPr>
        <b/>
        <sz val="10"/>
        <rFont val="Arial"/>
      </rPr>
      <t>1</t>
    </r>
    <r>
      <rPr>
        <b/>
        <color indexed="2"/>
        <sz val="10"/>
        <rFont val="Arial"/>
      </rPr>
      <t xml:space="preserve"> ci-dessous dans cellule correspondant à votre choix</t>
    </r>
  </si>
  <si>
    <t>Forfait PDR inclu   &lt;50€</t>
  </si>
  <si>
    <t>NOMBRE DE VISITES:</t>
  </si>
  <si>
    <t>Forfait PDR inclu   &lt;70€</t>
  </si>
  <si>
    <t>CUISSON GAZ</t>
  </si>
  <si>
    <t>Forfait PDR inclu   &lt;150€</t>
  </si>
  <si>
    <t>CUISSON ELECTRIQUE</t>
  </si>
  <si>
    <t>Forfait PDR inclu   &lt;250€</t>
  </si>
  <si>
    <t>LAVERIE</t>
  </si>
  <si>
    <t>Forfait PDR inclu   &lt;500€</t>
  </si>
  <si>
    <t>PREPARATION</t>
  </si>
  <si>
    <t>Forfait PDR inclu   &lt;800€</t>
  </si>
  <si>
    <t>FROID</t>
  </si>
  <si>
    <t>SELF</t>
  </si>
  <si>
    <t>CAFETERIE</t>
  </si>
  <si>
    <t>REST, DIFFEREE</t>
  </si>
  <si>
    <t>DIVERS</t>
  </si>
  <si>
    <t>BUANDERIE</t>
  </si>
  <si>
    <t>Intégration cout COVID</t>
  </si>
  <si>
    <t>HYPOTHESES</t>
  </si>
  <si>
    <t>TPS MN SUPPL PAR INTER</t>
  </si>
  <si>
    <t>TPS MN SUPPL PAR EQPT</t>
  </si>
  <si>
    <t>COUTS EPI</t>
  </si>
  <si>
    <t>Client :</t>
  </si>
  <si>
    <t>Note: Les PDR sont un % de la MO</t>
  </si>
  <si>
    <t>Préventif</t>
  </si>
  <si>
    <t>Dépannage</t>
  </si>
  <si>
    <t>PDR</t>
  </si>
  <si>
    <t xml:space="preserve">contrôle annuel réglemen
-taire</t>
  </si>
  <si>
    <r>
      <t xml:space="preserve">TEMPS ET CA </t>
    </r>
    <r>
      <rPr>
        <b/>
        <sz val="12"/>
        <rFont val="Arial"/>
      </rPr>
      <t>UNITAIRES</t>
    </r>
    <r>
      <rPr>
        <color indexed="2"/>
        <sz val="12"/>
        <rFont val="Arial"/>
      </rPr>
      <t xml:space="preserve"> </t>
    </r>
    <r>
      <rPr>
        <color indexed="2"/>
        <sz val="10"/>
        <rFont val="Arial"/>
      </rPr>
      <t>(a n'utiliser que si demandé en AO)</t>
    </r>
  </si>
  <si>
    <t>Qté</t>
  </si>
  <si>
    <t>MATERIEL</t>
  </si>
  <si>
    <t>Age</t>
  </si>
  <si>
    <t>Nbre de visites</t>
  </si>
  <si>
    <t>nbre points</t>
  </si>
  <si>
    <t>X</t>
  </si>
  <si>
    <t>Temps mn VCE unitaire</t>
  </si>
  <si>
    <t>temps mn SAV unitaire</t>
  </si>
  <si>
    <t>temps mn total unitaire</t>
  </si>
  <si>
    <t>CA unitaire hors deplacement</t>
  </si>
  <si>
    <t>CA unitaire hors deplacement yc pdr&lt;150€</t>
  </si>
  <si>
    <t>CA unitaire hors deplacement yc pdr</t>
  </si>
  <si>
    <t>qty</t>
  </si>
  <si>
    <t>CHAUD GAZ</t>
  </si>
  <si>
    <t>codes</t>
  </si>
  <si>
    <t>CHAUD ELECTRIQUE</t>
  </si>
  <si>
    <t>LAVEUSES</t>
  </si>
  <si>
    <t>MANUTENTION  MECANIQUE</t>
  </si>
  <si>
    <t>TRAITEMENT  DECHETS</t>
  </si>
  <si>
    <t>RESTAURATION DIFFEREE</t>
  </si>
  <si>
    <t>Nb appareils</t>
  </si>
  <si>
    <t>Heures VCE</t>
  </si>
  <si>
    <t>Heures SAV</t>
  </si>
  <si>
    <t>Total temps</t>
  </si>
  <si>
    <t>Euros</t>
  </si>
  <si>
    <t>Heure</t>
  </si>
  <si>
    <t>TOTAL CHAUD</t>
  </si>
  <si>
    <t>hors COVID</t>
  </si>
  <si>
    <t>ecart du au COVID</t>
  </si>
  <si>
    <t>TOTAL LAVERIE</t>
  </si>
  <si>
    <t>TOTAL PREPARATION</t>
  </si>
  <si>
    <t>TOTAL FROID</t>
  </si>
  <si>
    <t>TOTAL CAFETERIE</t>
  </si>
  <si>
    <t>TOTAL REST. DIFFEREE</t>
  </si>
  <si>
    <t>TOTAL DIVERS</t>
  </si>
  <si>
    <t>TOTAL BUANDERIE</t>
  </si>
  <si>
    <t>TOTAUX</t>
  </si>
  <si>
    <t xml:space="preserve"> (heures) </t>
  </si>
  <si>
    <t>Nb d'heures supplémentaires</t>
  </si>
  <si>
    <t>avec effet COVID</t>
  </si>
  <si>
    <t>Nb de déplacements</t>
  </si>
  <si>
    <t>Nb de déplacements supplémentaires</t>
  </si>
  <si>
    <t>Prix de vente des contrats</t>
  </si>
  <si>
    <t>Ivoire</t>
  </si>
  <si>
    <t>Sylver</t>
  </si>
  <si>
    <t>Sylver COVID</t>
  </si>
  <si>
    <t>Gold</t>
  </si>
  <si>
    <t>Gold COVID</t>
  </si>
  <si>
    <t>Gold +</t>
  </si>
  <si>
    <t>Gold + COVID</t>
  </si>
  <si>
    <t>Platinium</t>
  </si>
  <si>
    <t>Platinium COVID</t>
  </si>
  <si>
    <t>Part du correctif</t>
  </si>
  <si>
    <t>Part des PDR &lt;</t>
  </si>
  <si>
    <t xml:space="preserve">Temps mn VCE /APP </t>
  </si>
  <si>
    <t>Temps mn correctif</t>
  </si>
  <si>
    <t>Temps total heures/app</t>
  </si>
  <si>
    <t>SITE</t>
  </si>
  <si>
    <t>temps en mn pour 1 VCE</t>
  </si>
  <si>
    <t>Type Equipement</t>
  </si>
  <si>
    <t xml:space="preserve">Marque </t>
  </si>
  <si>
    <t>Modèle</t>
  </si>
  <si>
    <t>Energie</t>
  </si>
  <si>
    <t>Etat</t>
  </si>
  <si>
    <t>Gaz</t>
  </si>
  <si>
    <t>Elec</t>
  </si>
  <si>
    <t>Fluide Froid</t>
  </si>
  <si>
    <t>TB</t>
  </si>
  <si>
    <t>B</t>
  </si>
  <si>
    <t>M</t>
  </si>
  <si>
    <t>V</t>
  </si>
  <si>
    <t>Année</t>
  </si>
  <si>
    <t>.</t>
  </si>
  <si>
    <t>MANUTENTION</t>
  </si>
  <si>
    <t>TRAITEMENT DIFFERE</t>
  </si>
  <si>
    <t>Indices</t>
  </si>
  <si>
    <t>base</t>
  </si>
  <si>
    <t>Points</t>
  </si>
  <si>
    <t>vce</t>
  </si>
  <si>
    <t>tampon</t>
  </si>
  <si>
    <t>mn</t>
  </si>
  <si>
    <t xml:space="preserve"> </t>
  </si>
  <si>
    <t>4 feux sur four gaz</t>
  </si>
  <si>
    <t>B8/7,7*3,25/2,5</t>
  </si>
  <si>
    <t>4 feux sur placard</t>
  </si>
  <si>
    <t>grillade / plancha 400 1 bruleur</t>
  </si>
  <si>
    <t>2 feux sur placard</t>
  </si>
  <si>
    <t xml:space="preserve">1 plaque coup de feu sur four </t>
  </si>
  <si>
    <t>1 plaque coup de feu sur placard</t>
  </si>
  <si>
    <t>salamandre g</t>
  </si>
  <si>
    <t>friteuse 1 bac g</t>
  </si>
  <si>
    <t>Friteuse haut rendement g</t>
  </si>
  <si>
    <t>filtration huile</t>
  </si>
  <si>
    <t>sauteuse g</t>
  </si>
  <si>
    <t>braisière g</t>
  </si>
  <si>
    <t>braisière à pression g</t>
  </si>
  <si>
    <t>marmite chauffe directe g</t>
  </si>
  <si>
    <t>marmite chauffe bain marie g</t>
  </si>
  <si>
    <t>marmite basculante/pression</t>
  </si>
  <si>
    <t>four mixte 6/10 niveaux à injection g</t>
  </si>
  <si>
    <t>four mixte 6/10 niveaux à chaudière g</t>
  </si>
  <si>
    <t>four mixte 20 niveaux à injection g</t>
  </si>
  <si>
    <t>four mixte 20 niveaux à chaudière g</t>
  </si>
  <si>
    <t>four pizza 1 niveau g</t>
  </si>
  <si>
    <t>four pizza convoyeur g</t>
  </si>
  <si>
    <t>rotissoire 1 foyer g</t>
  </si>
  <si>
    <t>rotissoire 2 foyers g</t>
  </si>
  <si>
    <t>cuiseur vapeur pression g</t>
  </si>
  <si>
    <t>4 plaques sur four</t>
  </si>
  <si>
    <t>4 plaques sur placard</t>
  </si>
  <si>
    <t>grillade / plancha</t>
  </si>
  <si>
    <t>2 plaques sur placard</t>
  </si>
  <si>
    <t>plaque induction</t>
  </si>
  <si>
    <t>bain marie à sauce</t>
  </si>
  <si>
    <t>salamandre</t>
  </si>
  <si>
    <t>friteuse 1 bac</t>
  </si>
  <si>
    <t>Friteuse haut rendement</t>
  </si>
  <si>
    <t>sauteuse</t>
  </si>
  <si>
    <t>braisière/ vario cook</t>
  </si>
  <si>
    <t>Braisière pression</t>
  </si>
  <si>
    <t>marmite chauffe directe</t>
  </si>
  <si>
    <t>marmite chauffe bain marie</t>
  </si>
  <si>
    <r>
      <rPr>
        <sz val="10"/>
        <rFont val="Arial"/>
      </rPr>
      <t xml:space="preserve">marmite basculante </t>
    </r>
    <r>
      <rPr>
        <color indexed="30"/>
        <sz val="10"/>
        <rFont val="Arial"/>
      </rPr>
      <t>/pression</t>
    </r>
  </si>
  <si>
    <t>four mixte 6/10 niveaux à injection</t>
  </si>
  <si>
    <t>four mixte 6/10 niveaux à chaudière</t>
  </si>
  <si>
    <t>four mixte 20 niveaux à injection</t>
  </si>
  <si>
    <t>four mixte 20 niveaux à chaudière</t>
  </si>
  <si>
    <t>cuiseur vapeur 1 enceinte</t>
  </si>
  <si>
    <t>cuiseur vapeur 2 enceintes</t>
  </si>
  <si>
    <t>cuiseur à pates automatique</t>
  </si>
  <si>
    <t>four patisserie 10 niveaux</t>
  </si>
  <si>
    <t>four pizza</t>
  </si>
  <si>
    <t>four pizza convoyeur</t>
  </si>
  <si>
    <t>four remise en température air pulsé</t>
  </si>
  <si>
    <t>four remise en température à plaques</t>
  </si>
  <si>
    <t>four micro ondes</t>
  </si>
  <si>
    <t>four type merry chef</t>
  </si>
  <si>
    <t>rotissoire 1 foyer</t>
  </si>
  <si>
    <t>rotissoire 2 foyers</t>
  </si>
  <si>
    <t>étuve/table chaude</t>
  </si>
  <si>
    <t>chariot  maintien  en température</t>
  </si>
  <si>
    <t>chauffe assiettes</t>
  </si>
  <si>
    <t>bain marie air self</t>
  </si>
  <si>
    <t>bain marie eau self</t>
  </si>
  <si>
    <t>plaque vitroceram self</t>
  </si>
  <si>
    <t>armoire  maintien en température</t>
  </si>
  <si>
    <t>toaster</t>
  </si>
  <si>
    <t>toaster convoyeur</t>
  </si>
  <si>
    <t>grill panini</t>
  </si>
  <si>
    <t>grill panini haut rendement elux</t>
  </si>
  <si>
    <t>petit matériel (soupière, crêpière, schaffing,rampe chauffante…)</t>
  </si>
  <si>
    <t>Rampe chauffante</t>
  </si>
  <si>
    <t>hotte</t>
  </si>
  <si>
    <t xml:space="preserve">en accord avec Sylvain </t>
  </si>
  <si>
    <t>chauffe frites</t>
  </si>
  <si>
    <t>filtreuse a huile</t>
  </si>
  <si>
    <t>lave verres</t>
  </si>
  <si>
    <t>machine à porte frontale</t>
  </si>
  <si>
    <t>machine à capot manuel</t>
  </si>
  <si>
    <t>machine à capot automatique</t>
  </si>
  <si>
    <t>machine à casiers mobiles (1 bac - lavage rincage)</t>
  </si>
  <si>
    <t>machine à casiers mobiles  (2 bacs et +)</t>
  </si>
  <si>
    <t>Pompe à chaleur</t>
  </si>
  <si>
    <t>machine à convoyeur 1000 couverts</t>
  </si>
  <si>
    <t>machine à convoyeur 2500 couverts</t>
  </si>
  <si>
    <t>machine à plateaux</t>
  </si>
  <si>
    <t>Lave-batterie simple</t>
  </si>
  <si>
    <t>machine granuldisk</t>
  </si>
  <si>
    <t>lave vaisselle semi professionnel</t>
  </si>
  <si>
    <t>osmoseur</t>
  </si>
  <si>
    <t>adoucisseur</t>
  </si>
  <si>
    <t>dépose /débarrassage corde -palettes</t>
  </si>
  <si>
    <t xml:space="preserve">entrée/sortie machine motorisée </t>
  </si>
  <si>
    <t xml:space="preserve">lift descenceur à plateaux1 étage </t>
  </si>
  <si>
    <t>extracteur à couverts</t>
  </si>
  <si>
    <t>scrapper</t>
  </si>
  <si>
    <t>table à rouleaux simple</t>
  </si>
  <si>
    <t>table à rouleaux avec bac et douchette</t>
  </si>
  <si>
    <t>pulpeur déchets alimentaires</t>
  </si>
  <si>
    <t>vis sans fin  sechage déchets</t>
  </si>
  <si>
    <t>broyeur /vis intégrée compact</t>
  </si>
  <si>
    <t>tasseur/compacteur</t>
  </si>
  <si>
    <t>broyeur type caruel</t>
  </si>
  <si>
    <t>appareil d'affutage</t>
  </si>
  <si>
    <t>trancheur simple</t>
  </si>
  <si>
    <t>trancheur automatique</t>
  </si>
  <si>
    <t>cutter</t>
  </si>
  <si>
    <t>coupe légumes sur socle</t>
  </si>
  <si>
    <t>coupe légumes à poser</t>
  </si>
  <si>
    <t>essoreuse</t>
  </si>
  <si>
    <t>mélangeur</t>
  </si>
  <si>
    <t>éplucheuse</t>
  </si>
  <si>
    <t>tranche pain</t>
  </si>
  <si>
    <t>armoire stérilisation/tue insectes</t>
  </si>
  <si>
    <r>
      <t xml:space="preserve">bermixeur/ouvre boites / </t>
    </r>
    <r>
      <rPr>
        <color indexed="30"/>
        <sz val="10"/>
        <rFont val="Arial"/>
      </rPr>
      <t>kitchenaid</t>
    </r>
  </si>
  <si>
    <t>girafe</t>
  </si>
  <si>
    <t>laminoir</t>
  </si>
  <si>
    <t>balance de table</t>
  </si>
  <si>
    <t>balance de quai</t>
  </si>
  <si>
    <t>rapeuse / presse agrume</t>
  </si>
  <si>
    <t>armoire froide positive</t>
  </si>
  <si>
    <t>armoire froide négative</t>
  </si>
  <si>
    <t>armoire à chariots</t>
  </si>
  <si>
    <t>chambre froide positive</t>
  </si>
  <si>
    <t>chambre froide négative</t>
  </si>
  <si>
    <t>cellule à grilles</t>
  </si>
  <si>
    <t>cellule à chariots</t>
  </si>
  <si>
    <t>machine à glaçons cubes</t>
  </si>
  <si>
    <t>machine à glaçons grains</t>
  </si>
  <si>
    <t>fontaine d'eau (avec désinfection)</t>
  </si>
  <si>
    <r>
      <t>fontaine d'eau (</t>
    </r>
    <r>
      <rPr>
        <color indexed="2"/>
        <sz val="10"/>
        <rFont val="Arial"/>
      </rPr>
      <t>SANS</t>
    </r>
    <r>
      <rPr>
        <color theme="1"/>
        <scheme val="minor"/>
        <sz val="11"/>
        <rFont val="Calibri"/>
      </rPr>
      <t xml:space="preserve">  désinfection)</t>
    </r>
  </si>
  <si>
    <t>meubles bas froids yc self</t>
  </si>
  <si>
    <t>vitrines réfrigérées</t>
  </si>
  <si>
    <t>gondoles libre service</t>
  </si>
  <si>
    <t>local réfrigéré(prépa/poubelles/conditionnement,,)</t>
  </si>
  <si>
    <t>froid ménager</t>
  </si>
  <si>
    <t>enregistreur  PAR VOIE</t>
  </si>
  <si>
    <t>climatisation</t>
  </si>
  <si>
    <t xml:space="preserve">centrale frigorifique </t>
  </si>
  <si>
    <t>chambre froide ou locale froid sur centrale</t>
  </si>
  <si>
    <t>Hachoir réfrigéré</t>
  </si>
  <si>
    <t>machines à creme glacée</t>
  </si>
  <si>
    <t>petits appareils réfrigérés</t>
  </si>
  <si>
    <t>cave à vin</t>
  </si>
  <si>
    <t>Nettoyage supplémentaire d'évaporateur</t>
  </si>
  <si>
    <t>presentoir</t>
  </si>
  <si>
    <t>tireuse à bieres</t>
  </si>
  <si>
    <t>chocolatière</t>
  </si>
  <si>
    <t>chauffe lait</t>
  </si>
  <si>
    <t>percolateur à poser</t>
  </si>
  <si>
    <t>percolateur collectivité à chaudière</t>
  </si>
  <si>
    <t xml:space="preserve">percolateur collectivité à chaudière avec détartrage </t>
  </si>
  <si>
    <t>express le groupe</t>
  </si>
  <si>
    <t>machine a moudre</t>
  </si>
  <si>
    <t>chariot isotherm neutre</t>
  </si>
  <si>
    <t>chariot remise en température air pulsé</t>
  </si>
  <si>
    <t>chariot remise en température plaques</t>
  </si>
  <si>
    <t>chariots réfrigérés + chaud air pulsé</t>
  </si>
  <si>
    <t>chariots réfrigérés + chaud plaque</t>
  </si>
  <si>
    <t xml:space="preserve">Borne mixte </t>
  </si>
  <si>
    <t>thermoscelleuse manuelle</t>
  </si>
  <si>
    <t>thermofilmeuse semi automatique</t>
  </si>
  <si>
    <t>thermofilmeuse automatique</t>
  </si>
  <si>
    <t>étiqueteuse manuelle</t>
  </si>
  <si>
    <t>étiqueteuse automatique</t>
  </si>
  <si>
    <t>machine sous vide de table</t>
  </si>
  <si>
    <t>compresseur</t>
  </si>
  <si>
    <t>chaine de conditionnement</t>
  </si>
  <si>
    <t>fardeleuse</t>
  </si>
  <si>
    <t>nettoyeur vapeur (convo)</t>
  </si>
  <si>
    <t>poste de désinfection</t>
  </si>
  <si>
    <t>lave mains</t>
  </si>
  <si>
    <t>chariots</t>
  </si>
  <si>
    <t>bacs/plonges</t>
  </si>
  <si>
    <t>tables</t>
  </si>
  <si>
    <t>placards</t>
  </si>
  <si>
    <t>Lave bottes/ seche bottes</t>
  </si>
  <si>
    <t>transpalettes</t>
  </si>
  <si>
    <t>auto laveuse</t>
  </si>
  <si>
    <t>détartrage avec produit</t>
  </si>
  <si>
    <t>meuble neutre</t>
  </si>
  <si>
    <t>seche mains</t>
  </si>
  <si>
    <t>appareils type ménager ménager</t>
  </si>
  <si>
    <t>lave linge 7/10kg</t>
  </si>
  <si>
    <t>lave linge &gt; 10kg</t>
  </si>
  <si>
    <t>lave linge asseptic</t>
  </si>
  <si>
    <t>seche linge ménager</t>
  </si>
  <si>
    <t>seche linge 7/10kg</t>
  </si>
  <si>
    <t>seche linge &gt; 10kg</t>
  </si>
  <si>
    <t>seche linge gaz</t>
  </si>
  <si>
    <t>Calendreuses électrique</t>
  </si>
  <si>
    <t>calendreuses repasseuse gaz</t>
  </si>
  <si>
    <t>Table à repasser</t>
  </si>
  <si>
    <t>prix de revient des EPI</t>
  </si>
  <si>
    <t>tps fixe</t>
  </si>
  <si>
    <t>mn par deplacement</t>
  </si>
  <si>
    <t>tps var</t>
  </si>
  <si>
    <t>mn par équipement</t>
  </si>
  <si>
    <t>Nbr total d'équipement</t>
  </si>
  <si>
    <t>Alleyras</t>
  </si>
  <si>
    <t>divers uniquement curatif</t>
  </si>
  <si>
    <t>Bidart</t>
  </si>
  <si>
    <t>Binic</t>
  </si>
  <si>
    <t>Cambo les bains</t>
  </si>
  <si>
    <t>Carqueiranne</t>
  </si>
  <si>
    <t>Carry le Rouet</t>
  </si>
  <si>
    <t>Chapelle des bois</t>
  </si>
  <si>
    <t>Courchevel</t>
  </si>
  <si>
    <t>Valmorel</t>
  </si>
  <si>
    <t>Frejus</t>
  </si>
  <si>
    <t>Ghetary</t>
  </si>
  <si>
    <t>La Baule</t>
  </si>
  <si>
    <t>La Ferte Imbault</t>
  </si>
  <si>
    <t>La Grande Motte</t>
  </si>
  <si>
    <t>La Plagne</t>
  </si>
  <si>
    <t>Le deux Alpes</t>
  </si>
  <si>
    <t>Les Issambres</t>
  </si>
  <si>
    <t>Menton</t>
  </si>
  <si>
    <t xml:space="preserve">attention plusiuers appareils </t>
  </si>
  <si>
    <t>Merlimont</t>
  </si>
  <si>
    <t>Morzine</t>
  </si>
  <si>
    <t>Mur de Bretagne</t>
  </si>
  <si>
    <t>Port Manech</t>
  </si>
  <si>
    <t>Pralognan</t>
  </si>
  <si>
    <t>Roquebrune sur argence</t>
  </si>
  <si>
    <t>Saint Pierre la Mer</t>
  </si>
  <si>
    <t>Sainte Maxime</t>
  </si>
  <si>
    <t>Samatan</t>
  </si>
  <si>
    <t>Saumur</t>
  </si>
  <si>
    <t>Tignes</t>
  </si>
  <si>
    <t>Val Cenis</t>
  </si>
  <si>
    <t>Barcares</t>
  </si>
  <si>
    <t/>
  </si>
  <si>
    <t>,</t>
  </si>
  <si>
    <t>hottes</t>
  </si>
  <si>
    <t>avec COVID</t>
  </si>
  <si>
    <t>Site</t>
  </si>
  <si>
    <t>Forfait PDR</t>
  </si>
  <si>
    <t>RECAPITULATIF</t>
  </si>
  <si>
    <t>SILVER</t>
  </si>
  <si>
    <t>surcout COVID</t>
  </si>
  <si>
    <t>GOLD</t>
  </si>
  <si>
    <t>GOLD +</t>
  </si>
  <si>
    <t>% des pièces</t>
  </si>
  <si>
    <t>v10</t>
  </si>
  <si>
    <t>élaborée avec chp, e,fardeau, s,hillion et le concours des rt; prise en compte des chiffrages de certains concurrents, et des temps réellement passés par nos tech sur 1 an</t>
  </si>
  <si>
    <t>ok de VS pour diffusion à QGO</t>
  </si>
  <si>
    <t>V10,2</t>
  </si>
  <si>
    <t>Suite à remontée terrain(le Mans) ajustement des deplacements sur les VCE, possibilité de ratio par nbre repas avec graphique</t>
  </si>
  <si>
    <t>V10,3</t>
  </si>
  <si>
    <t>V10,4</t>
  </si>
  <si>
    <t>impact du COVID19 sur les coûts des contrats. Prise en compte des impact sur onglet "à compléter" en terme de temps par intervention, temps par équipement et cout des EPI ppar intervention</t>
  </si>
  <si>
    <t>Tarif public</t>
  </si>
  <si>
    <t>Montant investissement</t>
  </si>
  <si>
    <t>Kw</t>
  </si>
  <si>
    <t>conso eau</t>
  </si>
  <si>
    <t>conso produits lavage</t>
  </si>
  <si>
    <t>conso produits rinçage</t>
  </si>
  <si>
    <t>estimation de surconsommation</t>
  </si>
  <si>
    <t>taux d'appel total de la puissance</t>
  </si>
  <si>
    <t>Electricité</t>
  </si>
  <si>
    <t>Lessive (kg)</t>
  </si>
  <si>
    <t>Eau</t>
  </si>
  <si>
    <t>cout total de la surconsommation pour 1 service en 1 journée en Euros</t>
  </si>
  <si>
    <t>RIE</t>
  </si>
  <si>
    <t>SCOLAIRE</t>
  </si>
  <si>
    <t>Cial et sante</t>
  </si>
  <si>
    <t>pour le froid</t>
  </si>
  <si>
    <t>cout</t>
  </si>
  <si>
    <t>énergie</t>
  </si>
  <si>
    <t>eau</t>
  </si>
  <si>
    <t>Consommation</t>
  </si>
  <si>
    <t>Sur-conso</t>
  </si>
  <si>
    <t>Prix</t>
  </si>
  <si>
    <t>1 service</t>
  </si>
  <si>
    <t xml:space="preserve"> 1 service</t>
  </si>
  <si>
    <t>2 services</t>
  </si>
  <si>
    <t>debit</t>
  </si>
  <si>
    <t>lessive (g)</t>
  </si>
  <si>
    <t>rinçage (g)</t>
  </si>
  <si>
    <t>temps fonctionnement</t>
  </si>
  <si>
    <t>temps heures</t>
  </si>
  <si>
    <t xml:space="preserve">pour 1 journée de </t>
  </si>
  <si>
    <t>chaud</t>
  </si>
  <si>
    <t>laverie</t>
  </si>
  <si>
    <t>coef régénération</t>
  </si>
  <si>
    <t>produit lavage</t>
  </si>
  <si>
    <t>froid</t>
  </si>
  <si>
    <t>Autres indices</t>
  </si>
  <si>
    <t>V10</t>
  </si>
  <si>
    <t>1 visite</t>
  </si>
  <si>
    <t>2 visites</t>
  </si>
  <si>
    <t>3 visites</t>
  </si>
  <si>
    <t>4 visites</t>
  </si>
  <si>
    <t>anciens origines</t>
  </si>
  <si>
    <t>sav</t>
  </si>
  <si>
    <t>SCO</t>
  </si>
  <si>
    <t>Cial</t>
  </si>
  <si>
    <t>MR/Cliniques</t>
  </si>
  <si>
    <t>Santé</t>
  </si>
  <si>
    <t>CHU</t>
  </si>
  <si>
    <t>diff totale prev+ sav</t>
  </si>
  <si>
    <t>CC</t>
  </si>
  <si>
    <t>Brasserie chaines 7/8</t>
  </si>
  <si>
    <t>prisons</t>
  </si>
  <si>
    <t>Forfait PDR     &lt;</t>
  </si>
  <si>
    <t xml:space="preserve">        coef  de  vétusté</t>
  </si>
  <si>
    <t>age</t>
  </si>
  <si>
    <t>coef</t>
  </si>
  <si>
    <t>Client très soigneux</t>
  </si>
  <si>
    <t>Client normal</t>
  </si>
  <si>
    <t>Client peu soigneux</t>
  </si>
  <si>
    <t>Client très peu soigneux</t>
  </si>
  <si>
    <t>delta 1 vce</t>
  </si>
  <si>
    <t>delta 2 vce</t>
  </si>
  <si>
    <t>CODE</t>
  </si>
  <si>
    <t>TYPE</t>
  </si>
  <si>
    <t>Type d'équipement</t>
  </si>
  <si>
    <t>désignation</t>
  </si>
  <si>
    <t>1CU</t>
  </si>
  <si>
    <t>2BU</t>
  </si>
  <si>
    <t>Buanderie</t>
  </si>
  <si>
    <t>2CA</t>
  </si>
  <si>
    <t>Cafeteria</t>
  </si>
  <si>
    <t>Chaud</t>
  </si>
  <si>
    <t>DIA</t>
  </si>
  <si>
    <t>Divers</t>
  </si>
  <si>
    <t>1FR</t>
  </si>
  <si>
    <t>Froid</t>
  </si>
  <si>
    <t>1IN</t>
  </si>
  <si>
    <t>Inox</t>
  </si>
  <si>
    <t>1LV</t>
  </si>
  <si>
    <t>Laverie</t>
  </si>
  <si>
    <t>1PR</t>
  </si>
  <si>
    <t>Préparation</t>
  </si>
  <si>
    <t>1RD</t>
  </si>
  <si>
    <t>Restauration différée</t>
  </si>
  <si>
    <t>2VL</t>
  </si>
  <si>
    <t>Ventilation</t>
  </si>
  <si>
    <t>marmite basculante /pression</t>
  </si>
  <si>
    <t>bermixeur/ouvre boites / kitchenaid</t>
  </si>
  <si>
    <t>fontaine d'eau (SANS  désinfection)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</si>
</sst>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64" formatCode="_-* #,##0 _€_-;-* #,##0 _€_-;_-* &quot;-&quot;?? _€_-;_-@_-"/>
    <numFmt numFmtId="165" formatCode="0.0"/>
    <numFmt numFmtId="166" formatCode="_-* #,##0.00 [$€-40C]_-;-* #,##0.00 [$€-40C]_-;_-* &quot;-&quot;?? [$€-40C]_-;_-@_-"/>
    <numFmt numFmtId="167" formatCode="#,##0.00 &quot;€&quot;;[Red]-#,##0.00 &quot;€&quot;"/>
    <numFmt numFmtId="168" formatCode="_-* #,##0.0 [$€-40C]_-;-* #,##0.0 [$€-40C]_-;_-* &quot;-&quot;?? [$€-40C]_-;_-@_-"/>
    <numFmt numFmtId="169" formatCode="_-* #,##0 [$€-40C]_-;-* #,##0 [$€-40C]_-;_-* &quot;-&quot;?? [$€-40C]_-;_-@_-"/>
    <numFmt numFmtId="170" formatCode="#,##0.0"/>
    <numFmt numFmtId="171" formatCode="#,##0.0 &quot;€&quot;"/>
    <numFmt numFmtId="172" formatCode="#,##0 &quot;€&quot;"/>
    <numFmt numFmtId="173" formatCode="0.0%"/>
    <numFmt numFmtId="174" formatCode="_-* #,##0.00 _F_-;-* #,##0.00 _F_-;_-* &quot;-&quot;?? _F_-;_-@_-"/>
    <numFmt numFmtId="175" formatCode="#,##0.00 &quot;€&quot;"/>
    <numFmt numFmtId="176" formatCode="#,##0_ ;[Red]-#,##0 "/>
    <numFmt numFmtId="177" formatCode="#,##0.000_ ;[Red]-#,##0.000 "/>
    <numFmt numFmtId="178" formatCode="#,##0.00_ ;[Red]-#,##0.00 "/>
    <numFmt numFmtId="179" formatCode="#,##0.0_ ;[Red]-#,##0.0 "/>
    <numFmt numFmtId="180" formatCode="#,##0.0;[Red](#,##0.0)"/>
    <numFmt numFmtId="181" formatCode="0.00%;(0.00%)"/>
  </numFmts>
  <fonts count="60" x14ac:knownFonts="1">
    <font>
      <color theme="1"/>
      <family val="2"/>
      <scheme val="minor"/>
      <sz val="11"/>
      <name val="Calibri"/>
    </font>
    <font>
      <b/>
      <color indexed="53"/>
      <sz val="10"/>
      <name val="Arial"/>
    </font>
    <font>
      <sz val="10"/>
      <name val="Arial"/>
    </font>
    <font>
      <b/>
      <u/>
      <sz val="10"/>
      <name val="Arial"/>
    </font>
    <font>
      <b/>
      <sz val="10"/>
      <name val="Arial"/>
    </font>
    <font>
      <color theme="1"/>
      <scheme val="minor"/>
      <sz val="11"/>
      <name val="Calibri"/>
    </font>
    <font>
      <b/>
      <color indexed="2"/>
      <sz val="14"/>
      <name val="Arial"/>
    </font>
    <font>
      <color indexed="2"/>
      <sz val="10"/>
      <name val="Arial"/>
    </font>
    <font>
      <b/>
      <sz val="12"/>
      <name val="Arial"/>
    </font>
    <font>
      <b/>
      <sz val="14"/>
      <name val="Arial"/>
    </font>
    <font>
      <color indexed="65"/>
      <sz val="10"/>
      <name val="Arial"/>
    </font>
    <font>
      <b/>
      <color rgb="FF0070C0"/>
      <sz val="16"/>
      <name val="Arial"/>
    </font>
    <font>
      <b/>
      <color theme="0"/>
      <sz val="14"/>
      <name val="Arial"/>
    </font>
    <font>
      <b/>
      <color indexed="2"/>
      <sz val="18"/>
      <name val="Arial"/>
    </font>
    <font>
      <sz val="14"/>
      <name val="Arial"/>
    </font>
    <font>
      <b/>
      <sz val="22"/>
      <name val="Arial"/>
    </font>
    <font>
      <b/>
      <sz val="16"/>
      <name val="Arial"/>
    </font>
    <font>
      <b/>
      <color indexed="2"/>
      <sz val="10"/>
      <name val="Arial"/>
    </font>
    <font>
      <b/>
      <color theme="1"/>
      <scheme val="minor"/>
      <sz val="11"/>
      <name val="Calibri"/>
    </font>
    <font>
      <b/>
      <sz val="8"/>
      <name val="Arial"/>
    </font>
    <font>
      <b/>
      <i/>
      <color theme="0"/>
      <sz val="14"/>
      <name val="Arial"/>
    </font>
    <font>
      <b/>
      <color theme="5" tint="0.5999938962981048"/>
      <sz val="10"/>
      <name val="Arial"/>
    </font>
    <font>
      <i/>
      <color theme="1"/>
      <scheme val="minor"/>
      <sz val="11"/>
      <name val="Calibri"/>
    </font>
    <font>
      <color rgb="FF002060"/>
      <sz val="10"/>
      <name val="Arial"/>
    </font>
    <font>
      <b/>
      <color rgb="FF002060"/>
      <sz val="10"/>
      <name val="Arial"/>
    </font>
    <font>
      <sz val="11"/>
      <name val="Calibri"/>
    </font>
    <font>
      <b/>
      <i/>
      <sz val="10"/>
      <name val="Arial"/>
    </font>
    <font>
      <b/>
      <color theme="0"/>
      <sz val="10"/>
      <name val="Arial"/>
    </font>
    <font>
      <color theme="0"/>
      <sz val="10"/>
      <name val="Arial"/>
    </font>
    <font>
      <i/>
      <sz val="10"/>
      <name val="Arial"/>
    </font>
    <font>
      <scheme val="minor"/>
      <sz val="11"/>
      <name val="Calibri"/>
    </font>
    <font>
      <sz val="12"/>
      <name val="Arial"/>
    </font>
    <font>
      <sz val="13"/>
      <name val="Arial"/>
    </font>
    <font>
      <color theme="0"/>
      <scheme val="minor"/>
      <sz val="11"/>
      <name val="Calibri"/>
    </font>
    <font>
      <b/>
      <scheme val="minor"/>
      <sz val="11"/>
      <name val="Calibri"/>
    </font>
    <font>
      <b/>
      <color theme="0"/>
      <scheme val="minor"/>
      <sz val="11"/>
      <name val="Calibri"/>
    </font>
    <font>
      <b/>
      <sz val="11"/>
      <name val="Arial"/>
    </font>
    <font>
      <color rgb="FF0070C0"/>
      <sz val="10"/>
      <name val="Arial"/>
    </font>
    <font>
      <color rgb="FF0070C0"/>
      <scheme val="minor"/>
      <sz val="11"/>
      <name val="Calibri"/>
    </font>
    <font>
      <b/>
      <i/>
      <color theme="1"/>
      <scheme val="minor"/>
      <sz val="11"/>
      <name val="Calibri"/>
    </font>
    <font>
      <b/>
      <color indexed="2"/>
      <sz val="8"/>
      <name val="Arial"/>
    </font>
    <font>
      <b/>
      <color indexed="47"/>
      <sz val="10"/>
      <name val="Arial"/>
    </font>
    <font>
      <b/>
      <color indexed="2"/>
      <scheme val="minor"/>
      <sz val="11"/>
      <name val="Calibri"/>
    </font>
    <font>
      <b/>
      <color theme="1"/>
      <sz val="10"/>
      <name val="Arial"/>
    </font>
    <font>
      <color indexed="2"/>
      <scheme val="minor"/>
      <sz val="11"/>
      <name val="Calibri"/>
    </font>
    <font>
      <b/>
      <color rgb="FFC00000"/>
      <scheme val="minor"/>
      <sz val="11"/>
      <name val="Calibri"/>
    </font>
    <font>
      <b/>
      <color indexed="30"/>
      <sz val="10"/>
      <name val="Arial"/>
    </font>
    <font>
      <color indexed="48"/>
      <sz val="10"/>
      <name val="Arial"/>
    </font>
    <font>
      <sz val="8"/>
      <name val="Arial"/>
    </font>
    <font>
      <color indexed="43"/>
      <sz val="10"/>
      <name val="Arial"/>
    </font>
    <font>
      <b/>
      <color indexed="2"/>
      <sz val="20"/>
      <name val="Arial"/>
    </font>
    <font>
      <b/>
      <color theme="3" tint="0.3999755851924192"/>
      <sz val="10"/>
      <name val="Arial"/>
    </font>
    <font>
      <b/>
      <color rgb="FF0070C0"/>
      <sz val="10"/>
      <name val="Arial"/>
    </font>
    <font>
      <b/>
      <color indexed="65"/>
      <sz val="10"/>
      <name val="Arial"/>
    </font>
    <font>
      <b/>
      <color rgb="FF00B050"/>
      <sz val="10"/>
      <name val="Arial"/>
    </font>
    <font>
      <color rgb="FF00B050"/>
      <sz val="10"/>
      <name val="Arial"/>
    </font>
    <font>
      <b/>
      <color indexed="5"/>
      <sz val="10"/>
      <name val="Arial"/>
    </font>
    <font>
      <sz val="10"/>
      <name val="Tahoma"/>
    </font>
    <font>
      <b/>
      <sz val="10"/>
      <name val="Tahoma"/>
    </font>
    <font>
      <b/>
      <color indexed="65"/>
      <sz val="10"/>
      <name val="Tahoma"/>
    </font>
  </fonts>
  <fills count="39">
    <fill>
      <patternFill patternType="none"/>
    </fill>
    <fill>
      <patternFill patternType="gray125"/>
    </fill>
    <fill>
      <patternFill patternType="solid">
        <fgColor theme="8" tint="0.7999816888943144"/>
        <bgColor theme="8" tint="0.7999816888943144"/>
      </patternFill>
    </fill>
    <fill>
      <patternFill patternType="solid">
        <fgColor theme="5" tint="0.7999816888943144"/>
        <bgColor theme="5" tint="0.7999816888943144"/>
      </patternFill>
    </fill>
    <fill>
      <patternFill patternType="solid">
        <fgColor theme="3" tint="0.7999816888943144"/>
        <bgColor theme="3" tint="0.7999816888943144"/>
      </patternFill>
    </fill>
    <fill>
      <patternFill patternType="solid">
        <fgColor rgb="FFFFC000"/>
        <bgColor rgb="FFFFC000"/>
      </patternFill>
    </fill>
    <fill>
      <patternFill patternType="solid">
        <fgColor theme="0"/>
        <bgColor theme="0"/>
      </patternFill>
    </fill>
    <fill>
      <patternFill patternType="solid">
        <fgColor theme="9" tint="0.7999816888943144"/>
        <bgColor theme="9" tint="0.7999816888943144"/>
      </patternFill>
    </fill>
    <fill>
      <patternFill patternType="solid">
        <fgColor indexed="5"/>
        <bgColor indexed="5"/>
      </patternFill>
    </fill>
    <fill>
      <patternFill patternType="solid">
        <fgColor theme="6" tint="0.3999755851924192"/>
        <bgColor theme="6" tint="0.3999755851924192"/>
      </patternFill>
    </fill>
    <fill>
      <patternFill patternType="solid">
        <fgColor indexed="2"/>
        <bgColor indexed="2"/>
      </patternFill>
    </fill>
    <fill>
      <patternFill patternType="solid">
        <fgColor theme="4" tint="0.7999816888943144"/>
        <bgColor theme="4" tint="0.7999816888943144"/>
      </patternFill>
    </fill>
    <fill>
      <patternFill patternType="solid">
        <fgColor theme="7" tint="0.5999938962981048"/>
        <bgColor theme="7" tint="0.5999938962981048"/>
      </patternFill>
    </fill>
    <fill>
      <patternFill patternType="solid">
        <fgColor indexed="47"/>
        <bgColor indexed="47"/>
      </patternFill>
    </fill>
    <fill>
      <patternFill patternType="solid">
        <fgColor theme="0" tint="-0.0499893185216834"/>
        <bgColor theme="0" tint="-0.0499893185216834"/>
      </patternFill>
    </fill>
    <fill>
      <patternFill patternType="solid">
        <fgColor theme="4" tint="0.5999938962981048"/>
        <bgColor theme="4" tint="0.5999938962981048"/>
      </patternFill>
    </fill>
    <fill>
      <patternFill patternType="solid">
        <fgColor rgb="FF0070C0"/>
        <bgColor rgb="FF0070C0"/>
      </patternFill>
    </fill>
    <fill>
      <patternFill patternType="solid">
        <fgColor indexed="26"/>
        <bgColor indexed="26"/>
      </patternFill>
    </fill>
    <fill>
      <patternFill patternType="solid">
        <fgColor theme="9" tint="0.5999938962981048"/>
        <bgColor theme="9" tint="0.5999938962981048"/>
      </patternFill>
    </fill>
    <fill>
      <patternFill patternType="solid">
        <fgColor theme="5" tint="0.3999755851924192"/>
        <bgColor theme="5" tint="0.3999755851924192"/>
      </patternFill>
    </fill>
    <fill>
      <patternFill patternType="solid">
        <fgColor theme="5" tint="-0.249977111117893"/>
        <bgColor theme="5" tint="-0.249977111117893"/>
      </patternFill>
    </fill>
    <fill>
      <patternFill patternType="solid">
        <fgColor theme="7" tint="0.3999755851924192"/>
        <bgColor theme="7" tint="0.3999755851924192"/>
      </patternFill>
    </fill>
    <fill>
      <patternFill patternType="solid">
        <fgColor indexed="55"/>
        <bgColor indexed="55"/>
      </patternFill>
    </fill>
    <fill>
      <patternFill patternType="solid">
        <fgColor indexed="43"/>
        <bgColor indexed="43"/>
      </patternFill>
    </fill>
    <fill>
      <patternFill patternType="solid">
        <fgColor rgb="FF00B0F0"/>
        <bgColor rgb="FF00B0F0"/>
      </patternFill>
    </fill>
    <fill>
      <patternFill patternType="solid">
        <fgColor indexed="46"/>
        <bgColor indexed="46"/>
      </patternFill>
    </fill>
    <fill>
      <patternFill patternType="solid">
        <fgColor rgb="FF92D050"/>
        <bgColor rgb="FF92D050"/>
      </patternFill>
    </fill>
    <fill>
      <patternFill patternType="solid">
        <fgColor rgb="FF7030A0"/>
        <bgColor rgb="FF7030A0"/>
      </patternFill>
    </fill>
    <fill>
      <patternFill patternType="solid">
        <fgColor theme="0" tint="-0.249977111117893"/>
        <bgColor theme="0" tint="-0.249977111117893"/>
      </patternFill>
    </fill>
    <fill>
      <patternFill patternType="solid">
        <fgColor theme="7" tint="-0.249977111117893"/>
        <bgColor theme="7" tint="-0.249977111117893"/>
      </patternFill>
    </fill>
    <fill>
      <patternFill patternType="solid">
        <fgColor indexed="52"/>
        <bgColor indexed="52"/>
      </patternFill>
    </fill>
    <fill>
      <patternFill patternType="solid">
        <fgColor indexed="27"/>
        <bgColor indexed="27"/>
      </patternFill>
    </fill>
    <fill>
      <patternFill patternType="solid">
        <fgColor theme="0" tint="-0.1499984740745262"/>
        <bgColor theme="0" tint="-0.1499984740745262"/>
      </patternFill>
    </fill>
    <fill>
      <patternFill patternType="solid">
        <fgColor theme="0" tint="-0.3499862666707358"/>
        <bgColor theme="0" tint="-0.3499862666707358"/>
      </patternFill>
    </fill>
    <fill>
      <patternFill patternType="solid">
        <fgColor indexed="51"/>
        <bgColor indexed="51"/>
      </patternFill>
    </fill>
    <fill>
      <patternFill patternType="solid">
        <fgColor indexed="42"/>
        <bgColor indexed="42"/>
      </patternFill>
    </fill>
    <fill>
      <patternFill patternType="solid">
        <fgColor theme="5" tint="0.5999938962981048"/>
        <bgColor theme="5" tint="0.5999938962981048"/>
      </patternFill>
    </fill>
    <fill>
      <patternFill patternType="solid">
        <fgColor theme="9" tint="0.3999755851924192"/>
        <bgColor theme="9" tint="0.3999755851924192"/>
      </patternFill>
    </fill>
    <fill>
      <patternFill patternType="solid">
        <fgColor theme="4" tint="0.3999755851924192"/>
        <bgColor theme="4" tint="0.3999755851924192"/>
      </patternFill>
    </fill>
  </fills>
  <borders count="52">
    <border>
      <left/>
      <right/>
      <top/>
      <bottom/>
      <diagonal/>
    </border>
    <border>
      <left style="thin"/>
      <right/>
      <top style="thin"/>
      <bottom style="thin"/>
      <diagonal/>
    </border>
    <border>
      <left/>
      <right style="thin"/>
      <top style="thin"/>
      <bottom style="thin"/>
      <diagonal/>
    </border>
    <border>
      <left style="thin"/>
      <right style="thin"/>
      <top style="thin"/>
      <bottom style="thin"/>
      <diagonal/>
    </border>
    <border>
      <left style="thin"/>
      <right/>
      <top/>
      <bottom/>
      <diagonal/>
    </border>
    <border>
      <left style="thin"/>
      <right/>
      <top/>
      <bottom style="thin"/>
      <diagonal/>
    </border>
    <border>
      <left style="thin"/>
      <right/>
      <top style="thin"/>
      <bottom/>
      <diagonal/>
    </border>
    <border>
      <left/>
      <right/>
      <top style="thin"/>
      <bottom style="thin"/>
      <diagonal/>
    </border>
    <border>
      <left style="double"/>
      <right style="double"/>
      <top style="thin"/>
      <bottom/>
      <diagonal/>
    </border>
    <border>
      <left style="thin"/>
      <right style="thin"/>
      <top style="thin"/>
      <bottom/>
      <diagonal/>
    </border>
    <border>
      <left style="double"/>
      <right style="double"/>
      <top/>
      <bottom style="thin"/>
      <diagonal/>
    </border>
    <border>
      <left style="thin"/>
      <right style="thin"/>
      <top/>
      <bottom/>
      <diagonal/>
    </border>
    <border>
      <left/>
      <right style="thin"/>
      <top/>
      <bottom/>
      <diagonal/>
    </border>
    <border>
      <left style="double"/>
      <right style="double"/>
      <top/>
      <bottom/>
      <diagonal/>
    </border>
    <border>
      <left style="thin"/>
      <right style="thin"/>
      <top/>
      <bottom style="thin"/>
      <diagonal/>
    </border>
    <border>
      <left/>
      <right/>
      <top style="thin"/>
      <bottom/>
      <diagonal/>
    </border>
    <border>
      <left/>
      <right style="thin"/>
      <top style="thin"/>
      <bottom/>
      <diagonal/>
    </border>
    <border>
      <left/>
      <right/>
      <top/>
      <bottom style="thin"/>
      <diagonal/>
    </border>
    <border>
      <left/>
      <right style="thin"/>
      <top/>
      <bottom style="thin"/>
      <diagonal/>
    </border>
    <border>
      <left style="medium"/>
      <right style="thin"/>
      <top style="medium"/>
      <bottom style="thin"/>
      <diagonal/>
    </border>
    <border>
      <left/>
      <right/>
      <top style="medium"/>
      <bottom style="thin"/>
      <diagonal/>
    </border>
    <border>
      <left/>
      <right style="thin"/>
      <top style="medium"/>
      <bottom style="thin"/>
      <diagonal/>
    </border>
    <border>
      <left style="thin"/>
      <right style="thin"/>
      <top style="medium"/>
      <bottom style="thin"/>
      <diagonal/>
    </border>
    <border>
      <left/>
      <right style="thin"/>
      <top style="medium"/>
      <bottom style="medium"/>
      <diagonal/>
    </border>
    <border>
      <left style="medium"/>
      <right/>
      <top style="medium"/>
      <bottom style="thin"/>
      <diagonal/>
    </border>
    <border>
      <left style="medium"/>
      <right style="medium"/>
      <top style="medium"/>
      <bottom style="thin"/>
      <diagonal/>
    </border>
    <border>
      <left style="medium"/>
      <right/>
      <top/>
      <bottom style="medium"/>
      <diagonal/>
    </border>
    <border>
      <left/>
      <right/>
      <top/>
      <bottom style="medium"/>
      <diagonal/>
    </border>
    <border>
      <left style="thin"/>
      <right style="thin"/>
      <top/>
      <bottom style="medium"/>
      <diagonal/>
    </border>
    <border>
      <left style="thin"/>
      <right style="medium"/>
      <top/>
      <bottom style="medium"/>
      <diagonal/>
    </border>
    <border>
      <left/>
      <right/>
      <top style="medium"/>
      <bottom/>
      <diagonal/>
    </border>
    <border>
      <left style="medium"/>
      <right style="medium"/>
      <top/>
      <bottom style="medium"/>
      <diagonal/>
    </border>
    <border>
      <left style="thin"/>
      <right/>
      <top style="medium"/>
      <bottom/>
      <diagonal/>
    </border>
    <border>
      <left/>
      <right style="medium"/>
      <top style="medium"/>
      <bottom style="thin"/>
      <diagonal/>
    </border>
    <border>
      <left style="medium"/>
      <right style="thin"/>
      <top style="thin"/>
      <bottom style="thin"/>
      <diagonal/>
    </border>
    <border>
      <left/>
      <right style="medium"/>
      <top style="thin"/>
      <bottom style="thin"/>
      <diagonal/>
    </border>
    <border>
      <left style="medium"/>
      <right style="thin"/>
      <top/>
      <bottom/>
      <diagonal/>
    </border>
    <border>
      <left/>
      <right style="medium"/>
      <top/>
      <bottom/>
      <diagonal/>
    </border>
    <border>
      <left style="medium"/>
      <right style="thin"/>
      <top style="medium"/>
      <bottom style="medium"/>
      <diagonal/>
    </border>
    <border>
      <left/>
      <right style="medium"/>
      <top style="medium"/>
      <bottom style="medium"/>
      <diagonal/>
    </border>
    <border>
      <left style="medium"/>
      <right/>
      <top style="medium"/>
      <bottom/>
      <diagonal/>
    </border>
    <border>
      <left style="medium"/>
      <right style="medium"/>
      <top style="medium"/>
      <bottom/>
      <diagonal/>
    </border>
    <border>
      <left style="medium"/>
      <right style="medium"/>
      <top/>
      <bottom/>
      <diagonal/>
    </border>
    <border>
      <left/>
      <right/>
      <top style="medium"/>
      <bottom style="medium"/>
      <diagonal/>
    </border>
    <border>
      <left style="thin"/>
      <right style="thin"/>
      <top style="medium"/>
      <bottom style="medium"/>
      <diagonal/>
    </border>
    <border>
      <left style="thin"/>
      <right style="medium"/>
      <top style="medium"/>
      <bottom style="thin"/>
      <diagonal/>
    </border>
    <border>
      <left style="thin"/>
      <right style="medium"/>
      <top style="thin"/>
      <bottom style="thin"/>
      <diagonal/>
    </border>
    <border>
      <left style="medium"/>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medium"/>
      <top style="thin"/>
      <bottom style="medium"/>
      <diagonal/>
    </border>
  </borders>
  <cellStyleXfs count="1">
    <xf numFmtId="0" fontId="0" fillId="0" borderId="0"/>
  </cellStyleXfs>
  <cellXfs count="70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Protection="1">
      <protection hidden="1"/>
    </xf>
    <xf numFmtId="0" fontId="5" fillId="0" borderId="0" xfId="0" applyFont="1" applyAlignment="1" applyProtection="1">
      <alignment horizontal="center"/>
      <protection hidden="1"/>
    </xf>
    <xf numFmtId="0" fontId="6" fillId="0" borderId="1" xfId="0" applyFont="1" applyBorder="1" applyAlignment="1" applyProtection="1">
      <alignment vertical="center"/>
      <protection hidden="1"/>
    </xf>
    <xf numFmtId="0" fontId="7" fillId="0" borderId="2" xfId="0" applyFont="1" applyBorder="1" applyProtection="1">
      <protection hidden="1"/>
    </xf>
    <xf numFmtId="0" fontId="7" fillId="0" borderId="0" xfId="0" applyFont="1" applyProtection="1">
      <protection hidden="1"/>
    </xf>
    <xf numFmtId="0" fontId="8" fillId="2" borderId="0" xfId="0" applyFont="1" applyFill="1" applyAlignment="1" applyProtection="1">
      <alignment horizontal="center" vertical="center" wrapText="1"/>
      <protection hidden="1"/>
    </xf>
    <xf numFmtId="0" fontId="9" fillId="3" borderId="3" xfId="0" applyFont="1" applyFill="1" applyBorder="1" applyAlignment="1" applyProtection="1">
      <alignment horizontal="center" vertical="center" wrapText="1"/>
      <protection locked="0"/>
    </xf>
    <xf numFmtId="0" fontId="4" fillId="0" borderId="0" xfId="0" applyFont="1" applyAlignment="1" applyProtection="1">
      <alignment horizontal="center" wrapText="1"/>
      <protection hidden="1"/>
    </xf>
    <xf numFmtId="0" fontId="10" fillId="0" borderId="0" xfId="0" applyFont="1" applyProtection="1">
      <protection hidden="1"/>
    </xf>
    <xf numFmtId="0" fontId="8" fillId="4" borderId="3" xfId="0" applyFont="1" applyFill="1" applyBorder="1" applyAlignment="1" applyProtection="1">
      <alignment horizontal="center" vertical="center" wrapText="1"/>
      <protection hidden="1"/>
    </xf>
    <xf numFmtId="164" fontId="11" fillId="3" borderId="3" xfId="0" applyNumberFormat="1" applyFont="1" applyFill="1" applyBorder="1" applyAlignment="1" applyProtection="1">
      <alignment horizontal="center" vertical="center" wrapText="1"/>
      <protection locked="0"/>
    </xf>
    <xf numFmtId="165" fontId="10"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0" fontId="13" fillId="0" borderId="0" xfId="0" applyFont="1" applyAlignment="1" applyProtection="1">
      <alignment horizontal="left" vertical="center"/>
      <protection hidden="1"/>
    </xf>
    <xf numFmtId="0" fontId="2" fillId="0" borderId="0" xfId="0" applyFont="1" applyProtection="1">
      <protection hidden="1"/>
    </xf>
    <xf numFmtId="0" fontId="14" fillId="0" borderId="0" xfId="0" applyFont="1" applyProtection="1">
      <protection hidden="1"/>
    </xf>
    <xf numFmtId="0" fontId="8" fillId="2" borderId="3" xfId="0" applyFont="1" applyFill="1" applyBorder="1" applyAlignment="1" applyProtection="1">
      <alignment horizontal="center" vertical="center" wrapText="1"/>
      <protection hidden="1"/>
    </xf>
    <xf numFmtId="166" fontId="15" fillId="3" borderId="3" xfId="0" applyNumberFormat="1" applyFont="1" applyFill="1" applyBorder="1" applyAlignment="1" applyProtection="1">
      <alignment horizontal="center" vertical="center"/>
      <protection locked="0"/>
    </xf>
    <xf numFmtId="165" fontId="16" fillId="0" borderId="4" xfId="0" applyNumberFormat="1" applyFont="1" applyBorder="1" applyAlignment="1" applyProtection="1">
      <alignment horizontal="left" vertical="center"/>
      <protection hidden="1"/>
    </xf>
    <xf numFmtId="0" fontId="10" fillId="0" borderId="0" xfId="0" applyFont="1" applyAlignment="1" applyProtection="1">
      <alignment horizontal="center"/>
      <protection hidden="1"/>
    </xf>
    <xf numFmtId="166" fontId="16" fillId="3" borderId="3" xfId="0" applyNumberFormat="1" applyFont="1" applyFill="1" applyBorder="1" applyAlignment="1" applyProtection="1">
      <alignment horizontal="center" vertical="center"/>
      <protection locked="0"/>
    </xf>
    <xf numFmtId="166" fontId="15" fillId="3" borderId="3" xfId="0" applyNumberFormat="1" applyFont="1" applyFill="1" applyBorder="1" applyAlignment="1" applyProtection="1">
      <alignment horizontal="center" vertical="center" wrapText="1"/>
      <protection locked="0"/>
    </xf>
    <xf numFmtId="165" fontId="16" fillId="0" borderId="5" xfId="0" applyNumberFormat="1" applyFont="1" applyBorder="1" applyAlignment="1" applyProtection="1">
      <alignment horizontal="left" vertical="center"/>
      <protection hidden="1"/>
    </xf>
    <xf numFmtId="166" fontId="16" fillId="3" borderId="3" xfId="0" applyNumberFormat="1" applyFont="1" applyFill="1" applyBorder="1" applyAlignment="1" applyProtection="1">
      <alignment horizontal="center" vertical="center" wrapText="1"/>
      <protection locked="0"/>
    </xf>
    <xf numFmtId="0" fontId="15" fillId="3" borderId="3" xfId="0" applyFont="1" applyFill="1" applyBorder="1" applyAlignment="1" applyProtection="1">
      <alignment horizontal="center" vertical="center" wrapText="1"/>
      <protection locked="0"/>
    </xf>
    <xf numFmtId="0" fontId="4" fillId="0" borderId="0" xfId="0" applyFont="1" applyAlignment="1" applyProtection="1">
      <alignment horizontal="left" vertical="top" wrapText="1"/>
      <protection hidden="1"/>
    </xf>
    <xf numFmtId="0" fontId="16" fillId="3" borderId="3" xfId="0" applyFont="1" applyFill="1" applyBorder="1" applyAlignment="1" applyProtection="1">
      <alignment horizontal="center" vertical="center" wrapText="1"/>
      <protection locked="0"/>
    </xf>
    <xf numFmtId="165" fontId="8" fillId="0" borderId="0" xfId="0" applyNumberFormat="1" applyFont="1" applyAlignment="1" applyProtection="1">
      <alignment horizontal="left" vertical="center"/>
      <protection hidden="1"/>
    </xf>
    <xf numFmtId="0" fontId="4" fillId="0" borderId="0" xfId="0" applyFont="1" applyAlignment="1" applyProtection="1">
      <alignment horizontal="left" vertical="center" wrapText="1"/>
      <protection hidden="1"/>
    </xf>
    <xf numFmtId="0" fontId="5" fillId="0" borderId="0" xfId="0" applyFont="1" applyAlignment="1" applyProtection="1">
      <alignment horizontal="center" vertical="center"/>
      <protection hidden="1"/>
    </xf>
    <xf numFmtId="0" fontId="4" fillId="2" borderId="3" xfId="0" applyFont="1" applyFill="1" applyBorder="1" applyAlignment="1" applyProtection="1">
      <alignment horizontal="center" vertical="center" wrapText="1"/>
      <protection hidden="1"/>
    </xf>
    <xf numFmtId="0" fontId="15" fillId="3" borderId="3" xfId="0" applyFont="1" applyFill="1" applyBorder="1" applyAlignment="1" applyProtection="1">
      <alignment horizontal="center" vertical="center"/>
      <protection locked="0"/>
    </xf>
    <xf numFmtId="0" fontId="4" fillId="0" borderId="6" xfId="0" applyFont="1" applyBorder="1" applyAlignment="1" applyProtection="1">
      <alignment horizontal="left" vertical="center"/>
      <protection hidden="1"/>
    </xf>
    <xf numFmtId="0" fontId="4" fillId="0" borderId="0" xfId="0" applyFont="1" applyAlignment="1" applyProtection="1">
      <alignment horizontal="center" vertical="center" wrapText="1"/>
      <protection hidden="1"/>
    </xf>
    <xf numFmtId="0" fontId="5" fillId="0" borderId="0" xfId="0" applyFont="1" applyAlignment="1">
      <alignment horizontal="center"/>
    </xf>
    <xf numFmtId="0" fontId="17" fillId="0" borderId="3" xfId="0" applyFont="1" applyBorder="1" applyAlignment="1">
      <alignment horizontal="center" wrapText="1"/>
    </xf>
    <xf numFmtId="0" fontId="8" fillId="0" borderId="0" xfId="0" applyFont="1" applyAlignment="1" applyProtection="1">
      <alignment horizontal="center" vertical="center" wrapText="1"/>
      <protection hidden="1"/>
    </xf>
    <xf numFmtId="0" fontId="16" fillId="0" borderId="0" xfId="0" applyFont="1" applyAlignment="1" applyProtection="1">
      <alignment horizontal="center" vertical="center"/>
      <protection hidden="1"/>
    </xf>
    <xf numFmtId="165" fontId="5" fillId="0" borderId="0" xfId="0" applyNumberFormat="1" applyFont="1" applyAlignment="1" applyProtection="1">
      <alignment horizontal="center"/>
      <protection hidden="1"/>
    </xf>
    <xf numFmtId="166" fontId="8" fillId="2" borderId="3" xfId="0" applyNumberFormat="1" applyFont="1" applyFill="1" applyBorder="1" applyAlignment="1">
      <alignment horizontal="center"/>
    </xf>
    <xf numFmtId="0" fontId="9" fillId="3" borderId="3" xfId="0" applyFont="1" applyFill="1" applyBorder="1" applyAlignment="1" applyProtection="1">
      <alignment horizontal="center"/>
      <protection locked="0"/>
    </xf>
    <xf numFmtId="9" fontId="5" fillId="0" borderId="0" xfId="0" applyNumberFormat="1" applyFont="1" applyProtection="1">
      <protection hidden="1"/>
    </xf>
    <xf numFmtId="0" fontId="8" fillId="2" borderId="3" xfId="0" applyFont="1" applyFill="1" applyBorder="1" applyAlignment="1" applyProtection="1">
      <alignment horizontal="center"/>
      <protection hidden="1"/>
    </xf>
    <xf numFmtId="0" fontId="5" fillId="2" borderId="3" xfId="0" applyFont="1" applyFill="1" applyBorder="1" applyProtection="1">
      <protection hidden="1"/>
    </xf>
    <xf numFmtId="0" fontId="8" fillId="5" borderId="3" xfId="0" applyFont="1" applyFill="1" applyBorder="1" applyAlignment="1" applyProtection="1">
      <alignment horizontal="center"/>
      <protection hidden="1"/>
    </xf>
    <xf numFmtId="0" fontId="18" fillId="5" borderId="1" xfId="0" applyFont="1" applyFill="1" applyBorder="1" applyAlignment="1" applyProtection="1">
      <alignment horizontal="center"/>
      <protection hidden="1"/>
    </xf>
    <xf numFmtId="0" fontId="5" fillId="5" borderId="3" xfId="0" applyFont="1" applyFill="1" applyBorder="1" applyProtection="1">
      <protection hidden="1"/>
    </xf>
    <xf numFmtId="0" fontId="9" fillId="6" borderId="3" xfId="0" applyFont="1" applyFill="1" applyBorder="1" applyAlignment="1" applyProtection="1">
      <alignment horizontal="center"/>
      <protection locked="0"/>
    </xf>
    <xf numFmtId="167" fontId="9" fillId="6" borderId="3" xfId="0" applyNumberFormat="1" applyFont="1" applyFill="1" applyBorder="1" applyAlignment="1" applyProtection="1">
      <alignment horizontal="center"/>
      <protection locked="0"/>
    </xf>
    <xf numFmtId="1" fontId="5" fillId="0" borderId="0" xfId="0" applyNumberFormat="1" applyFont="1" applyAlignment="1" applyProtection="1">
      <alignment horizontal="center"/>
      <protection hidden="1"/>
    </xf>
    <xf numFmtId="168" fontId="5" fillId="0" borderId="0" xfId="0" applyNumberFormat="1" applyFont="1" applyProtection="1">
      <protection hidden="1"/>
    </xf>
    <xf numFmtId="0" fontId="19" fillId="7" borderId="1" xfId="0" applyFont="1" applyFill="1" applyBorder="1" applyAlignment="1" applyProtection="1">
      <alignment horizontal="center" vertical="center"/>
      <protection hidden="1"/>
    </xf>
    <xf numFmtId="0" fontId="8" fillId="7" borderId="7" xfId="0" applyFont="1" applyFill="1" applyBorder="1" applyAlignment="1" applyProtection="1">
      <alignment horizontal="center" vertical="center"/>
      <protection hidden="1"/>
    </xf>
    <xf numFmtId="0" fontId="8" fillId="7" borderId="2" xfId="0" applyFont="1" applyFill="1" applyBorder="1" applyAlignment="1" applyProtection="1">
      <alignment horizontal="center" vertical="center"/>
      <protection hidden="1"/>
    </xf>
    <xf numFmtId="0" fontId="5" fillId="7" borderId="7" xfId="0" applyFont="1" applyFill="1" applyBorder="1" applyProtection="1">
      <protection hidden="1"/>
    </xf>
    <xf numFmtId="0" fontId="2" fillId="7" borderId="7" xfId="0" applyFont="1" applyFill="1" applyBorder="1" applyProtection="1">
      <protection hidden="1"/>
    </xf>
    <xf numFmtId="0" fontId="2" fillId="7" borderId="2" xfId="0" applyFont="1" applyFill="1" applyBorder="1" applyProtection="1">
      <protection hidden="1"/>
    </xf>
    <xf numFmtId="0" fontId="2" fillId="0" borderId="0" xfId="0" applyFont="1" applyAlignment="1">
      <alignment horizontal="center"/>
    </xf>
    <xf numFmtId="0" fontId="5" fillId="0" borderId="7" xfId="0" applyFont="1" applyBorder="1" applyProtection="1">
      <protection hidden="1"/>
    </xf>
    <xf numFmtId="0" fontId="2" fillId="0" borderId="3" xfId="0" applyFont="1" applyBorder="1" applyAlignment="1" applyProtection="1">
      <alignment horizontal="center"/>
      <protection locked="0" hidden="1"/>
    </xf>
    <xf numFmtId="0" fontId="5" fillId="0" borderId="3" xfId="0" applyFont="1" applyBorder="1" applyProtection="1">
      <protection hidden="1"/>
    </xf>
    <xf numFmtId="0" fontId="9" fillId="0" borderId="1" xfId="0" applyFont="1" applyBorder="1" applyAlignment="1" applyProtection="1">
      <alignment horizontal="center"/>
      <protection hidden="1"/>
    </xf>
    <xf numFmtId="0" fontId="4" fillId="8" borderId="3" xfId="0" applyFont="1" applyFill="1" applyBorder="1" applyProtection="1">
      <protection hidden="1"/>
    </xf>
    <xf numFmtId="0" fontId="4" fillId="8" borderId="3" xfId="0" applyFont="1" applyFill="1" applyBorder="1" applyAlignment="1" applyProtection="1">
      <alignment horizontal="center"/>
      <protection hidden="1"/>
    </xf>
    <xf numFmtId="0" fontId="9" fillId="8" borderId="1" xfId="0" applyFont="1" applyFill="1" applyBorder="1" applyAlignment="1" applyProtection="1">
      <alignment horizontal="center"/>
      <protection hidden="1"/>
    </xf>
    <xf numFmtId="0" fontId="9" fillId="8" borderId="1" xfId="0" applyFont="1" applyFill="1" applyBorder="1" applyAlignment="1" applyProtection="1">
      <alignment horizontal="center" vertical="center"/>
      <protection hidden="1"/>
    </xf>
    <xf numFmtId="0" fontId="4" fillId="8" borderId="8" xfId="0" applyFont="1" applyFill="1" applyBorder="1" applyAlignment="1" applyProtection="1">
      <alignment horizontal="center" vertical="center" wrapText="1"/>
      <protection hidden="1"/>
    </xf>
    <xf numFmtId="0" fontId="2" fillId="9" borderId="1" xfId="0" applyFont="1" applyFill="1" applyBorder="1" applyAlignment="1" applyProtection="1">
      <alignment horizontal="center"/>
      <protection hidden="1"/>
    </xf>
    <xf numFmtId="0" fontId="5" fillId="9" borderId="7" xfId="0" applyFont="1" applyFill="1" applyBorder="1" applyAlignment="1">
      <alignment horizontal="center"/>
    </xf>
    <xf numFmtId="0" fontId="5" fillId="9" borderId="2" xfId="0" applyFont="1" applyFill="1" applyBorder="1" applyAlignment="1">
      <alignment horizontal="center"/>
    </xf>
    <xf numFmtId="0" fontId="4" fillId="0" borderId="9"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hidden="1"/>
    </xf>
    <xf numFmtId="0" fontId="19" fillId="0" borderId="3" xfId="0" applyFont="1" applyBorder="1" applyAlignment="1" applyProtection="1">
      <alignment horizontal="center" vertical="center" wrapText="1"/>
      <protection hidden="1"/>
    </xf>
    <xf numFmtId="169" fontId="20" fillId="10" borderId="3" xfId="0" applyNumberFormat="1" applyFont="1" applyFill="1" applyBorder="1" applyAlignment="1" applyProtection="1">
      <alignment horizontal="center" vertical="center"/>
      <protection hidden="1"/>
    </xf>
    <xf numFmtId="0" fontId="4" fillId="8" borderId="10" xfId="0" applyFont="1" applyFill="1" applyBorder="1" applyAlignment="1" applyProtection="1">
      <alignment horizontal="center" vertical="center" wrapText="1"/>
      <protection hidden="1"/>
    </xf>
    <xf numFmtId="0" fontId="2" fillId="11" borderId="3" xfId="0" applyFont="1" applyFill="1" applyBorder="1" applyAlignment="1" applyProtection="1">
      <alignment horizontal="center" vertical="center" wrapText="1"/>
      <protection hidden="1"/>
    </xf>
    <xf numFmtId="1" fontId="2" fillId="11" borderId="3" xfId="0" applyNumberFormat="1" applyFont="1" applyFill="1" applyBorder="1" applyAlignment="1" applyProtection="1">
      <alignment horizontal="center" vertical="center" wrapText="1"/>
      <protection hidden="1"/>
    </xf>
    <xf numFmtId="168" fontId="2" fillId="12" borderId="3" xfId="0" applyNumberFormat="1" applyFont="1" applyFill="1" applyBorder="1" applyAlignment="1" applyProtection="1">
      <alignment horizontal="center" wrapText="1"/>
      <protection hidden="1"/>
    </xf>
    <xf numFmtId="0" fontId="5" fillId="0" borderId="0" xfId="0" applyFont="1" applyAlignment="1" applyProtection="1">
      <alignment wrapText="1"/>
      <protection hidden="1"/>
    </xf>
    <xf numFmtId="0" fontId="21" fillId="13" borderId="3" xfId="0" applyFont="1" applyFill="1" applyBorder="1" applyAlignment="1" applyProtection="1">
      <alignment horizontal="center"/>
      <protection hidden="1"/>
    </xf>
    <xf numFmtId="0" fontId="4" fillId="13" borderId="2" xfId="0" applyFont="1" applyFill="1" applyBorder="1" applyAlignment="1" applyProtection="1">
      <alignment horizontal="center"/>
      <protection hidden="1"/>
    </xf>
    <xf numFmtId="0" fontId="4" fillId="13" borderId="3" xfId="0" applyFont="1" applyFill="1" applyBorder="1" applyAlignment="1" applyProtection="1">
      <alignment horizontal="center"/>
      <protection hidden="1"/>
    </xf>
    <xf numFmtId="1" fontId="2" fillId="13" borderId="7" xfId="0" applyNumberFormat="1" applyFont="1" applyFill="1" applyBorder="1" applyAlignment="1" applyProtection="1">
      <alignment horizontal="center"/>
      <protection hidden="1"/>
    </xf>
    <xf numFmtId="1" fontId="5" fillId="13" borderId="7" xfId="0" applyNumberFormat="1" applyFont="1" applyFill="1" applyBorder="1" applyAlignment="1" applyProtection="1">
      <alignment horizontal="center"/>
      <protection hidden="1"/>
    </xf>
    <xf numFmtId="1" fontId="2" fillId="13" borderId="1" xfId="0" applyNumberFormat="1" applyFont="1" applyFill="1" applyBorder="1" applyAlignment="1" applyProtection="1">
      <alignment horizontal="center"/>
      <protection hidden="1"/>
    </xf>
    <xf numFmtId="168" fontId="2" fillId="13" borderId="7" xfId="0" applyNumberFormat="1" applyFont="1" applyFill="1" applyBorder="1" applyAlignment="1" applyProtection="1">
      <alignment horizontal="center"/>
      <protection hidden="1"/>
    </xf>
    <xf numFmtId="168" fontId="2" fillId="13" borderId="2" xfId="0" applyNumberFormat="1" applyFont="1" applyFill="1" applyBorder="1" applyAlignment="1" applyProtection="1">
      <alignment horizontal="center"/>
      <protection hidden="1"/>
    </xf>
    <xf numFmtId="0" fontId="22" fillId="0" borderId="0" xfId="0" applyFont="1" applyAlignment="1" applyProtection="1">
      <alignment horizontal="center"/>
      <protection hidden="1"/>
    </xf>
    <xf numFmtId="0" fontId="4" fillId="7" borderId="11" xfId="0" applyFont="1" applyFill="1" applyBorder="1" applyAlignment="1" applyProtection="1">
      <alignment horizontal="center"/>
      <protection locked="0"/>
    </xf>
    <xf numFmtId="0" fontId="23" fillId="0" borderId="12" xfId="0" applyFont="1" applyBorder="1" applyProtection="1">
      <protection hidden="1"/>
    </xf>
    <xf numFmtId="0" fontId="23" fillId="0" borderId="9" xfId="0" applyFont="1" applyBorder="1" applyAlignment="1" applyProtection="1">
      <alignment horizontal="center"/>
      <protection locked="0"/>
    </xf>
    <xf numFmtId="2" fontId="23" fillId="0" borderId="12" xfId="0" applyNumberFormat="1" applyFont="1" applyBorder="1" applyAlignment="1" applyProtection="1">
      <alignment horizontal="center"/>
      <protection hidden="1"/>
    </xf>
    <xf numFmtId="2" fontId="23" fillId="0" borderId="11" xfId="0" applyNumberFormat="1" applyFont="1" applyBorder="1" applyAlignment="1" applyProtection="1">
      <alignment horizontal="center"/>
      <protection hidden="1"/>
    </xf>
    <xf numFmtId="1" fontId="23" fillId="0" borderId="11" xfId="0" applyNumberFormat="1" applyFont="1" applyBorder="1" applyAlignment="1" applyProtection="1">
      <alignment horizontal="center"/>
      <protection hidden="1"/>
    </xf>
    <xf numFmtId="1" fontId="23" fillId="0" borderId="4" xfId="0" applyNumberFormat="1" applyFont="1" applyBorder="1" applyAlignment="1" applyProtection="1">
      <alignment horizontal="center"/>
      <protection hidden="1"/>
    </xf>
    <xf numFmtId="2" fontId="23" fillId="0" borderId="13" xfId="0" applyNumberFormat="1" applyFont="1" applyBorder="1" applyAlignment="1" applyProtection="1">
      <alignment horizontal="center"/>
      <protection hidden="1"/>
    </xf>
    <xf numFmtId="0" fontId="23" fillId="0" borderId="0" xfId="0" applyFont="1" applyProtection="1">
      <protection hidden="1"/>
    </xf>
    <xf numFmtId="0" fontId="23" fillId="0" borderId="4" xfId="0" applyFont="1" applyBorder="1" applyAlignment="1" applyProtection="1">
      <alignment horizontal="center"/>
      <protection hidden="1"/>
    </xf>
    <xf numFmtId="1" fontId="23" fillId="0" borderId="0" xfId="0" applyNumberFormat="1" applyFont="1" applyAlignment="1" applyProtection="1">
      <alignment horizontal="center"/>
      <protection hidden="1"/>
    </xf>
    <xf numFmtId="168" fontId="23" fillId="0" borderId="0" xfId="0" applyNumberFormat="1" applyFont="1" applyProtection="1">
      <protection hidden="1"/>
    </xf>
    <xf numFmtId="168" fontId="23" fillId="0" borderId="12" xfId="0" applyNumberFormat="1" applyFont="1" applyBorder="1" applyProtection="1">
      <protection hidden="1"/>
    </xf>
    <xf numFmtId="0" fontId="23" fillId="0" borderId="11" xfId="0" applyFont="1" applyBorder="1" applyAlignment="1" applyProtection="1">
      <alignment horizontal="center"/>
      <protection locked="0"/>
    </xf>
    <xf numFmtId="0" fontId="23" fillId="14" borderId="0" xfId="0" applyFont="1" applyFill="1" applyProtection="1">
      <protection hidden="1"/>
    </xf>
    <xf numFmtId="0" fontId="23" fillId="0" borderId="14" xfId="0" applyFont="1" applyBorder="1" applyAlignment="1" applyProtection="1">
      <alignment horizontal="center"/>
      <protection locked="0"/>
    </xf>
    <xf numFmtId="0" fontId="24" fillId="13" borderId="2" xfId="0" applyFont="1" applyFill="1" applyBorder="1" applyAlignment="1" applyProtection="1">
      <alignment horizontal="center"/>
      <protection hidden="1"/>
    </xf>
    <xf numFmtId="0" fontId="24" fillId="13" borderId="3" xfId="0" applyFont="1" applyFill="1" applyBorder="1" applyAlignment="1" applyProtection="1">
      <alignment horizontal="center"/>
      <protection hidden="1"/>
    </xf>
    <xf numFmtId="1" fontId="23" fillId="13" borderId="7" xfId="0" applyNumberFormat="1" applyFont="1" applyFill="1" applyBorder="1" applyAlignment="1" applyProtection="1">
      <alignment horizontal="center"/>
      <protection hidden="1"/>
    </xf>
    <xf numFmtId="1" fontId="23" fillId="13" borderId="1" xfId="0" applyNumberFormat="1" applyFont="1" applyFill="1" applyBorder="1" applyAlignment="1" applyProtection="1">
      <alignment horizontal="center"/>
      <protection hidden="1"/>
    </xf>
    <xf numFmtId="168" fontId="23" fillId="13" borderId="7" xfId="0" applyNumberFormat="1" applyFont="1" applyFill="1" applyBorder="1" applyAlignment="1" applyProtection="1">
      <alignment horizontal="center"/>
      <protection hidden="1"/>
    </xf>
    <xf numFmtId="168" fontId="23" fillId="13" borderId="2" xfId="0" applyNumberFormat="1" applyFont="1" applyFill="1" applyBorder="1" applyAlignment="1" applyProtection="1">
      <alignment horizontal="center"/>
      <protection hidden="1"/>
    </xf>
    <xf numFmtId="1" fontId="23" fillId="13" borderId="3" xfId="0" applyNumberFormat="1" applyFont="1" applyFill="1" applyBorder="1" applyAlignment="1" applyProtection="1">
      <alignment horizontal="center"/>
      <protection hidden="1"/>
    </xf>
    <xf numFmtId="1" fontId="23" fillId="13" borderId="2" xfId="0" applyNumberFormat="1" applyFont="1" applyFill="1" applyBorder="1" applyAlignment="1" applyProtection="1">
      <alignment horizontal="center"/>
      <protection hidden="1"/>
    </xf>
    <xf numFmtId="0" fontId="23" fillId="0" borderId="6" xfId="0" applyFont="1" applyBorder="1" applyAlignment="1" applyProtection="1">
      <alignment horizontal="center"/>
      <protection hidden="1"/>
    </xf>
    <xf numFmtId="1" fontId="23" fillId="0" borderId="15" xfId="0" applyNumberFormat="1" applyFont="1" applyBorder="1" applyAlignment="1" applyProtection="1">
      <alignment horizontal="center"/>
      <protection hidden="1"/>
    </xf>
    <xf numFmtId="168" fontId="23" fillId="0" borderId="15" xfId="0" applyNumberFormat="1" applyFont="1" applyBorder="1" applyProtection="1">
      <protection hidden="1"/>
    </xf>
    <xf numFmtId="168" fontId="23" fillId="0" borderId="16" xfId="0" applyNumberFormat="1" applyFont="1" applyBorder="1" applyProtection="1">
      <protection hidden="1"/>
    </xf>
    <xf numFmtId="0" fontId="23" fillId="0" borderId="5" xfId="0" applyFont="1" applyBorder="1" applyAlignment="1" applyProtection="1">
      <alignment horizontal="center"/>
      <protection hidden="1"/>
    </xf>
    <xf numFmtId="1" fontId="23" fillId="0" borderId="17" xfId="0" applyNumberFormat="1" applyFont="1" applyBorder="1" applyAlignment="1" applyProtection="1">
      <alignment horizontal="center"/>
      <protection hidden="1"/>
    </xf>
    <xf numFmtId="168" fontId="23" fillId="0" borderId="17" xfId="0" applyNumberFormat="1" applyFont="1" applyBorder="1" applyProtection="1">
      <protection hidden="1"/>
    </xf>
    <xf numFmtId="168" fontId="23" fillId="0" borderId="18" xfId="0" applyNumberFormat="1" applyFont="1" applyBorder="1" applyProtection="1">
      <protection hidden="1"/>
    </xf>
    <xf numFmtId="0" fontId="4" fillId="0" borderId="3" xfId="0" applyFont="1" applyBorder="1" applyAlignment="1" applyProtection="1">
      <alignment horizontal="left"/>
      <protection hidden="1"/>
    </xf>
    <xf numFmtId="0" fontId="5" fillId="0" borderId="7" xfId="0" applyFont="1" applyBorder="1" applyAlignment="1" applyProtection="1">
      <alignment horizontal="center"/>
      <protection hidden="1"/>
    </xf>
    <xf numFmtId="0" fontId="5" fillId="0" borderId="2" xfId="0" applyFont="1" applyBorder="1" applyAlignment="1" applyProtection="1">
      <alignment horizontal="center"/>
      <protection hidden="1"/>
    </xf>
    <xf numFmtId="1" fontId="4" fillId="0" borderId="3" xfId="0" applyNumberFormat="1" applyFont="1" applyBorder="1" applyAlignment="1" applyProtection="1">
      <alignment horizontal="center" vertical="center" wrapText="1"/>
      <protection hidden="1"/>
    </xf>
    <xf numFmtId="1" fontId="4" fillId="0" borderId="1" xfId="0" applyNumberFormat="1" applyFont="1" applyBorder="1" applyAlignment="1" applyProtection="1">
      <alignment horizontal="center"/>
      <protection hidden="1"/>
    </xf>
    <xf numFmtId="1" fontId="4" fillId="0" borderId="3" xfId="0" applyNumberFormat="1" applyFont="1" applyBorder="1" applyAlignment="1" applyProtection="1">
      <alignment horizontal="center"/>
      <protection hidden="1"/>
    </xf>
    <xf numFmtId="0" fontId="25" fillId="0" borderId="0" xfId="0" applyFont="1" applyAlignment="1" applyProtection="1">
      <alignment horizontal="center"/>
      <protection hidden="1"/>
    </xf>
    <xf numFmtId="1" fontId="4" fillId="2" borderId="3" xfId="0" applyNumberFormat="1" applyFont="1" applyFill="1" applyBorder="1" applyAlignment="1" applyProtection="1">
      <alignment horizontal="center"/>
      <protection hidden="1"/>
    </xf>
    <xf numFmtId="0" fontId="4" fillId="2" borderId="7" xfId="0" applyFont="1" applyFill="1" applyBorder="1" applyAlignment="1" applyProtection="1">
      <alignment horizontal="right"/>
      <protection hidden="1"/>
    </xf>
    <xf numFmtId="0" fontId="4" fillId="2" borderId="7" xfId="0" applyFont="1" applyFill="1" applyBorder="1" applyAlignment="1" applyProtection="1">
      <alignment horizontal="center"/>
      <protection hidden="1"/>
    </xf>
    <xf numFmtId="170" fontId="4" fillId="2" borderId="3" xfId="0" applyNumberFormat="1" applyFont="1" applyFill="1" applyBorder="1" applyAlignment="1" applyProtection="1">
      <alignment horizontal="center"/>
      <protection hidden="1"/>
    </xf>
    <xf numFmtId="171" fontId="4" fillId="2" borderId="3" xfId="0" applyNumberFormat="1" applyFont="1" applyFill="1" applyBorder="1" applyAlignment="1" applyProtection="1">
      <alignment horizontal="center"/>
      <protection hidden="1"/>
    </xf>
    <xf numFmtId="172" fontId="4" fillId="2" borderId="1" xfId="0" applyNumberFormat="1" applyFont="1" applyFill="1" applyBorder="1" applyAlignment="1" applyProtection="1">
      <alignment horizontal="center"/>
      <protection hidden="1"/>
    </xf>
    <xf numFmtId="3" fontId="4" fillId="2" borderId="3" xfId="0" applyNumberFormat="1" applyFont="1" applyFill="1" applyBorder="1" applyAlignment="1" applyProtection="1">
      <alignment horizontal="center"/>
      <protection hidden="1"/>
    </xf>
    <xf numFmtId="165" fontId="4" fillId="0" borderId="0" xfId="0" applyNumberFormat="1" applyFont="1" applyAlignment="1" applyProtection="1">
      <alignment horizontal="center"/>
      <protection hidden="1"/>
    </xf>
    <xf numFmtId="0" fontId="4" fillId="0" borderId="0" xfId="0" applyFont="1" applyAlignment="1" applyProtection="1">
      <alignment horizontal="center"/>
      <protection hidden="1"/>
    </xf>
    <xf numFmtId="1" fontId="4" fillId="0" borderId="0" xfId="0" applyNumberFormat="1" applyFont="1" applyAlignment="1" applyProtection="1">
      <alignment horizontal="center"/>
      <protection hidden="1"/>
    </xf>
    <xf numFmtId="168" fontId="4" fillId="0" borderId="0" xfId="0" applyNumberFormat="1" applyFont="1" applyAlignment="1" applyProtection="1">
      <alignment horizontal="center"/>
      <protection hidden="1"/>
    </xf>
    <xf numFmtId="1" fontId="7" fillId="2" borderId="3" xfId="0" applyNumberFormat="1" applyFont="1" applyFill="1" applyBorder="1" applyAlignment="1" applyProtection="1">
      <alignment horizontal="center"/>
      <protection hidden="1"/>
    </xf>
    <xf numFmtId="0" fontId="7" fillId="2" borderId="7" xfId="0" applyFont="1" applyFill="1" applyBorder="1" applyAlignment="1" applyProtection="1">
      <alignment horizontal="right"/>
      <protection hidden="1"/>
    </xf>
    <xf numFmtId="0" fontId="7" fillId="2" borderId="7" xfId="0" applyFont="1" applyFill="1" applyBorder="1" applyAlignment="1" applyProtection="1">
      <alignment horizontal="center"/>
      <protection hidden="1"/>
    </xf>
    <xf numFmtId="170" fontId="7" fillId="2" borderId="3" xfId="0" applyNumberFormat="1" applyFont="1" applyFill="1" applyBorder="1" applyAlignment="1" applyProtection="1">
      <alignment horizontal="center"/>
      <protection hidden="1"/>
    </xf>
    <xf numFmtId="172" fontId="7" fillId="2" borderId="1" xfId="0" applyNumberFormat="1" applyFont="1" applyFill="1" applyBorder="1" applyAlignment="1" applyProtection="1">
      <alignment horizontal="center"/>
      <protection hidden="1"/>
    </xf>
    <xf numFmtId="172" fontId="7" fillId="2" borderId="3" xfId="0" applyNumberFormat="1" applyFont="1" applyFill="1" applyBorder="1" applyAlignment="1" applyProtection="1">
      <alignment horizont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horizontal="center"/>
      <protection hidden="1"/>
    </xf>
    <xf numFmtId="170" fontId="4" fillId="0" borderId="3" xfId="0" applyNumberFormat="1" applyFont="1" applyBorder="1" applyAlignment="1" applyProtection="1">
      <alignment horizontal="center"/>
      <protection hidden="1"/>
    </xf>
    <xf numFmtId="171" fontId="4" fillId="0" borderId="3" xfId="0" applyNumberFormat="1" applyFont="1" applyBorder="1" applyAlignment="1" applyProtection="1">
      <alignment horizontal="center"/>
      <protection hidden="1"/>
    </xf>
    <xf numFmtId="172" fontId="4" fillId="0" borderId="1" xfId="0" applyNumberFormat="1" applyFont="1" applyBorder="1" applyAlignment="1" applyProtection="1">
      <alignment horizontal="center"/>
      <protection hidden="1"/>
    </xf>
    <xf numFmtId="3" fontId="4" fillId="0" borderId="3" xfId="0" applyNumberFormat="1" applyFont="1" applyBorder="1" applyAlignment="1" applyProtection="1">
      <alignment horizontal="center"/>
      <protection hidden="1"/>
    </xf>
    <xf numFmtId="1" fontId="7" fillId="0" borderId="3" xfId="0" applyNumberFormat="1" applyFont="1" applyBorder="1" applyAlignment="1" applyProtection="1">
      <alignment horizontal="center"/>
      <protection hidden="1"/>
    </xf>
    <xf numFmtId="0" fontId="7" fillId="0" borderId="7" xfId="0" applyFont="1" applyBorder="1" applyAlignment="1" applyProtection="1">
      <alignment horizontal="right"/>
      <protection hidden="1"/>
    </xf>
    <xf numFmtId="0" fontId="7" fillId="0" borderId="7" xfId="0" applyFont="1" applyBorder="1" applyAlignment="1" applyProtection="1">
      <alignment horizontal="center"/>
      <protection hidden="1"/>
    </xf>
    <xf numFmtId="170" fontId="7" fillId="0" borderId="3" xfId="0" applyNumberFormat="1" applyFont="1" applyBorder="1" applyAlignment="1" applyProtection="1">
      <alignment horizontal="center"/>
      <protection hidden="1"/>
    </xf>
    <xf numFmtId="172" fontId="7" fillId="0" borderId="1" xfId="0" applyNumberFormat="1" applyFont="1" applyBorder="1" applyAlignment="1" applyProtection="1">
      <alignment horizontal="center"/>
      <protection hidden="1"/>
    </xf>
    <xf numFmtId="172" fontId="7" fillId="0" borderId="3" xfId="0" applyNumberFormat="1" applyFont="1" applyBorder="1" applyAlignment="1" applyProtection="1">
      <alignment horizontal="center"/>
      <protection hidden="1"/>
    </xf>
    <xf numFmtId="0" fontId="17" fillId="0" borderId="0" xfId="0" applyFont="1" applyAlignment="1" applyProtection="1">
      <alignment horizontal="center"/>
      <protection hidden="1"/>
    </xf>
    <xf numFmtId="171" fontId="4" fillId="2" borderId="11" xfId="0" applyNumberFormat="1" applyFont="1" applyFill="1" applyBorder="1" applyAlignment="1" applyProtection="1">
      <alignment horizontal="center"/>
      <protection hidden="1"/>
    </xf>
    <xf numFmtId="171" fontId="4" fillId="0" borderId="11" xfId="0" applyNumberFormat="1" applyFont="1" applyBorder="1" applyAlignment="1" applyProtection="1">
      <alignment horizontal="center"/>
      <protection hidden="1"/>
    </xf>
    <xf numFmtId="1" fontId="7" fillId="0" borderId="12" xfId="0" applyNumberFormat="1" applyFont="1" applyBorder="1" applyAlignment="1" applyProtection="1">
      <alignment horizontal="center"/>
      <protection hidden="1"/>
    </xf>
    <xf numFmtId="0" fontId="7" fillId="0" borderId="0" xfId="0" applyFont="1" applyAlignment="1" applyProtection="1">
      <alignment horizontal="right"/>
      <protection hidden="1"/>
    </xf>
    <xf numFmtId="0" fontId="7" fillId="0" borderId="0" xfId="0" applyFont="1" applyAlignment="1" applyProtection="1">
      <alignment horizontal="center"/>
      <protection hidden="1"/>
    </xf>
    <xf numFmtId="0" fontId="7" fillId="0" borderId="17" xfId="0" applyFont="1" applyBorder="1" applyAlignment="1" applyProtection="1">
      <alignment horizontal="right"/>
      <protection hidden="1"/>
    </xf>
    <xf numFmtId="170" fontId="7" fillId="0" borderId="11" xfId="0" applyNumberFormat="1" applyFont="1" applyBorder="1" applyAlignment="1" applyProtection="1">
      <alignment horizontal="center"/>
      <protection hidden="1"/>
    </xf>
    <xf numFmtId="1" fontId="4" fillId="2" borderId="19" xfId="0" applyNumberFormat="1" applyFont="1" applyFill="1" applyBorder="1" applyAlignment="1" applyProtection="1">
      <alignment horizontal="center"/>
      <protection hidden="1"/>
    </xf>
    <xf numFmtId="0" fontId="4" fillId="2" borderId="20" xfId="0" applyFont="1" applyFill="1" applyBorder="1" applyAlignment="1" applyProtection="1">
      <alignment horizontal="right"/>
      <protection hidden="1"/>
    </xf>
    <xf numFmtId="0" fontId="26" fillId="2" borderId="20" xfId="0" applyFont="1" applyFill="1" applyBorder="1" applyAlignment="1" applyProtection="1">
      <alignment horizontal="center"/>
      <protection hidden="1"/>
    </xf>
    <xf numFmtId="0" fontId="26" fillId="2" borderId="21" xfId="0" applyFont="1" applyFill="1" applyBorder="1" applyAlignment="1" applyProtection="1">
      <alignment horizontal="center"/>
      <protection hidden="1"/>
    </xf>
    <xf numFmtId="170" fontId="4" fillId="2" borderId="22" xfId="0" applyNumberFormat="1" applyFont="1" applyFill="1" applyBorder="1" applyAlignment="1" applyProtection="1">
      <alignment horizontal="center"/>
      <protection hidden="1"/>
    </xf>
    <xf numFmtId="171" fontId="4" fillId="2" borderId="23" xfId="0" applyNumberFormat="1" applyFont="1" applyFill="1" applyBorder="1" applyAlignment="1" applyProtection="1">
      <alignment horizontal="center"/>
      <protection hidden="1"/>
    </xf>
    <xf numFmtId="172" fontId="4" fillId="15" borderId="24" xfId="0" applyNumberFormat="1" applyFont="1" applyFill="1" applyBorder="1" applyAlignment="1" applyProtection="1">
      <alignment horizontal="center"/>
      <protection hidden="1"/>
    </xf>
    <xf numFmtId="3" fontId="27" fillId="16" borderId="25" xfId="0" applyNumberFormat="1" applyFont="1" applyFill="1" applyBorder="1" applyAlignment="1" applyProtection="1">
      <alignment horizontal="center"/>
      <protection hidden="1"/>
    </xf>
    <xf numFmtId="1" fontId="4" fillId="2" borderId="26" xfId="0" applyNumberFormat="1" applyFont="1" applyFill="1" applyBorder="1" applyAlignment="1" applyProtection="1">
      <alignment horizontal="center"/>
      <protection hidden="1"/>
    </xf>
    <xf numFmtId="0" fontId="17" fillId="2" borderId="27" xfId="0" applyFont="1" applyFill="1" applyBorder="1" applyAlignment="1" applyProtection="1">
      <alignment horizontal="right"/>
      <protection hidden="1"/>
    </xf>
    <xf numFmtId="0" fontId="26" fillId="2" borderId="27" xfId="0" applyFont="1" applyFill="1" applyBorder="1" applyAlignment="1" applyProtection="1">
      <alignment horizontal="center"/>
      <protection hidden="1"/>
    </xf>
    <xf numFmtId="170" fontId="17" fillId="2" borderId="28" xfId="0" applyNumberFormat="1" applyFont="1" applyFill="1" applyBorder="1" applyAlignment="1" applyProtection="1">
      <alignment horizontal="center"/>
      <protection hidden="1"/>
    </xf>
    <xf numFmtId="170" fontId="17" fillId="2" borderId="29" xfId="0" applyNumberFormat="1" applyFont="1" applyFill="1" applyBorder="1" applyAlignment="1" applyProtection="1">
      <alignment horizontal="center"/>
      <protection hidden="1"/>
    </xf>
    <xf numFmtId="171" fontId="4" fillId="2" borderId="30" xfId="0" applyNumberFormat="1" applyFont="1" applyFill="1" applyBorder="1" applyAlignment="1" applyProtection="1">
      <alignment horizontal="center"/>
      <protection hidden="1"/>
    </xf>
    <xf numFmtId="172" fontId="17" fillId="15" borderId="26" xfId="0" applyNumberFormat="1" applyFont="1" applyFill="1" applyBorder="1" applyAlignment="1" applyProtection="1">
      <alignment horizontal="center"/>
      <protection hidden="1"/>
    </xf>
    <xf numFmtId="172" fontId="17" fillId="15" borderId="31" xfId="0" applyNumberFormat="1" applyFont="1" applyFill="1" applyBorder="1" applyAlignment="1" applyProtection="1">
      <alignment horizontal="center"/>
      <protection hidden="1"/>
    </xf>
    <xf numFmtId="0" fontId="27" fillId="6" borderId="5" xfId="0" applyFont="1" applyFill="1" applyBorder="1" applyAlignment="1" applyProtection="1">
      <alignment horizontal="center"/>
      <protection hidden="1"/>
    </xf>
    <xf numFmtId="0" fontId="4" fillId="0" borderId="17" xfId="0" applyFont="1" applyBorder="1" applyAlignment="1" applyProtection="1">
      <alignment horizontal="right"/>
      <protection hidden="1"/>
    </xf>
    <xf numFmtId="0" fontId="4" fillId="0" borderId="17" xfId="0" applyFont="1" applyBorder="1" applyAlignment="1" applyProtection="1">
      <alignment horizontal="center"/>
      <protection hidden="1"/>
    </xf>
    <xf numFmtId="0" fontId="5" fillId="0" borderId="18" xfId="0" applyFont="1" applyBorder="1" applyAlignment="1" applyProtection="1">
      <alignment horizontal="right"/>
      <protection hidden="1"/>
    </xf>
    <xf numFmtId="1" fontId="4" fillId="0" borderId="14" xfId="0" applyNumberFormat="1" applyFont="1" applyBorder="1" applyAlignment="1" applyProtection="1">
      <alignment horizontal="center"/>
      <protection hidden="1"/>
    </xf>
    <xf numFmtId="1" fontId="4" fillId="0" borderId="32" xfId="0" applyNumberFormat="1" applyFont="1" applyBorder="1" applyAlignment="1" applyProtection="1">
      <alignment horizontal="center"/>
      <protection hidden="1"/>
    </xf>
    <xf numFmtId="9" fontId="4" fillId="15" borderId="14" xfId="0" applyNumberFormat="1" applyFont="1" applyFill="1" applyBorder="1" applyAlignment="1" applyProtection="1">
      <alignment horizontal="center"/>
      <protection hidden="1"/>
    </xf>
    <xf numFmtId="1" fontId="27" fillId="16" borderId="14" xfId="0" applyNumberFormat="1" applyFont="1" applyFill="1" applyBorder="1" applyAlignment="1" applyProtection="1">
      <alignment horizontal="center"/>
      <protection hidden="1"/>
    </xf>
    <xf numFmtId="0" fontId="17" fillId="0" borderId="17" xfId="0" applyFont="1" applyBorder="1" applyAlignment="1" applyProtection="1">
      <alignment horizontal="right"/>
      <protection hidden="1"/>
    </xf>
    <xf numFmtId="1" fontId="17" fillId="0" borderId="14" xfId="0" applyNumberFormat="1" applyFont="1" applyBorder="1" applyAlignment="1" applyProtection="1">
      <alignment horizontal="center"/>
      <protection hidden="1"/>
    </xf>
    <xf numFmtId="2" fontId="4" fillId="0" borderId="0" xfId="0" applyNumberFormat="1" applyFont="1" applyAlignment="1" applyProtection="1">
      <alignment horizontal="center"/>
      <protection hidden="1"/>
    </xf>
    <xf numFmtId="0" fontId="2" fillId="0" borderId="0" xfId="0" applyFont="1" applyAlignment="1" applyProtection="1">
      <alignment horizontal="right"/>
      <protection hidden="1"/>
    </xf>
    <xf numFmtId="170" fontId="2" fillId="0" borderId="0" xfId="0" applyNumberFormat="1" applyFont="1" applyProtection="1">
      <protection hidden="1"/>
    </xf>
    <xf numFmtId="0" fontId="9" fillId="2" borderId="3" xfId="0" applyFont="1" applyFill="1" applyBorder="1" applyAlignment="1" applyProtection="1">
      <alignment horizontal="center" vertical="center"/>
      <protection hidden="1"/>
    </xf>
    <xf numFmtId="0" fontId="4" fillId="17" borderId="3" xfId="0" applyFont="1" applyFill="1" applyBorder="1" applyAlignment="1" applyProtection="1">
      <alignment horizontal="center" vertical="center"/>
      <protection hidden="1"/>
    </xf>
    <xf numFmtId="169" fontId="4" fillId="17" borderId="1" xfId="0" applyNumberFormat="1" applyFont="1" applyFill="1" applyBorder="1" applyAlignment="1" applyProtection="1">
      <alignment horizontal="center" vertical="center"/>
      <protection hidden="1"/>
    </xf>
    <xf numFmtId="166" fontId="28" fillId="0" borderId="11" xfId="0" applyNumberFormat="1" applyFont="1" applyBorder="1" applyProtection="1">
      <protection hidden="1"/>
    </xf>
    <xf numFmtId="165" fontId="5" fillId="0" borderId="2" xfId="0" applyNumberFormat="1" applyFont="1" applyBorder="1" applyProtection="1">
      <protection hidden="1"/>
    </xf>
    <xf numFmtId="0" fontId="2" fillId="0" borderId="3" xfId="0" applyFont="1" applyBorder="1" applyProtection="1">
      <protection hidden="1"/>
    </xf>
    <xf numFmtId="9" fontId="2" fillId="0" borderId="3" xfId="0" applyNumberFormat="1" applyFont="1" applyBorder="1" applyProtection="1">
      <protection hidden="1"/>
    </xf>
    <xf numFmtId="0" fontId="9" fillId="2" borderId="3" xfId="0" applyFont="1" applyFill="1" applyBorder="1" applyAlignment="1">
      <alignment horizontal="center" vertical="center"/>
    </xf>
    <xf numFmtId="0" fontId="4" fillId="18" borderId="3" xfId="0" applyFont="1" applyFill="1" applyBorder="1" applyAlignment="1" applyProtection="1">
      <alignment horizontal="center" vertical="center"/>
      <protection hidden="1"/>
    </xf>
    <xf numFmtId="169" fontId="4" fillId="18" borderId="1" xfId="0" applyNumberFormat="1" applyFont="1" applyFill="1" applyBorder="1" applyAlignment="1" applyProtection="1">
      <alignment horizontal="center" vertical="center"/>
      <protection hidden="1"/>
    </xf>
    <xf numFmtId="173" fontId="2" fillId="0" borderId="11" xfId="0" applyNumberFormat="1" applyFont="1" applyBorder="1" applyAlignment="1" applyProtection="1">
      <alignment horizontal="center" vertical="center"/>
      <protection hidden="1"/>
    </xf>
    <xf numFmtId="171" fontId="5" fillId="0" borderId="2" xfId="0" applyNumberFormat="1" applyFont="1" applyBorder="1" applyProtection="1">
      <protection hidden="1"/>
    </xf>
    <xf numFmtId="173" fontId="2" fillId="0" borderId="3" xfId="0" applyNumberFormat="1" applyFont="1" applyBorder="1" applyProtection="1">
      <protection hidden="1"/>
    </xf>
    <xf numFmtId="0" fontId="4" fillId="15" borderId="3" xfId="0" applyFont="1" applyFill="1" applyBorder="1" applyAlignment="1" applyProtection="1">
      <alignment horizontal="center" vertical="center"/>
      <protection hidden="1"/>
    </xf>
    <xf numFmtId="169" fontId="4" fillId="15" borderId="1" xfId="0" applyNumberFormat="1" applyFont="1" applyFill="1" applyBorder="1" applyAlignment="1" applyProtection="1">
      <alignment horizontal="center" vertical="center"/>
      <protection hidden="1"/>
    </xf>
    <xf numFmtId="0" fontId="4" fillId="19" borderId="3" xfId="0" applyFont="1" applyFill="1" applyBorder="1" applyAlignment="1" applyProtection="1">
      <alignment horizontal="center" vertical="center"/>
      <protection hidden="1"/>
    </xf>
    <xf numFmtId="169" fontId="4" fillId="19" borderId="1" xfId="0" applyNumberFormat="1" applyFont="1" applyFill="1" applyBorder="1" applyAlignment="1" applyProtection="1">
      <alignment horizontal="center" vertical="center"/>
      <protection hidden="1"/>
    </xf>
    <xf numFmtId="172" fontId="5" fillId="0" borderId="2" xfId="0" applyNumberFormat="1" applyFont="1" applyBorder="1" applyProtection="1">
      <protection hidden="1"/>
    </xf>
    <xf numFmtId="0" fontId="28" fillId="20" borderId="3" xfId="0" applyFont="1" applyFill="1" applyBorder="1" applyAlignment="1" applyProtection="1">
      <alignment horizontal="center" vertical="center"/>
      <protection hidden="1"/>
    </xf>
    <xf numFmtId="169" fontId="28" fillId="20" borderId="1" xfId="0" applyNumberFormat="1" applyFont="1" applyFill="1" applyBorder="1" applyAlignment="1" applyProtection="1">
      <alignment horizontal="center" vertical="center"/>
      <protection hidden="1"/>
    </xf>
    <xf numFmtId="0" fontId="9" fillId="2" borderId="0" xfId="0" applyFont="1" applyFill="1" applyAlignment="1">
      <alignment horizontal="center" vertical="center"/>
    </xf>
    <xf numFmtId="0" fontId="28" fillId="20" borderId="0" xfId="0" applyFont="1" applyFill="1" applyAlignment="1" applyProtection="1">
      <alignment horizontal="center" vertical="center"/>
      <protection hidden="1"/>
    </xf>
    <xf numFmtId="169" fontId="28" fillId="20" borderId="0" xfId="0" applyNumberFormat="1" applyFont="1" applyFill="1" applyAlignment="1" applyProtection="1">
      <alignment horizontal="center" vertical="center"/>
      <protection hidden="1"/>
    </xf>
    <xf numFmtId="173" fontId="2" fillId="0" borderId="0" xfId="0" applyNumberFormat="1" applyFont="1" applyAlignment="1" applyProtection="1">
      <alignment horizontal="center" vertical="center"/>
      <protection hidden="1"/>
    </xf>
    <xf numFmtId="172" fontId="5" fillId="0" borderId="3" xfId="0" applyNumberFormat="1" applyFont="1" applyBorder="1" applyProtection="1">
      <protection hidden="1"/>
    </xf>
    <xf numFmtId="0" fontId="5" fillId="0" borderId="0" xfId="0" applyFont="1" applyAlignment="1" applyProtection="1">
      <alignment horizontal="right"/>
      <protection hidden="1"/>
    </xf>
    <xf numFmtId="169" fontId="5" fillId="0" borderId="0" xfId="0" applyNumberFormat="1" applyFont="1" applyProtection="1">
      <protection hidden="1"/>
    </xf>
    <xf numFmtId="9" fontId="2" fillId="0" borderId="0" xfId="0" applyNumberFormat="1" applyFont="1" applyProtection="1">
      <protection hidden="1"/>
    </xf>
    <xf numFmtId="0" fontId="29" fillId="0" borderId="3" xfId="0" applyFont="1" applyBorder="1" applyAlignment="1" applyProtection="1">
      <alignment horizontal="right"/>
      <protection hidden="1"/>
    </xf>
    <xf numFmtId="169" fontId="29" fillId="0" borderId="3" xfId="0" applyNumberFormat="1" applyFont="1" applyBorder="1" applyAlignment="1" applyProtection="1">
      <alignment horizontal="center"/>
      <protection hidden="1"/>
    </xf>
    <xf numFmtId="171" fontId="29" fillId="0" borderId="3" xfId="0" applyNumberFormat="1" applyFont="1" applyBorder="1" applyAlignment="1" applyProtection="1">
      <alignment horizontal="center"/>
      <protection hidden="1"/>
    </xf>
    <xf numFmtId="169" fontId="5" fillId="0" borderId="0" xfId="0" applyNumberFormat="1" applyFont="1" applyAlignment="1" applyProtection="1">
      <alignment horizontal="center"/>
      <protection hidden="1"/>
    </xf>
    <xf numFmtId="165" fontId="5" fillId="0" borderId="3" xfId="0" applyNumberFormat="1" applyFont="1" applyBorder="1" applyAlignment="1" applyProtection="1">
      <alignment horizontal="center"/>
      <protection hidden="1"/>
    </xf>
    <xf numFmtId="20" fontId="5" fillId="0" borderId="3" xfId="0" applyNumberFormat="1" applyFont="1" applyBorder="1" applyAlignment="1" applyProtection="1">
      <alignment horizontal="center"/>
      <protection hidden="1"/>
    </xf>
    <xf numFmtId="0" fontId="19" fillId="0" borderId="9" xfId="0" applyFont="1" applyBorder="1" applyAlignment="1" applyProtection="1">
      <alignment horizontal="center" vertical="center"/>
      <protection locked="0"/>
    </xf>
    <xf numFmtId="0" fontId="5" fillId="7" borderId="9" xfId="0" applyFont="1" applyFill="1" applyBorder="1" applyAlignment="1" applyProtection="1">
      <alignment horizontal="left"/>
      <protection locked="0"/>
    </xf>
    <xf numFmtId="0" fontId="2" fillId="0" borderId="0" xfId="0" applyFont="1" applyAlignment="1" applyProtection="1">
      <alignment horizontal="center" vertical="top"/>
      <protection locked="0"/>
    </xf>
    <xf numFmtId="0" fontId="2" fillId="0" borderId="15" xfId="0" applyFont="1" applyBorder="1" applyAlignment="1" applyProtection="1">
      <alignment horizontal="center" vertical="center" wrapText="1"/>
      <protection locked="0"/>
    </xf>
    <xf numFmtId="0" fontId="2" fillId="0" borderId="30" xfId="0" applyFont="1" applyBorder="1" applyAlignment="1" applyProtection="1">
      <alignment horizontal="left" vertical="top"/>
      <protection locked="0"/>
    </xf>
    <xf numFmtId="0" fontId="2" fillId="0" borderId="30" xfId="0" applyFont="1" applyBorder="1" applyAlignment="1" applyProtection="1">
      <alignment horizontal="center" vertical="center"/>
      <protection locked="0"/>
    </xf>
    <xf numFmtId="0" fontId="30" fillId="0" borderId="30" xfId="0" applyFont="1" applyBorder="1" applyAlignment="1" applyProtection="1">
      <alignment horizontal="center" vertical="center"/>
      <protection locked="0"/>
    </xf>
    <xf numFmtId="4" fontId="2" fillId="0" borderId="30" xfId="0" applyNumberFormat="1" applyFont="1" applyBorder="1" applyAlignment="1" applyProtection="1">
      <alignment horizontal="center" vertical="top"/>
      <protection locked="0"/>
    </xf>
    <xf numFmtId="0" fontId="4" fillId="0" borderId="19" xfId="0" applyFont="1" applyBorder="1" applyAlignment="1" applyProtection="1">
      <alignment horizontal="left"/>
      <protection locked="0"/>
    </xf>
    <xf numFmtId="0" fontId="5" fillId="0" borderId="33" xfId="0" applyFont="1" applyBorder="1" applyAlignment="1" applyProtection="1">
      <alignment horizontal="left"/>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left" vertical="top"/>
      <protection locked="0"/>
    </xf>
    <xf numFmtId="0" fontId="2"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4" fontId="2" fillId="0" borderId="0" xfId="0" applyNumberFormat="1" applyFont="1" applyAlignment="1" applyProtection="1">
      <alignment horizontal="center" vertical="top"/>
      <protection locked="0"/>
    </xf>
    <xf numFmtId="1" fontId="4" fillId="2" borderId="34" xfId="0" applyNumberFormat="1" applyFont="1" applyFill="1" applyBorder="1" applyAlignment="1" applyProtection="1">
      <alignment horizontal="center"/>
      <protection locked="0"/>
    </xf>
    <xf numFmtId="0" fontId="2" fillId="2" borderId="35" xfId="0" applyFont="1" applyFill="1" applyBorder="1" applyAlignment="1" applyProtection="1">
      <alignment horizontal="left"/>
      <protection locked="0"/>
    </xf>
    <xf numFmtId="1" fontId="4" fillId="0" borderId="34" xfId="0" applyNumberFormat="1" applyFont="1" applyBorder="1" applyAlignment="1" applyProtection="1">
      <alignment horizontal="center"/>
      <protection locked="0"/>
    </xf>
    <xf numFmtId="0" fontId="2" fillId="0" borderId="35" xfId="0" applyFont="1" applyBorder="1" applyAlignment="1" applyProtection="1">
      <alignment horizontal="left"/>
      <protection locked="0"/>
    </xf>
    <xf numFmtId="1" fontId="4" fillId="0" borderId="36" xfId="0" applyNumberFormat="1" applyFont="1" applyBorder="1" applyAlignment="1" applyProtection="1">
      <alignment horizontal="center"/>
      <protection locked="0"/>
    </xf>
    <xf numFmtId="0" fontId="2" fillId="0" borderId="37" xfId="0" applyFont="1" applyBorder="1" applyAlignment="1" applyProtection="1">
      <alignment horizontal="left"/>
      <protection locked="0"/>
    </xf>
    <xf numFmtId="1" fontId="4" fillId="2" borderId="38" xfId="0" applyNumberFormat="1" applyFont="1" applyFill="1" applyBorder="1" applyAlignment="1" applyProtection="1">
      <alignment horizontal="center"/>
      <protection hidden="1"/>
    </xf>
    <xf numFmtId="0" fontId="2" fillId="2" borderId="39" xfId="0" applyFont="1" applyFill="1" applyBorder="1" applyAlignment="1" applyProtection="1">
      <alignment horizontal="left"/>
      <protection locked="0"/>
    </xf>
    <xf numFmtId="0" fontId="4" fillId="0" borderId="0" xfId="0" applyFont="1" applyAlignment="1" applyProtection="1">
      <alignment horizontal="center" vertical="top"/>
      <protection locked="0"/>
    </xf>
    <xf numFmtId="1" fontId="4" fillId="0" borderId="40" xfId="0" applyNumberFormat="1" applyFont="1" applyBorder="1" applyAlignment="1" applyProtection="1">
      <alignment horizontal="center"/>
      <protection hidden="1"/>
    </xf>
    <xf numFmtId="0" fontId="2" fillId="0" borderId="30" xfId="0" applyFont="1" applyBorder="1" applyAlignment="1" applyProtection="1">
      <alignment horizontal="left"/>
      <protection locked="0"/>
    </xf>
    <xf numFmtId="0" fontId="2" fillId="0" borderId="3" xfId="0" applyFont="1" applyBorder="1" applyAlignment="1">
      <alignment horizontal="center"/>
    </xf>
    <xf numFmtId="0" fontId="2" fillId="0" borderId="3" xfId="0" applyFont="1" applyBorder="1" applyAlignment="1">
      <alignment horizontal="left" vertical="center"/>
    </xf>
    <xf numFmtId="0" fontId="4" fillId="21" borderId="3" xfId="0" applyFont="1" applyFill="1" applyBorder="1" applyAlignment="1">
      <alignment horizontal="center" vertical="center" wrapText="1"/>
    </xf>
    <xf numFmtId="0" fontId="27" fillId="22" borderId="3" xfId="0" applyFont="1" applyFill="1" applyBorder="1" applyAlignment="1">
      <alignment horizontal="center" vertical="center" wrapText="1"/>
    </xf>
    <xf numFmtId="0" fontId="4" fillId="23" borderId="3" xfId="0" applyFont="1" applyFill="1" applyBorder="1" applyAlignment="1">
      <alignment horizontal="center" vertical="center"/>
    </xf>
    <xf numFmtId="4" fontId="4" fillId="23" borderId="3" xfId="0" applyNumberFormat="1" applyFont="1" applyFill="1" applyBorder="1" applyAlignment="1">
      <alignment horizontal="center" vertical="center"/>
    </xf>
    <xf numFmtId="0" fontId="4" fillId="0" borderId="3" xfId="0" applyFont="1" applyBorder="1" applyAlignment="1">
      <alignment horizontal="center" vertical="center"/>
    </xf>
    <xf numFmtId="0" fontId="4" fillId="24" borderId="3" xfId="0" applyFont="1" applyFill="1" applyBorder="1" applyAlignment="1">
      <alignment horizontal="center" vertical="center"/>
    </xf>
    <xf numFmtId="0" fontId="2" fillId="23" borderId="3" xfId="0" applyFont="1" applyFill="1" applyBorder="1" applyAlignment="1">
      <alignment horizontal="left" vertical="center"/>
    </xf>
    <xf numFmtId="4" fontId="2" fillId="23" borderId="3" xfId="0" applyNumberFormat="1" applyFont="1" applyFill="1" applyBorder="1" applyAlignment="1">
      <alignment horizontal="center" vertical="center"/>
    </xf>
    <xf numFmtId="0" fontId="2" fillId="5" borderId="3" xfId="0" applyFont="1" applyFill="1" applyBorder="1" applyAlignment="1">
      <alignment horizontal="center" vertical="center" wrapText="1"/>
    </xf>
    <xf numFmtId="0" fontId="2" fillId="23" borderId="3" xfId="0" applyFont="1" applyFill="1" applyBorder="1" applyAlignment="1">
      <alignment horizontal="center" vertical="center"/>
    </xf>
    <xf numFmtId="0" fontId="4" fillId="19" borderId="3" xfId="0" applyFont="1" applyFill="1" applyBorder="1" applyAlignment="1" applyProtection="1">
      <alignment horizontal="center"/>
      <protection locked="0"/>
    </xf>
    <xf numFmtId="0" fontId="2" fillId="19" borderId="3" xfId="0" applyFont="1" applyFill="1" applyBorder="1" applyAlignment="1" applyProtection="1">
      <alignment horizontal="left"/>
      <protection locked="0"/>
    </xf>
    <xf numFmtId="0" fontId="2" fillId="19" borderId="3" xfId="0" applyFont="1" applyFill="1" applyBorder="1" applyAlignment="1" applyProtection="1">
      <alignment horizontal="center" vertical="top"/>
      <protection locked="0"/>
    </xf>
    <xf numFmtId="0" fontId="4" fillId="19" borderId="3" xfId="0" applyFont="1" applyFill="1" applyBorder="1" applyAlignment="1" applyProtection="1">
      <alignment horizontal="center" vertical="top"/>
      <protection locked="0"/>
    </xf>
    <xf numFmtId="0" fontId="2" fillId="19" borderId="3" xfId="0" applyFont="1" applyFill="1" applyBorder="1" applyAlignment="1" applyProtection="1">
      <alignment horizontal="left" vertical="top"/>
      <protection locked="0"/>
    </xf>
    <xf numFmtId="4" fontId="2" fillId="19" borderId="3" xfId="0" applyNumberFormat="1" applyFont="1" applyFill="1" applyBorder="1" applyAlignment="1" applyProtection="1">
      <alignment horizontal="center" vertical="top"/>
      <protection locked="0"/>
    </xf>
    <xf numFmtId="0" fontId="4" fillId="0" borderId="3" xfId="0" applyFont="1" applyBorder="1" applyAlignment="1" applyProtection="1">
      <alignment horizontal="center"/>
      <protection locked="0"/>
    </xf>
    <xf numFmtId="0" fontId="2" fillId="0" borderId="3" xfId="0" applyFont="1" applyBorder="1" applyAlignment="1" applyProtection="1">
      <alignment horizontal="left"/>
      <protection locked="0"/>
    </xf>
    <xf numFmtId="0" fontId="2" fillId="0" borderId="3" xfId="0" applyFont="1" applyBorder="1" applyAlignment="1" applyProtection="1">
      <alignment horizontal="center" vertical="top"/>
      <protection locked="0"/>
    </xf>
    <xf numFmtId="0" fontId="4" fillId="0" borderId="3" xfId="0" applyFont="1" applyBorder="1" applyAlignment="1" applyProtection="1">
      <alignment horizontal="center" vertical="top"/>
      <protection locked="0"/>
    </xf>
    <xf numFmtId="0" fontId="2" fillId="0" borderId="3" xfId="0" applyFont="1" applyBorder="1" applyAlignment="1" applyProtection="1">
      <alignment horizontal="left" vertical="top"/>
      <protection locked="0"/>
    </xf>
    <xf numFmtId="4" fontId="2" fillId="0" borderId="3" xfId="0" applyNumberFormat="1" applyFont="1" applyBorder="1" applyAlignment="1" applyProtection="1">
      <alignment horizontal="center" vertical="top"/>
      <protection locked="0"/>
    </xf>
    <xf numFmtId="0" fontId="23" fillId="19" borderId="3" xfId="0" applyFont="1" applyFill="1" applyBorder="1" applyAlignment="1">
      <alignment horizontal="left"/>
    </xf>
    <xf numFmtId="0" fontId="4" fillId="19" borderId="3" xfId="0" applyFont="1" applyFill="1" applyBorder="1" applyAlignment="1">
      <alignment horizontal="center" vertical="top" wrapText="1"/>
    </xf>
    <xf numFmtId="0" fontId="31" fillId="19" borderId="3" xfId="0" applyFont="1" applyFill="1" applyBorder="1" applyAlignment="1" applyProtection="1">
      <alignment horizontal="left" vertical="top" wrapText="1"/>
      <protection locked="0"/>
    </xf>
    <xf numFmtId="0" fontId="31" fillId="19" borderId="3" xfId="0" applyFont="1" applyFill="1" applyBorder="1" applyAlignment="1" applyProtection="1">
      <alignment horizontal="center" vertical="top" wrapText="1"/>
      <protection locked="0"/>
    </xf>
    <xf numFmtId="174" fontId="31" fillId="19" borderId="3" xfId="0" applyNumberFormat="1" applyFont="1" applyFill="1" applyBorder="1" applyAlignment="1" applyProtection="1">
      <alignment horizontal="center" vertical="top" wrapText="1"/>
      <protection locked="0"/>
    </xf>
    <xf numFmtId="0" fontId="2" fillId="19" borderId="3" xfId="0" applyFont="1" applyFill="1" applyBorder="1" applyAlignment="1" applyProtection="1">
      <alignment horizontal="center" vertical="top" wrapText="1"/>
      <protection locked="0"/>
    </xf>
    <xf numFmtId="0" fontId="23" fillId="0" borderId="3" xfId="0" applyFont="1" applyBorder="1" applyAlignment="1">
      <alignment horizontal="left"/>
    </xf>
    <xf numFmtId="0" fontId="4" fillId="0" borderId="3" xfId="0" applyFont="1" applyBorder="1" applyAlignment="1">
      <alignment horizontal="center" vertical="top" wrapText="1"/>
    </xf>
    <xf numFmtId="0" fontId="31" fillId="0" borderId="3" xfId="0" applyFont="1" applyBorder="1" applyAlignment="1" applyProtection="1">
      <alignment horizontal="left" vertical="top" wrapText="1"/>
      <protection locked="0"/>
    </xf>
    <xf numFmtId="0" fontId="31" fillId="0" borderId="3" xfId="0" applyFont="1" applyBorder="1" applyAlignment="1" applyProtection="1">
      <alignment horizontal="center" vertical="top" wrapText="1"/>
      <protection locked="0"/>
    </xf>
    <xf numFmtId="174" fontId="31" fillId="0" borderId="3" xfId="0" applyNumberFormat="1"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2" fillId="19" borderId="3" xfId="0" applyFont="1" applyFill="1" applyBorder="1" applyAlignment="1">
      <alignment horizontal="center" vertical="top" wrapText="1"/>
    </xf>
    <xf numFmtId="0" fontId="2" fillId="0" borderId="3" xfId="0" applyFont="1" applyBorder="1" applyAlignment="1">
      <alignment horizontal="center" vertical="top" wrapText="1"/>
    </xf>
    <xf numFmtId="0" fontId="31" fillId="19" borderId="3" xfId="0" applyFont="1" applyFill="1" applyBorder="1" applyAlignment="1" applyProtection="1">
      <alignment horizontal="center" vertical="top"/>
      <protection locked="0"/>
    </xf>
    <xf numFmtId="0" fontId="31" fillId="0" borderId="3" xfId="0" applyFont="1" applyBorder="1" applyAlignment="1" applyProtection="1">
      <alignment horizontal="center" vertical="top"/>
      <protection locked="0"/>
    </xf>
    <xf numFmtId="0" fontId="32" fillId="19" borderId="3" xfId="0" applyFont="1" applyFill="1" applyBorder="1" applyAlignment="1" applyProtection="1">
      <alignment horizontal="left" vertical="top" wrapText="1"/>
      <protection locked="0"/>
    </xf>
    <xf numFmtId="174" fontId="2" fillId="19" borderId="3" xfId="0" applyNumberFormat="1" applyFont="1" applyFill="1" applyBorder="1" applyAlignment="1" applyProtection="1">
      <alignment horizontal="center" vertical="top" wrapText="1"/>
      <protection locked="0"/>
    </xf>
    <xf numFmtId="0" fontId="4" fillId="0" borderId="0" xfId="0" applyFont="1" applyAlignment="1" applyProtection="1">
      <alignment horizontal="center"/>
      <protection locked="0"/>
    </xf>
    <xf numFmtId="0" fontId="23" fillId="0" borderId="0" xfId="0" applyFont="1" applyAlignment="1">
      <alignment horizontal="left"/>
    </xf>
    <xf numFmtId="0" fontId="4" fillId="0" borderId="0" xfId="0" applyFont="1" applyAlignment="1">
      <alignment horizontal="center" vertical="top" wrapText="1"/>
    </xf>
    <xf numFmtId="0" fontId="31" fillId="0" borderId="0" xfId="0" applyFont="1" applyAlignment="1" applyProtection="1">
      <alignment horizontal="left" vertical="top" wrapText="1"/>
      <protection locked="0"/>
    </xf>
    <xf numFmtId="0" fontId="31" fillId="0" borderId="0" xfId="0" applyFont="1" applyAlignment="1" applyProtection="1">
      <alignment horizontal="center" vertical="top"/>
      <protection locked="0"/>
    </xf>
    <xf numFmtId="0" fontId="4" fillId="0" borderId="0" xfId="0" applyFont="1" applyAlignment="1" applyProtection="1">
      <alignment horizontal="left"/>
      <protection locked="0"/>
    </xf>
    <xf numFmtId="0" fontId="5" fillId="0" borderId="0" xfId="0" applyFont="1" applyAlignment="1" applyProtection="1">
      <alignment horizontal="left"/>
      <protection locked="0"/>
    </xf>
    <xf numFmtId="0" fontId="2" fillId="0" borderId="0" xfId="0" applyFont="1" applyAlignment="1" applyProtection="1">
      <alignment horizontal="center" vertical="top" wrapText="1"/>
      <protection locked="0"/>
    </xf>
    <xf numFmtId="0" fontId="32" fillId="0" borderId="0" xfId="0" applyFont="1" applyAlignment="1" applyProtection="1">
      <alignment horizontal="left" vertical="top" wrapText="1"/>
      <protection locked="0"/>
    </xf>
    <xf numFmtId="0" fontId="31" fillId="0" borderId="0" xfId="0" applyFont="1" applyAlignment="1" applyProtection="1">
      <alignment horizontal="center" vertical="top" wrapText="1"/>
      <protection locked="0"/>
    </xf>
    <xf numFmtId="174" fontId="2" fillId="0" borderId="0" xfId="0" applyNumberFormat="1" applyFont="1" applyAlignment="1" applyProtection="1">
      <alignment horizontal="center" vertical="top" wrapText="1"/>
      <protection locked="0"/>
    </xf>
    <xf numFmtId="1" fontId="4" fillId="0" borderId="0" xfId="0" applyNumberFormat="1" applyFont="1" applyAlignment="1" applyProtection="1">
      <alignment horizontal="center"/>
      <protection locked="0"/>
    </xf>
    <xf numFmtId="0" fontId="2" fillId="0" borderId="0" xfId="0" applyFont="1" applyAlignment="1" applyProtection="1">
      <alignment horizontal="left"/>
      <protection locked="0"/>
    </xf>
    <xf numFmtId="0" fontId="31" fillId="0" borderId="0" xfId="0" applyFont="1" applyAlignment="1" applyProtection="1">
      <alignment vertical="top" wrapText="1"/>
      <protection locked="0"/>
    </xf>
    <xf numFmtId="174" fontId="31" fillId="0" borderId="0" xfId="0" applyNumberFormat="1" applyFont="1" applyAlignment="1" applyProtection="1">
      <alignment horizontal="center" vertical="top" wrapText="1"/>
      <protection locked="0"/>
    </xf>
    <xf numFmtId="3" fontId="31" fillId="0" borderId="0" xfId="0" applyNumberFormat="1" applyFont="1" applyAlignment="1" applyProtection="1">
      <alignment horizontal="center" vertical="top" wrapText="1"/>
      <protection locked="0"/>
    </xf>
    <xf numFmtId="3" fontId="2" fillId="0" borderId="0" xfId="0" applyNumberFormat="1" applyFont="1" applyAlignment="1" applyProtection="1">
      <alignment horizontal="center" vertical="top" wrapText="1"/>
      <protection locked="0"/>
    </xf>
    <xf numFmtId="0" fontId="31" fillId="0" borderId="0" xfId="0" applyFont="1" applyAlignment="1" applyProtection="1">
      <alignment horizontal="left" vertical="top"/>
      <protection locked="0"/>
    </xf>
    <xf numFmtId="174" fontId="2" fillId="0" borderId="0" xfId="0" applyNumberFormat="1" applyFont="1" applyAlignment="1" applyProtection="1">
      <alignment horizontal="center" vertical="top"/>
      <protection locked="0"/>
    </xf>
    <xf numFmtId="174" fontId="31" fillId="0" borderId="0" xfId="0" applyNumberFormat="1" applyFont="1" applyAlignment="1" applyProtection="1">
      <alignment horizontal="center" vertical="top"/>
      <protection locked="0"/>
    </xf>
    <xf numFmtId="0" fontId="14" fillId="0" borderId="0" xfId="0" applyFont="1" applyAlignment="1" applyProtection="1">
      <alignment horizontal="left" vertical="top" wrapText="1"/>
      <protection locked="0"/>
    </xf>
    <xf numFmtId="174" fontId="14" fillId="0" borderId="0" xfId="0" applyNumberFormat="1" applyFont="1" applyAlignment="1" applyProtection="1">
      <alignment horizontal="center" vertical="top" wrapText="1"/>
      <protection locked="0"/>
    </xf>
    <xf numFmtId="0" fontId="2" fillId="25" borderId="3" xfId="0" applyFont="1" applyFill="1" applyBorder="1" applyAlignment="1" applyProtection="1">
      <alignment horizontal="center"/>
      <protection hidden="1"/>
    </xf>
    <xf numFmtId="0" fontId="5" fillId="25" borderId="3" xfId="0" applyFont="1" applyFill="1" applyBorder="1" applyProtection="1">
      <protection locked="0"/>
    </xf>
    <xf numFmtId="0" fontId="4" fillId="25" borderId="9" xfId="0" applyFont="1" applyFill="1" applyBorder="1" applyAlignment="1" applyProtection="1">
      <alignment horizontal="center" vertical="center"/>
      <protection hidden="1"/>
    </xf>
    <xf numFmtId="0" fontId="4" fillId="25" borderId="9" xfId="0" applyFont="1" applyFill="1" applyBorder="1" applyAlignment="1" applyProtection="1">
      <alignment horizontal="center" vertical="center"/>
      <protection locked="0"/>
    </xf>
    <xf numFmtId="0" fontId="5" fillId="10" borderId="3" xfId="0" applyFont="1" applyFill="1" applyBorder="1" applyAlignment="1" applyProtection="1">
      <alignment horizontal="center"/>
      <protection hidden="1"/>
    </xf>
    <xf numFmtId="0" fontId="5" fillId="10" borderId="3" xfId="0" applyFont="1" applyFill="1" applyBorder="1"/>
    <xf numFmtId="0" fontId="2" fillId="0" borderId="3" xfId="0" applyFont="1" applyBorder="1" applyAlignment="1" applyProtection="1">
      <alignment horizontal="center"/>
      <protection hidden="1"/>
    </xf>
    <xf numFmtId="0" fontId="30" fillId="0" borderId="3" xfId="0" applyFont="1" applyBorder="1"/>
    <xf numFmtId="0" fontId="33" fillId="0" borderId="0" xfId="0" applyFont="1"/>
    <xf numFmtId="0" fontId="4" fillId="10" borderId="3" xfId="0" applyFont="1" applyFill="1" applyBorder="1" applyAlignment="1" applyProtection="1">
      <alignment horizontal="center"/>
      <protection hidden="1"/>
    </xf>
    <xf numFmtId="0" fontId="34" fillId="10" borderId="3" xfId="0" applyFont="1" applyFill="1" applyBorder="1"/>
    <xf numFmtId="0" fontId="34" fillId="8" borderId="3" xfId="0" applyFont="1" applyFill="1" applyBorder="1"/>
    <xf numFmtId="0" fontId="4" fillId="26" borderId="3" xfId="0" applyFont="1" applyFill="1" applyBorder="1" applyAlignment="1" applyProtection="1">
      <alignment horizontal="center"/>
      <protection hidden="1"/>
    </xf>
    <xf numFmtId="0" fontId="34" fillId="26" borderId="3" xfId="0" applyFont="1" applyFill="1" applyBorder="1"/>
    <xf numFmtId="0" fontId="4" fillId="24" borderId="3" xfId="0" applyFont="1" applyFill="1" applyBorder="1" applyAlignment="1" applyProtection="1">
      <alignment horizontal="center"/>
      <protection hidden="1"/>
    </xf>
    <xf numFmtId="0" fontId="34" fillId="24" borderId="3" xfId="0" applyFont="1" applyFill="1" applyBorder="1"/>
    <xf numFmtId="0" fontId="2" fillId="21" borderId="3" xfId="0" applyFont="1" applyFill="1" applyBorder="1" applyAlignment="1" applyProtection="1">
      <alignment horizontal="center"/>
      <protection hidden="1"/>
    </xf>
    <xf numFmtId="0" fontId="34" fillId="21" borderId="3" xfId="0" applyFont="1" applyFill="1" applyBorder="1"/>
    <xf numFmtId="0" fontId="28" fillId="27" borderId="3" xfId="0" applyFont="1" applyFill="1" applyBorder="1" applyAlignment="1" applyProtection="1">
      <alignment horizontal="center"/>
      <protection hidden="1"/>
    </xf>
    <xf numFmtId="0" fontId="35" fillId="27" borderId="3" xfId="0" applyFont="1" applyFill="1" applyBorder="1"/>
    <xf numFmtId="0" fontId="2" fillId="28" borderId="3" xfId="0" applyFont="1" applyFill="1" applyBorder="1" applyAlignment="1" applyProtection="1">
      <alignment horizontal="center"/>
      <protection hidden="1"/>
    </xf>
    <xf numFmtId="0" fontId="34" fillId="28" borderId="3" xfId="0" applyFont="1" applyFill="1" applyBorder="1"/>
    <xf numFmtId="0" fontId="2" fillId="29" borderId="3" xfId="0" applyFont="1" applyFill="1" applyBorder="1" applyAlignment="1" applyProtection="1">
      <alignment horizontal="center"/>
      <protection hidden="1"/>
    </xf>
    <xf numFmtId="0" fontId="34" fillId="29" borderId="3" xfId="0" applyFont="1" applyFill="1" applyBorder="1"/>
    <xf numFmtId="0" fontId="4" fillId="0" borderId="3" xfId="0" applyFont="1" applyBorder="1" applyAlignment="1" applyProtection="1">
      <alignment horizontal="center"/>
      <protection hidden="1"/>
    </xf>
    <xf numFmtId="0" fontId="30" fillId="0" borderId="0" xfId="0" applyFont="1" applyAlignment="1" applyProtection="1">
      <alignment horizontal="center"/>
      <protection hidden="1"/>
    </xf>
    <xf numFmtId="0" fontId="36" fillId="13" borderId="0" xfId="0" applyFont="1" applyFill="1" applyAlignment="1" applyProtection="1">
      <alignment horizontal="center" vertical="center"/>
      <protection hidden="1"/>
    </xf>
    <xf numFmtId="1" fontId="2" fillId="0" borderId="41" xfId="0" applyNumberFormat="1" applyFont="1" applyBorder="1" applyAlignment="1" applyProtection="1">
      <alignment horizontal="center"/>
      <protection hidden="1"/>
    </xf>
    <xf numFmtId="0" fontId="2" fillId="0" borderId="42" xfId="0" applyFont="1" applyBorder="1" applyAlignment="1" applyProtection="1">
      <alignment horizontal="center"/>
      <protection hidden="1"/>
    </xf>
    <xf numFmtId="0" fontId="30" fillId="0" borderId="42" xfId="0" applyFont="1" applyBorder="1" applyAlignment="1" applyProtection="1">
      <alignment horizontal="center"/>
      <protection hidden="1"/>
    </xf>
    <xf numFmtId="0" fontId="5" fillId="30" borderId="0" xfId="0" applyFont="1" applyFill="1" applyProtection="1">
      <protection hidden="1"/>
    </xf>
    <xf numFmtId="0" fontId="4" fillId="30" borderId="1" xfId="0" applyFont="1" applyFill="1" applyBorder="1" applyAlignment="1" applyProtection="1">
      <alignment horizontal="center"/>
      <protection hidden="1"/>
    </xf>
    <xf numFmtId="0" fontId="4" fillId="30" borderId="2" xfId="0" applyFont="1" applyFill="1" applyBorder="1" applyAlignment="1" applyProtection="1">
      <alignment horizontal="center"/>
      <protection hidden="1"/>
    </xf>
    <xf numFmtId="165" fontId="30" fillId="30" borderId="3" xfId="0" applyNumberFormat="1" applyFont="1" applyFill="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5" fillId="0" borderId="12" xfId="0" applyFont="1" applyBorder="1" applyProtection="1">
      <protection hidden="1"/>
    </xf>
    <xf numFmtId="1" fontId="2" fillId="0" borderId="3" xfId="0" applyNumberFormat="1" applyFont="1" applyBorder="1" applyAlignment="1" applyProtection="1">
      <alignment horizontal="center"/>
      <protection hidden="1"/>
    </xf>
    <xf numFmtId="1" fontId="30" fillId="0" borderId="3" xfId="0" applyNumberFormat="1" applyFont="1" applyBorder="1" applyAlignment="1" applyProtection="1">
      <alignment horizontal="center"/>
      <protection hidden="1"/>
    </xf>
    <xf numFmtId="0" fontId="2" fillId="0" borderId="12" xfId="0" applyFont="1" applyBorder="1" applyProtection="1">
      <protection hidden="1"/>
    </xf>
    <xf numFmtId="0" fontId="37" fillId="0" borderId="12" xfId="0" applyFont="1" applyBorder="1" applyProtection="1">
      <protection hidden="1"/>
    </xf>
    <xf numFmtId="0" fontId="2" fillId="0" borderId="12" xfId="0" applyFont="1" applyBorder="1" applyAlignment="1" applyProtection="1">
      <alignment horizontal="left"/>
      <protection hidden="1"/>
    </xf>
    <xf numFmtId="1" fontId="2" fillId="0" borderId="9" xfId="0" applyNumberFormat="1" applyFont="1" applyBorder="1" applyAlignment="1" applyProtection="1">
      <alignment horizontal="center"/>
      <protection hidden="1"/>
    </xf>
    <xf numFmtId="0" fontId="5" fillId="31" borderId="12" xfId="0" applyFont="1" applyFill="1" applyBorder="1" applyAlignment="1" applyProtection="1">
      <alignment horizontal="left"/>
      <protection locked="0"/>
    </xf>
    <xf numFmtId="1" fontId="30" fillId="31" borderId="11" xfId="0" applyNumberFormat="1" applyFont="1" applyFill="1" applyBorder="1" applyAlignment="1" applyProtection="1">
      <alignment horizontal="center"/>
      <protection locked="0"/>
    </xf>
    <xf numFmtId="1" fontId="30" fillId="31" borderId="14" xfId="0" applyNumberFormat="1" applyFont="1" applyFill="1" applyBorder="1" applyAlignment="1" applyProtection="1">
      <alignment horizontal="center"/>
      <protection locked="0"/>
    </xf>
    <xf numFmtId="0" fontId="4" fillId="30" borderId="4" xfId="0" applyFont="1" applyFill="1" applyBorder="1" applyAlignment="1" applyProtection="1">
      <alignment horizontal="center"/>
      <protection hidden="1"/>
    </xf>
    <xf numFmtId="0" fontId="4" fillId="30" borderId="12" xfId="0" applyFont="1" applyFill="1" applyBorder="1" applyAlignment="1" applyProtection="1">
      <alignment horizontal="center"/>
      <protection hidden="1"/>
    </xf>
    <xf numFmtId="1" fontId="30" fillId="30" borderId="3" xfId="0" applyNumberFormat="1" applyFont="1" applyFill="1" applyBorder="1" applyAlignment="1" applyProtection="1">
      <alignment horizontal="center"/>
      <protection hidden="1"/>
    </xf>
    <xf numFmtId="0" fontId="5" fillId="0" borderId="16" xfId="0" applyFont="1" applyBorder="1" applyProtection="1">
      <protection hidden="1"/>
    </xf>
    <xf numFmtId="0" fontId="37" fillId="0" borderId="0" xfId="0" applyFont="1" applyProtection="1">
      <protection hidden="1"/>
    </xf>
    <xf numFmtId="0" fontId="37" fillId="0" borderId="0" xfId="0" applyFont="1"/>
    <xf numFmtId="0" fontId="2" fillId="0" borderId="12" xfId="0" applyFont="1" applyBorder="1" applyAlignment="1" applyProtection="1">
      <alignment horizontal="left"/>
      <protection locked="0"/>
    </xf>
    <xf numFmtId="1" fontId="30" fillId="0" borderId="9" xfId="0" applyNumberFormat="1" applyFont="1" applyBorder="1" applyAlignment="1" applyProtection="1">
      <alignment horizontal="center"/>
      <protection locked="0"/>
    </xf>
    <xf numFmtId="165" fontId="4" fillId="30" borderId="1" xfId="0" applyNumberFormat="1" applyFont="1" applyFill="1" applyBorder="1" applyAlignment="1" applyProtection="1">
      <alignment horizontal="center"/>
      <protection hidden="1"/>
    </xf>
    <xf numFmtId="0" fontId="4" fillId="30" borderId="2" xfId="0" applyFont="1" applyFill="1" applyBorder="1" applyAlignment="1" applyProtection="1">
      <alignment horizontal="left"/>
      <protection hidden="1"/>
    </xf>
    <xf numFmtId="165" fontId="30" fillId="31" borderId="14" xfId="0" applyNumberFormat="1" applyFont="1" applyFill="1" applyBorder="1" applyAlignment="1" applyProtection="1">
      <alignment horizontal="center"/>
      <protection locked="0"/>
    </xf>
    <xf numFmtId="165" fontId="4" fillId="13" borderId="4" xfId="0" applyNumberFormat="1" applyFont="1" applyFill="1" applyBorder="1" applyAlignment="1" applyProtection="1">
      <alignment horizontal="center"/>
      <protection hidden="1"/>
    </xf>
    <xf numFmtId="0" fontId="4" fillId="13" borderId="12" xfId="0" applyFont="1" applyFill="1" applyBorder="1" applyAlignment="1" applyProtection="1">
      <alignment horizontal="left"/>
      <protection hidden="1"/>
    </xf>
    <xf numFmtId="165" fontId="30" fillId="13" borderId="3" xfId="0" applyNumberFormat="1" applyFont="1" applyFill="1" applyBorder="1" applyAlignment="1" applyProtection="1">
      <alignment horizontal="center"/>
      <protection hidden="1"/>
    </xf>
    <xf numFmtId="165" fontId="4" fillId="30" borderId="4" xfId="0" applyNumberFormat="1" applyFont="1" applyFill="1" applyBorder="1" applyAlignment="1" applyProtection="1">
      <alignment horizontal="center"/>
      <protection hidden="1"/>
    </xf>
    <xf numFmtId="0" fontId="4" fillId="30" borderId="12" xfId="0" applyFont="1" applyFill="1" applyBorder="1" applyAlignment="1" applyProtection="1">
      <alignment horizontal="left"/>
      <protection hidden="1"/>
    </xf>
    <xf numFmtId="0" fontId="2" fillId="0" borderId="16" xfId="0" applyFont="1" applyBorder="1" applyProtection="1">
      <protection hidden="1"/>
    </xf>
    <xf numFmtId="0" fontId="5" fillId="0" borderId="12" xfId="0" applyFont="1" applyBorder="1" applyAlignment="1" applyProtection="1">
      <alignment horizontal="left"/>
      <protection locked="0"/>
    </xf>
    <xf numFmtId="0" fontId="38" fillId="0" borderId="0" xfId="0" applyFont="1" applyProtection="1">
      <protection locked="0"/>
    </xf>
    <xf numFmtId="1" fontId="30" fillId="0" borderId="3" xfId="0" applyNumberFormat="1" applyFont="1" applyBorder="1" applyAlignment="1" applyProtection="1">
      <alignment horizontal="center"/>
      <protection locked="0"/>
    </xf>
    <xf numFmtId="0" fontId="5" fillId="31" borderId="12" xfId="0" applyFont="1" applyFill="1" applyBorder="1" applyProtection="1">
      <protection locked="0"/>
    </xf>
    <xf numFmtId="165" fontId="30" fillId="31" borderId="9" xfId="0" applyNumberFormat="1" applyFont="1" applyFill="1" applyBorder="1" applyAlignment="1" applyProtection="1">
      <alignment horizontal="center"/>
      <protection locked="0"/>
    </xf>
    <xf numFmtId="0" fontId="5" fillId="0" borderId="12" xfId="0" applyFont="1" applyBorder="1" applyProtection="1">
      <protection locked="0"/>
    </xf>
    <xf numFmtId="0" fontId="5" fillId="31" borderId="18" xfId="0" applyFont="1" applyFill="1" applyBorder="1" applyProtection="1">
      <protection locked="0"/>
    </xf>
    <xf numFmtId="0" fontId="2" fillId="31" borderId="12" xfId="0" applyFont="1" applyFill="1" applyBorder="1" applyProtection="1">
      <protection locked="0"/>
    </xf>
    <xf numFmtId="1" fontId="30" fillId="0" borderId="14" xfId="0" applyNumberFormat="1" applyFont="1" applyBorder="1" applyAlignment="1" applyProtection="1">
      <alignment horizontal="center"/>
      <protection locked="0"/>
    </xf>
    <xf numFmtId="0" fontId="2" fillId="0" borderId="12" xfId="0" applyFont="1" applyBorder="1" applyProtection="1">
      <protection locked="0"/>
    </xf>
    <xf numFmtId="1" fontId="30" fillId="31" borderId="9" xfId="0" applyNumberFormat="1" applyFont="1" applyFill="1" applyBorder="1" applyAlignment="1" applyProtection="1">
      <alignment horizontal="center"/>
      <protection locked="0"/>
    </xf>
    <xf numFmtId="0" fontId="37" fillId="0" borderId="16" xfId="0" applyFont="1" applyBorder="1" applyProtection="1">
      <protection hidden="1"/>
    </xf>
    <xf numFmtId="165" fontId="30" fillId="31" borderId="3" xfId="0" applyNumberFormat="1" applyFont="1" applyFill="1" applyBorder="1" applyAlignment="1" applyProtection="1">
      <alignment horizontal="center"/>
      <protection locked="0"/>
    </xf>
    <xf numFmtId="0" fontId="30" fillId="0" borderId="0" xfId="0" applyFont="1" applyAlignment="1">
      <alignment horizontal="right"/>
    </xf>
    <xf numFmtId="175" fontId="30" fillId="0" borderId="0" xfId="0" applyNumberFormat="1" applyFont="1" applyAlignment="1">
      <alignment horizontal="center"/>
    </xf>
    <xf numFmtId="0" fontId="30" fillId="0" borderId="0" xfId="0" applyFont="1"/>
    <xf numFmtId="0" fontId="30" fillId="0" borderId="0" xfId="0" applyFont="1" applyAlignment="1">
      <alignment horizontal="center"/>
    </xf>
    <xf numFmtId="0" fontId="9" fillId="0" borderId="0" xfId="0" applyFont="1" applyAlignment="1" applyProtection="1">
      <alignment horizontal="center"/>
      <protection hidden="1"/>
    </xf>
    <xf numFmtId="0" fontId="39" fillId="0" borderId="0" xfId="0" applyFont="1"/>
    <xf numFmtId="0" fontId="5" fillId="26" borderId="0" xfId="0" applyFont="1" applyFill="1"/>
    <xf numFmtId="0" fontId="40" fillId="0" borderId="0" xfId="0" applyFont="1" applyAlignment="1" applyProtection="1">
      <alignment horizontal="center" vertical="center" wrapText="1"/>
      <protection hidden="1"/>
    </xf>
    <xf numFmtId="0" fontId="5" fillId="7" borderId="0" xfId="0" applyFont="1" applyFill="1" applyAlignment="1">
      <alignment textRotation="75"/>
    </xf>
    <xf numFmtId="0" fontId="5" fillId="0" borderId="0" xfId="0" applyFont="1" applyAlignment="1">
      <alignment textRotation="75"/>
    </xf>
    <xf numFmtId="0" fontId="5" fillId="7" borderId="0" xfId="0" applyFont="1" applyFill="1" applyAlignment="1">
      <alignment wrapText="1" textRotation="75"/>
    </xf>
    <xf numFmtId="0" fontId="17" fillId="13" borderId="7" xfId="0" applyFont="1" applyFill="1" applyBorder="1" applyAlignment="1" applyProtection="1">
      <alignment horizontal="center"/>
      <protection hidden="1"/>
    </xf>
    <xf numFmtId="0" fontId="41" fillId="13" borderId="1" xfId="0" applyFont="1" applyFill="1" applyBorder="1" applyAlignment="1" applyProtection="1">
      <alignment horizontal="center"/>
      <protection hidden="1"/>
    </xf>
    <xf numFmtId="0" fontId="7" fillId="0" borderId="11" xfId="0" applyFont="1" applyBorder="1" applyAlignment="1" applyProtection="1">
      <alignment horizontal="center"/>
      <protection locked="0"/>
    </xf>
    <xf numFmtId="0" fontId="4" fillId="7" borderId="9" xfId="0" applyFont="1" applyFill="1" applyBorder="1" applyAlignment="1" applyProtection="1">
      <alignment horizontal="center"/>
      <protection locked="0"/>
    </xf>
    <xf numFmtId="0" fontId="17" fillId="7" borderId="11" xfId="0" applyFont="1" applyFill="1" applyBorder="1" applyAlignment="1" applyProtection="1">
      <alignment horizontal="center"/>
      <protection locked="0"/>
    </xf>
    <xf numFmtId="0" fontId="4" fillId="7" borderId="14" xfId="0" applyFont="1" applyFill="1" applyBorder="1" applyAlignment="1" applyProtection="1">
      <alignment horizontal="center"/>
      <protection locked="0"/>
    </xf>
    <xf numFmtId="0" fontId="17" fillId="13" borderId="2" xfId="0" applyFont="1" applyFill="1" applyBorder="1" applyAlignment="1" applyProtection="1">
      <alignment horizontal="center"/>
      <protection hidden="1"/>
    </xf>
    <xf numFmtId="1" fontId="7" fillId="13" borderId="2" xfId="0" applyNumberFormat="1" applyFont="1" applyFill="1" applyBorder="1" applyAlignment="1" applyProtection="1">
      <alignment horizontal="center"/>
      <protection hidden="1"/>
    </xf>
    <xf numFmtId="2" fontId="7" fillId="0" borderId="12" xfId="0" applyNumberFormat="1" applyFont="1" applyBorder="1" applyAlignment="1" applyProtection="1">
      <alignment horizontal="center"/>
      <protection hidden="1"/>
    </xf>
    <xf numFmtId="2" fontId="7" fillId="0" borderId="11" xfId="0" applyNumberFormat="1" applyFont="1" applyBorder="1" applyAlignment="1" applyProtection="1">
      <alignment horizontal="center"/>
      <protection hidden="1"/>
    </xf>
    <xf numFmtId="0" fontId="17" fillId="0" borderId="11" xfId="0" applyFont="1" applyBorder="1" applyAlignment="1" applyProtection="1">
      <alignment horizontal="center"/>
      <protection locked="0"/>
    </xf>
    <xf numFmtId="0" fontId="42" fillId="0" borderId="0" xfId="0" applyFont="1" applyAlignment="1">
      <alignment horizontal="center"/>
    </xf>
    <xf numFmtId="0" fontId="4" fillId="2" borderId="0" xfId="0" applyFont="1" applyFill="1" applyAlignment="1" applyProtection="1">
      <alignment horizontal="right"/>
      <protection hidden="1"/>
    </xf>
    <xf numFmtId="0" fontId="5" fillId="0" borderId="0" xfId="0" applyFont="1" applyAlignment="1">
      <alignment horizontal="center" vertical="center"/>
    </xf>
    <xf numFmtId="0" fontId="4" fillId="0" borderId="0" xfId="0" applyFont="1" applyAlignment="1" applyProtection="1">
      <alignment horizontal="right"/>
      <protection hidden="1"/>
    </xf>
    <xf numFmtId="170" fontId="4" fillId="5" borderId="3" xfId="0" applyNumberFormat="1" applyFont="1" applyFill="1" applyBorder="1" applyAlignment="1" applyProtection="1">
      <alignment horizontal="center"/>
      <protection hidden="1"/>
    </xf>
    <xf numFmtId="1" fontId="4" fillId="5" borderId="3" xfId="0" applyNumberFormat="1" applyFont="1" applyFill="1" applyBorder="1" applyAlignment="1" applyProtection="1">
      <alignment horizontal="center"/>
      <protection hidden="1"/>
    </xf>
    <xf numFmtId="3" fontId="4" fillId="0" borderId="11" xfId="0" applyNumberFormat="1" applyFont="1" applyBorder="1" applyAlignment="1" applyProtection="1">
      <alignment horizontal="center"/>
      <protection hidden="1"/>
    </xf>
    <xf numFmtId="1" fontId="4" fillId="0" borderId="11" xfId="0" applyNumberFormat="1" applyFont="1" applyBorder="1" applyAlignment="1" applyProtection="1">
      <alignment horizontal="center"/>
      <protection hidden="1"/>
    </xf>
    <xf numFmtId="0" fontId="4" fillId="2" borderId="43" xfId="0" applyFont="1" applyFill="1" applyBorder="1" applyAlignment="1" applyProtection="1">
      <alignment horizontal="right"/>
      <protection hidden="1"/>
    </xf>
    <xf numFmtId="170" fontId="4" fillId="2" borderId="44" xfId="0" applyNumberFormat="1" applyFont="1" applyFill="1" applyBorder="1" applyAlignment="1" applyProtection="1">
      <alignment horizontal="center"/>
      <protection hidden="1"/>
    </xf>
    <xf numFmtId="172" fontId="43" fillId="0" borderId="4" xfId="0" applyNumberFormat="1" applyFont="1" applyBorder="1" applyAlignment="1" applyProtection="1">
      <alignment horizontal="center"/>
      <protection hidden="1"/>
    </xf>
    <xf numFmtId="0" fontId="44" fillId="0" borderId="0" xfId="0" applyFont="1"/>
    <xf numFmtId="0" fontId="17" fillId="2" borderId="0" xfId="0" applyFont="1" applyFill="1" applyAlignment="1" applyProtection="1">
      <alignment horizontal="right"/>
      <protection hidden="1"/>
    </xf>
    <xf numFmtId="170" fontId="17" fillId="2" borderId="11" xfId="0" applyNumberFormat="1" applyFont="1" applyFill="1" applyBorder="1" applyAlignment="1" applyProtection="1">
      <alignment horizontal="center"/>
      <protection hidden="1"/>
    </xf>
    <xf numFmtId="172" fontId="17" fillId="0" borderId="4" xfId="0" applyNumberFormat="1" applyFont="1" applyBorder="1" applyAlignment="1" applyProtection="1">
      <alignment horizontal="center"/>
      <protection hidden="1"/>
    </xf>
    <xf numFmtId="1" fontId="42" fillId="0" borderId="0" xfId="0" applyNumberFormat="1" applyFont="1" applyAlignment="1">
      <alignment horizontal="center"/>
    </xf>
    <xf numFmtId="0" fontId="4" fillId="17" borderId="0" xfId="0" applyFont="1" applyFill="1" applyAlignment="1" applyProtection="1">
      <alignment horizontal="center" vertical="center"/>
      <protection hidden="1"/>
    </xf>
    <xf numFmtId="0" fontId="4" fillId="18" borderId="0" xfId="0" applyFont="1" applyFill="1" applyAlignment="1" applyProtection="1">
      <alignment horizontal="center" vertical="center"/>
      <protection hidden="1"/>
    </xf>
    <xf numFmtId="9" fontId="18" fillId="18" borderId="3" xfId="0" applyNumberFormat="1" applyFont="1" applyFill="1" applyBorder="1" applyAlignment="1">
      <alignment horizontal="center"/>
    </xf>
    <xf numFmtId="0" fontId="17" fillId="18" borderId="3" xfId="0" applyFont="1" applyFill="1" applyBorder="1" applyAlignment="1" applyProtection="1">
      <alignment horizontal="center" vertical="center"/>
      <protection hidden="1"/>
    </xf>
    <xf numFmtId="0" fontId="17" fillId="18" borderId="0" xfId="0" applyFont="1" applyFill="1" applyAlignment="1" applyProtection="1">
      <alignment horizontal="center" vertical="center"/>
      <protection hidden="1"/>
    </xf>
    <xf numFmtId="169" fontId="17" fillId="18" borderId="1" xfId="0" applyNumberFormat="1" applyFont="1" applyFill="1" applyBorder="1" applyAlignment="1" applyProtection="1">
      <alignment horizontal="center" vertical="center"/>
      <protection hidden="1"/>
    </xf>
    <xf numFmtId="173" fontId="42" fillId="18" borderId="3" xfId="0" applyNumberFormat="1" applyFont="1" applyFill="1" applyBorder="1" applyAlignment="1">
      <alignment horizontal="center"/>
    </xf>
    <xf numFmtId="0" fontId="4" fillId="15" borderId="0" xfId="0" applyFont="1" applyFill="1" applyAlignment="1" applyProtection="1">
      <alignment horizontal="center" vertical="center"/>
      <protection hidden="1"/>
    </xf>
    <xf numFmtId="9" fontId="18" fillId="15" borderId="3" xfId="0" applyNumberFormat="1" applyFont="1" applyFill="1" applyBorder="1" applyAlignment="1">
      <alignment horizontal="center"/>
    </xf>
    <xf numFmtId="0" fontId="17" fillId="15" borderId="3" xfId="0" applyFont="1" applyFill="1" applyBorder="1" applyAlignment="1" applyProtection="1">
      <alignment horizontal="center" vertical="center"/>
      <protection hidden="1"/>
    </xf>
    <xf numFmtId="0" fontId="17" fillId="15" borderId="0" xfId="0" applyFont="1" applyFill="1" applyAlignment="1" applyProtection="1">
      <alignment horizontal="center" vertical="center"/>
      <protection hidden="1"/>
    </xf>
    <xf numFmtId="169" fontId="17" fillId="15" borderId="3" xfId="0" applyNumberFormat="1" applyFont="1" applyFill="1" applyBorder="1" applyAlignment="1" applyProtection="1">
      <alignment horizontal="center" vertical="center"/>
      <protection hidden="1"/>
    </xf>
    <xf numFmtId="173" fontId="42" fillId="15" borderId="3" xfId="0" applyNumberFormat="1" applyFont="1" applyFill="1" applyBorder="1" applyAlignment="1">
      <alignment horizontal="center"/>
    </xf>
    <xf numFmtId="169" fontId="20" fillId="10" borderId="0" xfId="0" applyNumberFormat="1" applyFont="1" applyFill="1" applyAlignment="1" applyProtection="1">
      <alignment horizontal="center" vertical="center"/>
      <protection hidden="1"/>
    </xf>
    <xf numFmtId="172" fontId="35" fillId="10" borderId="0" xfId="0" applyNumberFormat="1" applyFont="1" applyFill="1"/>
    <xf numFmtId="0" fontId="35" fillId="0" borderId="0" xfId="0" applyFont="1"/>
    <xf numFmtId="170" fontId="5" fillId="0" borderId="0" xfId="0" applyNumberFormat="1" applyFont="1"/>
    <xf numFmtId="0" fontId="5" fillId="0" borderId="0" xfId="0" applyFont="1" applyAlignment="1">
      <alignment wrapText="1"/>
    </xf>
    <xf numFmtId="0" fontId="5" fillId="26" borderId="7" xfId="0" applyFont="1" applyFill="1" applyBorder="1" applyAlignment="1">
      <alignment wrapText="1"/>
    </xf>
    <xf numFmtId="0" fontId="18" fillId="26" borderId="2" xfId="0" applyFont="1" applyFill="1" applyBorder="1" applyAlignment="1">
      <alignment horizontal="right" wrapText="1"/>
    </xf>
    <xf numFmtId="0" fontId="18" fillId="26" borderId="3" xfId="0" applyFont="1" applyFill="1" applyBorder="1" applyAlignment="1">
      <alignment wrapText="1" textRotation="90"/>
    </xf>
    <xf numFmtId="0" fontId="5" fillId="0" borderId="7" xfId="0" applyFont="1" applyBorder="1"/>
    <xf numFmtId="0" fontId="4" fillId="0" borderId="2" xfId="0" applyFont="1" applyBorder="1" applyAlignment="1" applyProtection="1">
      <alignment horizontal="right"/>
      <protection hidden="1"/>
    </xf>
    <xf numFmtId="170" fontId="5" fillId="32" borderId="3" xfId="0" applyNumberFormat="1" applyFont="1" applyFill="1" applyBorder="1"/>
    <xf numFmtId="2" fontId="5" fillId="32" borderId="3" xfId="0" applyNumberFormat="1" applyFont="1" applyFill="1" applyBorder="1"/>
    <xf numFmtId="170" fontId="5" fillId="0" borderId="3" xfId="0" applyNumberFormat="1" applyFont="1" applyBorder="1"/>
    <xf numFmtId="0" fontId="5" fillId="32" borderId="7" xfId="0" applyFont="1" applyFill="1" applyBorder="1"/>
    <xf numFmtId="0" fontId="4" fillId="32" borderId="2" xfId="0" applyFont="1" applyFill="1" applyBorder="1" applyAlignment="1" applyProtection="1">
      <alignment horizontal="right"/>
      <protection hidden="1"/>
    </xf>
    <xf numFmtId="2" fontId="5" fillId="0" borderId="3" xfId="0" applyNumberFormat="1" applyFont="1" applyBorder="1"/>
    <xf numFmtId="0" fontId="35" fillId="10" borderId="17" xfId="0" applyFont="1" applyFill="1" applyBorder="1"/>
    <xf numFmtId="0" fontId="27" fillId="10" borderId="2" xfId="0" applyFont="1" applyFill="1" applyBorder="1" applyAlignment="1" applyProtection="1">
      <alignment horizontal="right"/>
      <protection hidden="1"/>
    </xf>
    <xf numFmtId="170" fontId="35" fillId="10" borderId="14" xfId="0" applyNumberFormat="1" applyFont="1" applyFill="1" applyBorder="1"/>
    <xf numFmtId="2" fontId="35" fillId="10" borderId="14" xfId="0" applyNumberFormat="1" applyFont="1" applyFill="1" applyBorder="1"/>
    <xf numFmtId="169" fontId="35" fillId="10" borderId="0" xfId="0" applyNumberFormat="1" applyFont="1" applyFill="1"/>
    <xf numFmtId="170" fontId="35" fillId="32" borderId="14" xfId="0" applyNumberFormat="1" applyFont="1" applyFill="1" applyBorder="1"/>
    <xf numFmtId="2" fontId="35" fillId="32" borderId="14" xfId="0" applyNumberFormat="1" applyFont="1" applyFill="1" applyBorder="1"/>
    <xf numFmtId="0" fontId="5" fillId="28" borderId="7" xfId="0" applyFont="1" applyFill="1" applyBorder="1"/>
    <xf numFmtId="0" fontId="45" fillId="33" borderId="2" xfId="0" applyFont="1" applyFill="1" applyBorder="1"/>
    <xf numFmtId="0" fontId="5" fillId="33" borderId="14" xfId="0" applyFont="1" applyFill="1" applyBorder="1"/>
    <xf numFmtId="170" fontId="5" fillId="33" borderId="14" xfId="0" applyNumberFormat="1" applyFont="1" applyFill="1" applyBorder="1"/>
    <xf numFmtId="0" fontId="5" fillId="33" borderId="0" xfId="0" applyFont="1" applyFill="1"/>
    <xf numFmtId="172" fontId="5" fillId="28" borderId="7" xfId="0" applyNumberFormat="1" applyFont="1" applyFill="1" applyBorder="1"/>
    <xf numFmtId="172" fontId="4" fillId="28" borderId="2" xfId="0" applyNumberFormat="1" applyFont="1" applyFill="1" applyBorder="1" applyAlignment="1" applyProtection="1">
      <alignment horizontal="right"/>
      <protection hidden="1"/>
    </xf>
    <xf numFmtId="172" fontId="5" fillId="28" borderId="3" xfId="0" applyNumberFormat="1" applyFont="1" applyFill="1" applyBorder="1"/>
    <xf numFmtId="170" fontId="5" fillId="28" borderId="3" xfId="0" applyNumberFormat="1" applyFont="1" applyFill="1" applyBorder="1"/>
    <xf numFmtId="169" fontId="18" fillId="0" borderId="7" xfId="0" applyNumberFormat="1" applyFont="1" applyBorder="1" applyAlignment="1">
      <alignment horizontal="right"/>
    </xf>
    <xf numFmtId="172" fontId="5" fillId="0" borderId="3" xfId="0" applyNumberFormat="1" applyFont="1" applyBorder="1"/>
    <xf numFmtId="169" fontId="18" fillId="0" borderId="0" xfId="0" applyNumberFormat="1" applyFont="1" applyAlignment="1">
      <alignment horizontal="right"/>
    </xf>
    <xf numFmtId="9" fontId="5" fillId="0" borderId="0" xfId="0" applyNumberFormat="1" applyFont="1"/>
    <xf numFmtId="0" fontId="5" fillId="0" borderId="3" xfId="0" applyFont="1" applyBorder="1" applyAlignment="1">
      <alignment horizontal="left" vertical="center"/>
    </xf>
    <xf numFmtId="14" fontId="5" fillId="0" borderId="3" xfId="0" applyNumberFormat="1" applyFont="1" applyBorder="1"/>
    <xf numFmtId="0" fontId="5" fillId="0" borderId="3" xfId="0" applyFont="1" applyBorder="1" applyAlignment="1">
      <alignment wrapText="1"/>
    </xf>
    <xf numFmtId="0" fontId="5" fillId="0" borderId="3" xfId="0" applyFont="1" applyBorder="1"/>
    <xf numFmtId="0" fontId="5" fillId="0" borderId="3" xfId="0" applyFont="1" applyBorder="1" applyAlignment="1">
      <alignment horizontal="right"/>
    </xf>
    <xf numFmtId="3" fontId="2" fillId="0" borderId="0" xfId="0" applyNumberFormat="1" applyFont="1" applyAlignment="1" applyProtection="1">
      <alignment horizontal="right"/>
      <protection hidden="1"/>
    </xf>
    <xf numFmtId="3" fontId="5" fillId="0" borderId="0" xfId="0" applyNumberFormat="1" applyFont="1" applyProtection="1">
      <protection hidden="1"/>
    </xf>
    <xf numFmtId="3" fontId="2" fillId="0" borderId="0" xfId="0" applyNumberFormat="1" applyFont="1" applyAlignment="1" applyProtection="1">
      <alignment horizontal="center"/>
      <protection hidden="1"/>
    </xf>
    <xf numFmtId="3" fontId="5" fillId="0" borderId="0" xfId="0" applyNumberFormat="1" applyFont="1" applyAlignment="1" applyProtection="1">
      <alignment horizontal="center" wrapText="1"/>
      <protection hidden="1"/>
    </xf>
    <xf numFmtId="0" fontId="4" fillId="25" borderId="3" xfId="0" applyFont="1" applyFill="1" applyBorder="1" applyAlignment="1" applyProtection="1">
      <alignment horizontal="center" vertical="center" wrapText="1"/>
      <protection hidden="1"/>
    </xf>
    <xf numFmtId="0" fontId="4" fillId="0" borderId="1" xfId="0" applyFont="1" applyBorder="1" applyAlignment="1" applyProtection="1">
      <alignment horizontal="center" vertical="center" wrapText="1"/>
      <protection hidden="1"/>
    </xf>
    <xf numFmtId="0" fontId="4" fillId="0" borderId="2" xfId="0" applyFont="1" applyBorder="1" applyAlignment="1" applyProtection="1">
      <alignment horizontal="center" vertical="center" wrapText="1"/>
      <protection hidden="1"/>
    </xf>
    <xf numFmtId="176" fontId="7" fillId="0" borderId="1" xfId="0" applyNumberFormat="1" applyFont="1" applyBorder="1" applyAlignment="1">
      <alignment horizontal="center" wrapText="1"/>
    </xf>
    <xf numFmtId="176" fontId="36" fillId="0" borderId="19" xfId="0" applyNumberFormat="1" applyFont="1" applyBorder="1" applyAlignment="1">
      <alignment horizontal="center" wrapText="1"/>
    </xf>
    <xf numFmtId="176" fontId="36" fillId="0" borderId="22" xfId="0" applyNumberFormat="1" applyFont="1" applyBorder="1" applyAlignment="1">
      <alignment horizontal="center" wrapText="1"/>
    </xf>
    <xf numFmtId="176" fontId="36" fillId="0" borderId="45" xfId="0" applyNumberFormat="1" applyFont="1" applyBorder="1" applyAlignment="1">
      <alignment horizontal="center" wrapText="1"/>
    </xf>
    <xf numFmtId="0" fontId="46" fillId="8" borderId="25" xfId="0" applyFont="1" applyFill="1" applyBorder="1" applyAlignment="1" applyProtection="1">
      <alignment horizontal="center" vertical="center" wrapText="1"/>
      <protection hidden="1"/>
    </xf>
    <xf numFmtId="0" fontId="2" fillId="0" borderId="3" xfId="0" applyFont="1" applyBorder="1" applyAlignment="1" applyProtection="1">
      <alignment horizontal="center" vertical="center"/>
      <protection hidden="1"/>
    </xf>
    <xf numFmtId="0" fontId="2" fillId="0" borderId="2" xfId="0" applyFont="1" applyBorder="1" applyAlignment="1" applyProtection="1">
      <alignment horizontal="center" vertical="center"/>
      <protection hidden="1"/>
    </xf>
    <xf numFmtId="0" fontId="2" fillId="0" borderId="0" xfId="0" applyFont="1" applyAlignment="1" applyProtection="1">
      <alignment horizontal="center" vertical="center"/>
      <protection hidden="1"/>
    </xf>
    <xf numFmtId="0" fontId="4" fillId="25" borderId="3" xfId="0" applyFont="1" applyFill="1" applyBorder="1" applyAlignment="1" applyProtection="1">
      <alignment horizontal="center"/>
      <protection hidden="1"/>
    </xf>
    <xf numFmtId="0" fontId="5" fillId="0" borderId="1" xfId="0" applyFont="1" applyBorder="1" applyAlignment="1" applyProtection="1">
      <alignment horizontal="center"/>
      <protection hidden="1"/>
    </xf>
    <xf numFmtId="176" fontId="5" fillId="0" borderId="34" xfId="0" applyNumberFormat="1" applyFont="1" applyBorder="1" applyAlignment="1">
      <alignment horizontal="center"/>
    </xf>
    <xf numFmtId="177" fontId="5" fillId="0" borderId="3" xfId="0" applyNumberFormat="1" applyFont="1" applyBorder="1" applyAlignment="1">
      <alignment horizontal="center"/>
    </xf>
    <xf numFmtId="177" fontId="5" fillId="0" borderId="46" xfId="0" applyNumberFormat="1" applyFont="1" applyBorder="1" applyAlignment="1">
      <alignment horizontal="center"/>
    </xf>
    <xf numFmtId="176" fontId="5" fillId="0" borderId="34" xfId="0" applyNumberFormat="1" applyFont="1" applyBorder="1"/>
    <xf numFmtId="177" fontId="5" fillId="0" borderId="34" xfId="0" applyNumberFormat="1" applyFont="1" applyBorder="1" applyAlignment="1">
      <alignment horizontal="center"/>
    </xf>
    <xf numFmtId="0" fontId="5" fillId="8" borderId="47" xfId="0" applyFont="1" applyFill="1" applyBorder="1" applyProtection="1">
      <protection hidden="1"/>
    </xf>
    <xf numFmtId="0" fontId="2" fillId="0" borderId="2" xfId="0" applyFont="1" applyBorder="1" applyAlignment="1" applyProtection="1">
      <alignment horizontal="center"/>
      <protection hidden="1"/>
    </xf>
    <xf numFmtId="0" fontId="5" fillId="0" borderId="3" xfId="0" applyFont="1" applyBorder="1" applyAlignment="1" applyProtection="1">
      <alignment horizontal="center"/>
      <protection hidden="1"/>
    </xf>
    <xf numFmtId="176" fontId="5" fillId="0" borderId="3" xfId="0" applyNumberFormat="1" applyFont="1" applyBorder="1" applyAlignment="1">
      <alignment horizontal="center"/>
    </xf>
    <xf numFmtId="178" fontId="4" fillId="0" borderId="46" xfId="0" applyNumberFormat="1" applyFont="1" applyBorder="1" applyAlignment="1">
      <alignment horizontal="center"/>
    </xf>
    <xf numFmtId="176" fontId="5" fillId="0" borderId="3" xfId="0" applyNumberFormat="1" applyFont="1" applyBorder="1"/>
    <xf numFmtId="177" fontId="4" fillId="0" borderId="46" xfId="0" applyNumberFormat="1" applyFont="1" applyBorder="1" applyAlignment="1">
      <alignment horizontal="center"/>
    </xf>
    <xf numFmtId="176" fontId="2" fillId="0" borderId="34" xfId="0" applyNumberFormat="1" applyFont="1" applyBorder="1"/>
    <xf numFmtId="176" fontId="2" fillId="0" borderId="3" xfId="0" applyNumberFormat="1" applyFont="1" applyBorder="1"/>
    <xf numFmtId="178" fontId="5" fillId="0" borderId="46" xfId="0" applyNumberFormat="1" applyFont="1" applyBorder="1" applyAlignment="1">
      <alignment horizontal="center"/>
    </xf>
    <xf numFmtId="3" fontId="2" fillId="30" borderId="0" xfId="0" applyNumberFormat="1" applyFont="1" applyFill="1" applyAlignment="1" applyProtection="1">
      <alignment horizontal="right"/>
      <protection hidden="1"/>
    </xf>
    <xf numFmtId="3" fontId="5" fillId="30" borderId="0" xfId="0" applyNumberFormat="1" applyFont="1" applyFill="1" applyProtection="1">
      <protection hidden="1"/>
    </xf>
    <xf numFmtId="0" fontId="4" fillId="30" borderId="3" xfId="0" applyFont="1" applyFill="1" applyBorder="1" applyAlignment="1" applyProtection="1">
      <alignment horizontal="left"/>
      <protection hidden="1"/>
    </xf>
    <xf numFmtId="0" fontId="4" fillId="30" borderId="3" xfId="0" applyFont="1" applyFill="1" applyBorder="1" applyAlignment="1" applyProtection="1">
      <alignment horizontal="center"/>
      <protection hidden="1"/>
    </xf>
    <xf numFmtId="0" fontId="5" fillId="30" borderId="3" xfId="0" applyFont="1" applyFill="1" applyBorder="1" applyProtection="1">
      <protection hidden="1"/>
    </xf>
    <xf numFmtId="0" fontId="5" fillId="30" borderId="1" xfId="0" applyFont="1" applyFill="1" applyBorder="1" applyAlignment="1" applyProtection="1">
      <alignment horizontal="center"/>
      <protection hidden="1"/>
    </xf>
    <xf numFmtId="176" fontId="5" fillId="30" borderId="34" xfId="0" applyNumberFormat="1" applyFont="1" applyFill="1" applyBorder="1" applyAlignment="1">
      <alignment horizontal="center"/>
    </xf>
    <xf numFmtId="0" fontId="5" fillId="30" borderId="3" xfId="0" applyFont="1" applyFill="1" applyBorder="1" applyAlignment="1" applyProtection="1">
      <alignment horizontal="center"/>
      <protection hidden="1"/>
    </xf>
    <xf numFmtId="9" fontId="5" fillId="30" borderId="46" xfId="0" applyNumberFormat="1" applyFont="1" applyFill="1" applyBorder="1" applyAlignment="1">
      <alignment horizontal="center"/>
    </xf>
    <xf numFmtId="176" fontId="5" fillId="30" borderId="34" xfId="0" applyNumberFormat="1" applyFont="1" applyFill="1" applyBorder="1"/>
    <xf numFmtId="176" fontId="5" fillId="30" borderId="3" xfId="0" applyNumberFormat="1" applyFont="1" applyFill="1" applyBorder="1"/>
    <xf numFmtId="179" fontId="5" fillId="30" borderId="46" xfId="0" applyNumberFormat="1" applyFont="1" applyFill="1" applyBorder="1"/>
    <xf numFmtId="9" fontId="5" fillId="30" borderId="34" xfId="0" applyNumberFormat="1" applyFont="1" applyFill="1" applyBorder="1" applyAlignment="1">
      <alignment horizontal="center"/>
    </xf>
    <xf numFmtId="0" fontId="5" fillId="30" borderId="46" xfId="0" applyFont="1" applyFill="1" applyBorder="1" applyProtection="1">
      <protection hidden="1"/>
    </xf>
    <xf numFmtId="0" fontId="5" fillId="30" borderId="47" xfId="0" applyFont="1" applyFill="1" applyBorder="1" applyProtection="1">
      <protection hidden="1"/>
    </xf>
    <xf numFmtId="0" fontId="5" fillId="30" borderId="2" xfId="0" applyFont="1" applyFill="1" applyBorder="1" applyProtection="1">
      <protection hidden="1"/>
    </xf>
    <xf numFmtId="165" fontId="4" fillId="25" borderId="3" xfId="0" applyNumberFormat="1" applyFont="1" applyFill="1" applyBorder="1" applyAlignment="1">
      <alignment horizontal="center"/>
    </xf>
    <xf numFmtId="165" fontId="4" fillId="25" borderId="3" xfId="0" applyNumberFormat="1" applyFont="1" applyFill="1" applyBorder="1" applyAlignment="1" applyProtection="1">
      <alignment horizontal="center"/>
      <protection hidden="1"/>
    </xf>
    <xf numFmtId="0" fontId="5" fillId="23" borderId="3" xfId="0" applyFont="1" applyFill="1" applyBorder="1" applyProtection="1">
      <protection hidden="1"/>
    </xf>
    <xf numFmtId="9" fontId="4" fillId="0" borderId="3" xfId="0" applyNumberFormat="1" applyFont="1" applyBorder="1" applyAlignment="1" applyProtection="1">
      <alignment horizontal="center"/>
      <protection hidden="1"/>
    </xf>
    <xf numFmtId="9" fontId="4" fillId="23" borderId="3" xfId="0" applyNumberFormat="1" applyFont="1" applyFill="1" applyBorder="1" applyAlignment="1" applyProtection="1">
      <alignment horizontal="center"/>
      <protection hidden="1"/>
    </xf>
    <xf numFmtId="9" fontId="5" fillId="0" borderId="1" xfId="0" applyNumberFormat="1" applyFont="1" applyBorder="1" applyAlignment="1" applyProtection="1">
      <alignment horizontal="center"/>
      <protection hidden="1"/>
    </xf>
    <xf numFmtId="176" fontId="5" fillId="23" borderId="34" xfId="0" applyNumberFormat="1" applyFont="1" applyFill="1" applyBorder="1" applyAlignment="1">
      <alignment horizontal="center"/>
    </xf>
    <xf numFmtId="0" fontId="5" fillId="23" borderId="3" xfId="0" applyFont="1" applyFill="1" applyBorder="1" applyAlignment="1" applyProtection="1">
      <alignment horizontal="center"/>
      <protection hidden="1"/>
    </xf>
    <xf numFmtId="9" fontId="5" fillId="23" borderId="46" xfId="0" applyNumberFormat="1" applyFont="1" applyFill="1" applyBorder="1" applyAlignment="1">
      <alignment horizontal="center"/>
    </xf>
    <xf numFmtId="179" fontId="5" fillId="0" borderId="34" xfId="0" applyNumberFormat="1" applyFont="1" applyBorder="1" applyAlignment="1">
      <alignment horizontal="center"/>
    </xf>
    <xf numFmtId="179" fontId="4" fillId="0" borderId="46" xfId="0" applyNumberFormat="1" applyFont="1" applyBorder="1" applyAlignment="1">
      <alignment horizontal="center"/>
    </xf>
    <xf numFmtId="9" fontId="5" fillId="23" borderId="34" xfId="0" applyNumberFormat="1" applyFont="1" applyFill="1" applyBorder="1" applyAlignment="1">
      <alignment horizontal="center"/>
    </xf>
    <xf numFmtId="0" fontId="5" fillId="23" borderId="46" xfId="0" applyFont="1" applyFill="1" applyBorder="1" applyProtection="1">
      <protection hidden="1"/>
    </xf>
    <xf numFmtId="165" fontId="4" fillId="8" borderId="47" xfId="0" applyNumberFormat="1" applyFont="1" applyFill="1" applyBorder="1" applyAlignment="1" applyProtection="1">
      <alignment horizontal="center"/>
      <protection hidden="1"/>
    </xf>
    <xf numFmtId="1" fontId="5" fillId="0" borderId="3" xfId="0" applyNumberFormat="1" applyFont="1" applyBorder="1" applyAlignment="1" applyProtection="1">
      <alignment horizontal="center"/>
      <protection hidden="1"/>
    </xf>
    <xf numFmtId="1" fontId="5" fillId="0" borderId="2" xfId="0" applyNumberFormat="1" applyFont="1" applyBorder="1" applyAlignment="1" applyProtection="1">
      <alignment horizontal="center"/>
      <protection hidden="1"/>
    </xf>
    <xf numFmtId="9" fontId="7" fillId="23" borderId="46" xfId="0" applyNumberFormat="1" applyFont="1" applyFill="1" applyBorder="1" applyAlignment="1">
      <alignment horizontal="center"/>
    </xf>
    <xf numFmtId="9" fontId="7" fillId="23" borderId="34" xfId="0" applyNumberFormat="1" applyFont="1" applyFill="1" applyBorder="1" applyAlignment="1">
      <alignment horizontal="center"/>
    </xf>
    <xf numFmtId="0" fontId="4" fillId="23" borderId="3" xfId="0" applyFont="1" applyFill="1" applyBorder="1" applyAlignment="1" applyProtection="1">
      <alignment horizontal="center"/>
      <protection hidden="1"/>
    </xf>
    <xf numFmtId="170" fontId="4" fillId="23" borderId="3" xfId="0" applyNumberFormat="1" applyFont="1" applyFill="1" applyBorder="1" applyProtection="1">
      <protection hidden="1"/>
    </xf>
    <xf numFmtId="170" fontId="17" fillId="23" borderId="3" xfId="0" applyNumberFormat="1" applyFont="1" applyFill="1" applyBorder="1" applyProtection="1">
      <protection hidden="1"/>
    </xf>
    <xf numFmtId="180" fontId="47" fillId="23" borderId="3" xfId="0" applyNumberFormat="1" applyFont="1" applyFill="1" applyBorder="1" applyProtection="1">
      <protection hidden="1"/>
    </xf>
    <xf numFmtId="180" fontId="2" fillId="23" borderId="3" xfId="0" applyNumberFormat="1" applyFont="1" applyFill="1" applyBorder="1" applyProtection="1">
      <protection hidden="1"/>
    </xf>
    <xf numFmtId="176" fontId="5" fillId="23" borderId="34" xfId="0" applyNumberFormat="1" applyFont="1" applyFill="1" applyBorder="1"/>
    <xf numFmtId="181" fontId="2" fillId="23" borderId="3" xfId="0" applyNumberFormat="1" applyFont="1" applyFill="1" applyBorder="1" applyProtection="1">
      <protection hidden="1"/>
    </xf>
    <xf numFmtId="165" fontId="4" fillId="0" borderId="3" xfId="0" applyNumberFormat="1" applyFont="1" applyBorder="1" applyAlignment="1" applyProtection="1">
      <alignment horizontal="center"/>
      <protection hidden="1"/>
    </xf>
    <xf numFmtId="170" fontId="5" fillId="23" borderId="3" xfId="0" applyNumberFormat="1" applyFont="1" applyFill="1" applyBorder="1" applyProtection="1">
      <protection hidden="1"/>
    </xf>
    <xf numFmtId="0" fontId="5" fillId="23" borderId="34" xfId="0" applyFont="1" applyFill="1" applyBorder="1" applyAlignment="1" applyProtection="1">
      <alignment horizontal="center"/>
      <protection hidden="1"/>
    </xf>
    <xf numFmtId="0" fontId="5" fillId="23" borderId="46" xfId="0" applyFont="1" applyFill="1" applyBorder="1" applyAlignment="1" applyProtection="1">
      <alignment horizontal="center"/>
      <protection hidden="1"/>
    </xf>
    <xf numFmtId="0" fontId="5" fillId="23" borderId="34" xfId="0" applyFont="1" applyFill="1" applyBorder="1" applyProtection="1">
      <protection hidden="1"/>
    </xf>
    <xf numFmtId="0" fontId="5" fillId="0" borderId="34" xfId="0" applyFont="1" applyBorder="1" applyAlignment="1" applyProtection="1">
      <alignment horizontal="center"/>
      <protection hidden="1"/>
    </xf>
    <xf numFmtId="2" fontId="4" fillId="0" borderId="46" xfId="0" applyNumberFormat="1" applyFont="1" applyBorder="1" applyAlignment="1" applyProtection="1">
      <alignment horizontal="center"/>
      <protection hidden="1"/>
    </xf>
    <xf numFmtId="170" fontId="2" fillId="23" borderId="3" xfId="0" applyNumberFormat="1" applyFont="1" applyFill="1" applyBorder="1" applyProtection="1">
      <protection hidden="1"/>
    </xf>
    <xf numFmtId="170" fontId="5" fillId="23" borderId="3" xfId="0" applyNumberFormat="1" applyFont="1" applyFill="1" applyBorder="1" applyAlignment="1" applyProtection="1">
      <alignment horizontal="center"/>
      <protection hidden="1"/>
    </xf>
    <xf numFmtId="9" fontId="5" fillId="23" borderId="3" xfId="0" applyNumberFormat="1" applyFont="1" applyFill="1" applyBorder="1" applyAlignment="1" applyProtection="1">
      <alignment horizontal="center"/>
      <protection hidden="1"/>
    </xf>
    <xf numFmtId="1" fontId="5" fillId="23" borderId="3" xfId="0" applyNumberFormat="1" applyFont="1" applyFill="1" applyBorder="1" applyAlignment="1" applyProtection="1">
      <alignment horizontal="center"/>
      <protection hidden="1"/>
    </xf>
    <xf numFmtId="2" fontId="4" fillId="23" borderId="46" xfId="0" applyNumberFormat="1" applyFont="1" applyFill="1" applyBorder="1" applyAlignment="1" applyProtection="1">
      <alignment horizontal="center"/>
      <protection hidden="1"/>
    </xf>
    <xf numFmtId="165" fontId="4" fillId="23" borderId="3" xfId="0" applyNumberFormat="1" applyFont="1" applyFill="1" applyBorder="1" applyAlignment="1">
      <alignment horizontal="center"/>
    </xf>
    <xf numFmtId="165" fontId="4" fillId="23" borderId="3" xfId="0" applyNumberFormat="1" applyFont="1" applyFill="1" applyBorder="1" applyAlignment="1" applyProtection="1">
      <alignment horizontal="center"/>
      <protection hidden="1"/>
    </xf>
    <xf numFmtId="9" fontId="5" fillId="23" borderId="1" xfId="0" applyNumberFormat="1" applyFont="1" applyFill="1" applyBorder="1" applyAlignment="1" applyProtection="1">
      <alignment horizontal="center"/>
      <protection hidden="1"/>
    </xf>
    <xf numFmtId="0" fontId="5" fillId="0" borderId="34" xfId="0" applyFont="1" applyBorder="1" applyProtection="1">
      <protection hidden="1"/>
    </xf>
    <xf numFmtId="0" fontId="5" fillId="0" borderId="46" xfId="0" applyFont="1" applyBorder="1" applyProtection="1">
      <protection hidden="1"/>
    </xf>
    <xf numFmtId="0" fontId="2" fillId="30" borderId="0" xfId="0" applyFont="1" applyFill="1" applyAlignment="1" applyProtection="1">
      <alignment horizontal="right"/>
      <protection hidden="1"/>
    </xf>
    <xf numFmtId="165" fontId="4" fillId="30" borderId="3" xfId="0" applyNumberFormat="1" applyFont="1" applyFill="1" applyBorder="1" applyAlignment="1" applyProtection="1">
      <alignment horizontal="center"/>
      <protection hidden="1"/>
    </xf>
    <xf numFmtId="9" fontId="5" fillId="30" borderId="1" xfId="0" applyNumberFormat="1" applyFont="1" applyFill="1" applyBorder="1" applyAlignment="1" applyProtection="1">
      <alignment horizontal="center"/>
      <protection hidden="1"/>
    </xf>
    <xf numFmtId="0" fontId="5" fillId="30" borderId="34" xfId="0" applyFont="1" applyFill="1" applyBorder="1" applyAlignment="1" applyProtection="1">
      <alignment horizontal="center"/>
      <protection hidden="1"/>
    </xf>
    <xf numFmtId="0" fontId="5" fillId="30" borderId="46" xfId="0" applyFont="1" applyFill="1" applyBorder="1" applyAlignment="1" applyProtection="1">
      <alignment horizontal="center"/>
      <protection hidden="1"/>
    </xf>
    <xf numFmtId="0" fontId="5" fillId="30" borderId="34" xfId="0" applyFont="1" applyFill="1" applyBorder="1" applyProtection="1">
      <protection hidden="1"/>
    </xf>
    <xf numFmtId="165" fontId="4" fillId="0" borderId="46" xfId="0" applyNumberFormat="1" applyFont="1" applyBorder="1" applyAlignment="1" applyProtection="1">
      <alignment horizontal="center"/>
      <protection hidden="1"/>
    </xf>
    <xf numFmtId="165" fontId="4" fillId="23" borderId="46" xfId="0" applyNumberFormat="1" applyFont="1" applyFill="1" applyBorder="1" applyAlignment="1" applyProtection="1">
      <alignment horizontal="center"/>
      <protection hidden="1"/>
    </xf>
    <xf numFmtId="0" fontId="17" fillId="23" borderId="3" xfId="0" applyFont="1" applyFill="1" applyBorder="1" applyAlignment="1" applyProtection="1">
      <alignment horizontal="center"/>
      <protection hidden="1"/>
    </xf>
    <xf numFmtId="0" fontId="2" fillId="13" borderId="3" xfId="0" applyFont="1" applyFill="1" applyBorder="1" applyAlignment="1" applyProtection="1">
      <alignment horizontal="right"/>
      <protection hidden="1"/>
    </xf>
    <xf numFmtId="0" fontId="5" fillId="13" borderId="3" xfId="0" applyFont="1" applyFill="1" applyBorder="1" applyAlignment="1" applyProtection="1">
      <alignment horizontal="center"/>
      <protection hidden="1"/>
    </xf>
    <xf numFmtId="165" fontId="5" fillId="13" borderId="3" xfId="0" applyNumberFormat="1" applyFont="1" applyFill="1" applyBorder="1" applyAlignment="1" applyProtection="1">
      <alignment horizontal="center"/>
      <protection hidden="1"/>
    </xf>
    <xf numFmtId="165" fontId="5" fillId="13" borderId="1" xfId="0" applyNumberFormat="1" applyFont="1" applyFill="1" applyBorder="1" applyAlignment="1" applyProtection="1">
      <alignment horizontal="center"/>
      <protection hidden="1"/>
    </xf>
    <xf numFmtId="165" fontId="5" fillId="13" borderId="34" xfId="0" applyNumberFormat="1" applyFont="1" applyFill="1" applyBorder="1" applyAlignment="1" applyProtection="1">
      <alignment horizontal="center"/>
      <protection hidden="1"/>
    </xf>
    <xf numFmtId="165" fontId="5" fillId="13" borderId="46" xfId="0" applyNumberFormat="1" applyFont="1" applyFill="1" applyBorder="1" applyAlignment="1" applyProtection="1">
      <alignment horizontal="center"/>
      <protection hidden="1"/>
    </xf>
    <xf numFmtId="165" fontId="5" fillId="13" borderId="47" xfId="0" applyNumberFormat="1" applyFont="1" applyFill="1" applyBorder="1" applyAlignment="1" applyProtection="1">
      <alignment horizontal="center"/>
      <protection hidden="1"/>
    </xf>
    <xf numFmtId="9" fontId="4" fillId="0" borderId="1" xfId="0" applyNumberFormat="1" applyFont="1" applyBorder="1" applyAlignment="1" applyProtection="1">
      <alignment horizontal="center"/>
      <protection hidden="1"/>
    </xf>
    <xf numFmtId="9" fontId="2" fillId="0" borderId="1" xfId="0" applyNumberFormat="1" applyFont="1" applyBorder="1" applyAlignment="1" applyProtection="1">
      <alignment horizontal="center"/>
      <protection hidden="1"/>
    </xf>
    <xf numFmtId="2" fontId="5" fillId="0" borderId="0" xfId="0" applyNumberFormat="1" applyFont="1" applyAlignment="1" applyProtection="1">
      <alignment horizontal="center"/>
      <protection hidden="1"/>
    </xf>
    <xf numFmtId="0" fontId="2" fillId="0" borderId="17" xfId="0" applyFont="1" applyBorder="1" applyAlignment="1" applyProtection="1">
      <alignment horizontal="right"/>
      <protection hidden="1"/>
    </xf>
    <xf numFmtId="0" fontId="5" fillId="0" borderId="17" xfId="0" applyFont="1" applyBorder="1" applyAlignment="1" applyProtection="1">
      <alignment horizontal="center"/>
      <protection hidden="1"/>
    </xf>
    <xf numFmtId="9" fontId="5" fillId="23" borderId="46" xfId="0" applyNumberFormat="1" applyFont="1" applyFill="1" applyBorder="1" applyAlignment="1" applyProtection="1">
      <alignment horizontal="center"/>
      <protection hidden="1"/>
    </xf>
    <xf numFmtId="0" fontId="5" fillId="23" borderId="48" xfId="0" applyFont="1" applyFill="1" applyBorder="1" applyAlignment="1" applyProtection="1">
      <alignment horizontal="center"/>
      <protection hidden="1"/>
    </xf>
    <xf numFmtId="0" fontId="5" fillId="23" borderId="49" xfId="0" applyFont="1" applyFill="1" applyBorder="1" applyAlignment="1" applyProtection="1">
      <alignment horizontal="center"/>
      <protection hidden="1"/>
    </xf>
    <xf numFmtId="0" fontId="5" fillId="23" borderId="50" xfId="0" applyFont="1" applyFill="1" applyBorder="1" applyAlignment="1" applyProtection="1">
      <alignment horizontal="center"/>
      <protection hidden="1"/>
    </xf>
    <xf numFmtId="0" fontId="5" fillId="23" borderId="48" xfId="0" applyFont="1" applyFill="1" applyBorder="1" applyProtection="1">
      <protection hidden="1"/>
    </xf>
    <xf numFmtId="0" fontId="5" fillId="23" borderId="49" xfId="0" applyFont="1" applyFill="1" applyBorder="1" applyProtection="1">
      <protection hidden="1"/>
    </xf>
    <xf numFmtId="0" fontId="5" fillId="23" borderId="50" xfId="0" applyFont="1" applyFill="1" applyBorder="1" applyProtection="1">
      <protection hidden="1"/>
    </xf>
    <xf numFmtId="0" fontId="5" fillId="8" borderId="51" xfId="0" applyFont="1" applyFill="1" applyBorder="1" applyProtection="1">
      <protection hidden="1"/>
    </xf>
    <xf numFmtId="0" fontId="4" fillId="0" borderId="14" xfId="0" applyFont="1" applyBorder="1" applyProtection="1">
      <protection hidden="1"/>
    </xf>
    <xf numFmtId="0" fontId="4" fillId="0" borderId="3" xfId="0" applyFont="1" applyBorder="1" applyProtection="1">
      <protection hidden="1"/>
    </xf>
    <xf numFmtId="9" fontId="4"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0" fontId="6" fillId="0" borderId="12" xfId="0" applyFont="1" applyBorder="1" applyAlignment="1" applyProtection="1">
      <alignment horizontal="center"/>
      <protection hidden="1"/>
    </xf>
    <xf numFmtId="0" fontId="4" fillId="23" borderId="9" xfId="0" applyFont="1" applyFill="1" applyBorder="1" applyAlignment="1" applyProtection="1">
      <alignment horizontal="center"/>
      <protection hidden="1"/>
    </xf>
    <xf numFmtId="0" fontId="5" fillId="23" borderId="6" xfId="0" applyFont="1" applyFill="1" applyBorder="1" applyAlignment="1" applyProtection="1">
      <alignment horizontal="center" wrapText="1"/>
      <protection hidden="1"/>
    </xf>
    <xf numFmtId="0" fontId="48" fillId="23" borderId="6" xfId="0" applyFont="1" applyFill="1" applyBorder="1" applyAlignment="1" applyProtection="1">
      <alignment horizontal="center" wrapText="1"/>
      <protection hidden="1"/>
    </xf>
    <xf numFmtId="0" fontId="5" fillId="0" borderId="4" xfId="0" applyFont="1" applyBorder="1" applyAlignment="1" applyProtection="1">
      <alignment horizontal="center"/>
      <protection hidden="1"/>
    </xf>
    <xf numFmtId="0" fontId="49" fillId="23" borderId="11" xfId="0" applyFont="1" applyFill="1" applyBorder="1" applyAlignment="1" applyProtection="1">
      <alignment horizontal="center"/>
      <protection hidden="1"/>
    </xf>
    <xf numFmtId="0" fontId="5" fillId="23" borderId="5" xfId="0" applyFont="1" applyFill="1" applyBorder="1" applyAlignment="1" applyProtection="1">
      <alignment horizontal="center"/>
      <protection hidden="1"/>
    </xf>
    <xf numFmtId="0" fontId="2" fillId="23" borderId="5" xfId="0" applyFont="1" applyFill="1" applyBorder="1" applyProtection="1">
      <protection hidden="1"/>
    </xf>
    <xf numFmtId="0" fontId="5" fillId="0" borderId="4" xfId="0" applyFont="1" applyBorder="1" applyProtection="1">
      <protection hidden="1"/>
    </xf>
    <xf numFmtId="0" fontId="4" fillId="5" borderId="3" xfId="0" applyFont="1" applyFill="1" applyBorder="1" applyAlignment="1" applyProtection="1">
      <alignment horizontal="center"/>
      <protection hidden="1"/>
    </xf>
    <xf numFmtId="0" fontId="5" fillId="5" borderId="3" xfId="0" applyFont="1" applyFill="1" applyBorder="1" applyAlignment="1" applyProtection="1">
      <alignment horizontal="center"/>
      <protection hidden="1"/>
    </xf>
    <xf numFmtId="9" fontId="5" fillId="5" borderId="3" xfId="0" applyNumberFormat="1" applyFont="1" applyFill="1" applyBorder="1" applyAlignment="1" applyProtection="1">
      <alignment horizontal="center"/>
      <protection hidden="1"/>
    </xf>
    <xf numFmtId="9" fontId="50" fillId="5" borderId="9" xfId="0" applyNumberFormat="1" applyFont="1" applyFill="1" applyBorder="1" applyAlignment="1" applyProtection="1">
      <alignment horizontal="center" vertical="center"/>
      <protection hidden="1"/>
    </xf>
    <xf numFmtId="0" fontId="5" fillId="13" borderId="9" xfId="0" applyFont="1" applyFill="1" applyBorder="1" applyAlignment="1" applyProtection="1">
      <alignment horizontal="center"/>
      <protection hidden="1"/>
    </xf>
    <xf numFmtId="9" fontId="5" fillId="34" borderId="3" xfId="0" applyNumberFormat="1" applyFont="1" applyFill="1" applyBorder="1" applyAlignment="1" applyProtection="1">
      <alignment horizontal="center"/>
      <protection hidden="1"/>
    </xf>
    <xf numFmtId="9" fontId="5" fillId="34" borderId="1" xfId="0" applyNumberFormat="1" applyFont="1" applyFill="1" applyBorder="1" applyProtection="1">
      <protection hidden="1"/>
    </xf>
    <xf numFmtId="0" fontId="5" fillId="35" borderId="3" xfId="0" applyFont="1" applyFill="1" applyBorder="1" applyAlignment="1" applyProtection="1">
      <alignment horizontal="center"/>
      <protection hidden="1"/>
    </xf>
    <xf numFmtId="0" fontId="4" fillId="35" borderId="3" xfId="0" applyFont="1" applyFill="1" applyBorder="1" applyAlignment="1" applyProtection="1">
      <alignment horizontal="center"/>
      <protection hidden="1"/>
    </xf>
    <xf numFmtId="0" fontId="51" fillId="35" borderId="3" xfId="0" applyFont="1" applyFill="1" applyBorder="1" applyAlignment="1" applyProtection="1">
      <alignment horizontal="center"/>
      <protection hidden="1"/>
    </xf>
    <xf numFmtId="0" fontId="50" fillId="0" borderId="11" xfId="0" applyFont="1" applyBorder="1" applyAlignment="1">
      <alignment horizontal="center" vertical="center"/>
    </xf>
    <xf numFmtId="0" fontId="5" fillId="35" borderId="1" xfId="0" applyFont="1" applyFill="1" applyBorder="1" applyProtection="1">
      <protection hidden="1"/>
    </xf>
    <xf numFmtId="2" fontId="51" fillId="35" borderId="3" xfId="0" applyNumberFormat="1" applyFont="1" applyFill="1" applyBorder="1" applyAlignment="1" applyProtection="1">
      <alignment horizontal="center"/>
      <protection hidden="1"/>
    </xf>
    <xf numFmtId="0" fontId="26" fillId="35" borderId="3" xfId="0" applyFont="1" applyFill="1" applyBorder="1" applyAlignment="1" applyProtection="1">
      <alignment horizontal="center"/>
      <protection hidden="1"/>
    </xf>
    <xf numFmtId="165" fontId="5" fillId="0" borderId="0" xfId="0" applyNumberFormat="1" applyFont="1" applyProtection="1">
      <protection hidden="1"/>
    </xf>
    <xf numFmtId="0" fontId="2" fillId="0" borderId="9" xfId="0" applyFont="1" applyBorder="1" applyAlignment="1" applyProtection="1">
      <alignment horizontal="center"/>
      <protection hidden="1"/>
    </xf>
    <xf numFmtId="0" fontId="5" fillId="0" borderId="9" xfId="0" applyFont="1" applyBorder="1" applyAlignment="1">
      <alignment horizontal="center"/>
    </xf>
    <xf numFmtId="0" fontId="24" fillId="35" borderId="3" xfId="0" applyFont="1" applyFill="1" applyBorder="1" applyAlignment="1" applyProtection="1">
      <alignment horizontal="center"/>
      <protection hidden="1"/>
    </xf>
    <xf numFmtId="165" fontId="5" fillId="0" borderId="3" xfId="0" applyNumberFormat="1" applyFont="1" applyBorder="1" applyProtection="1">
      <protection hidden="1"/>
    </xf>
    <xf numFmtId="9" fontId="17" fillId="35" borderId="3" xfId="0" applyNumberFormat="1" applyFont="1" applyFill="1" applyBorder="1" applyAlignment="1" applyProtection="1">
      <alignment horizontal="center"/>
      <protection hidden="1"/>
    </xf>
    <xf numFmtId="9" fontId="5" fillId="0" borderId="3" xfId="0" applyNumberFormat="1" applyFont="1" applyBorder="1" applyProtection="1">
      <protection hidden="1"/>
    </xf>
    <xf numFmtId="0" fontId="23" fillId="35" borderId="3" xfId="0" applyFont="1" applyFill="1" applyBorder="1" applyAlignment="1" applyProtection="1">
      <alignment horizontal="center"/>
      <protection hidden="1"/>
    </xf>
    <xf numFmtId="0" fontId="37" fillId="35" borderId="3" xfId="0"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52" fillId="35" borderId="3" xfId="0" applyFont="1" applyFill="1" applyBorder="1" applyAlignment="1" applyProtection="1">
      <alignment horizontal="center"/>
      <protection hidden="1"/>
    </xf>
    <xf numFmtId="0" fontId="50" fillId="0" borderId="14" xfId="0" applyFont="1" applyBorder="1" applyAlignment="1">
      <alignment horizontal="center" vertical="center"/>
    </xf>
    <xf numFmtId="0" fontId="5" fillId="0" borderId="2" xfId="0" applyFont="1" applyBorder="1" applyAlignment="1">
      <alignment horizontal="right"/>
    </xf>
    <xf numFmtId="166" fontId="8" fillId="0" borderId="3" xfId="0" applyNumberFormat="1" applyFont="1" applyBorder="1" applyAlignment="1">
      <alignment horizontal="center"/>
    </xf>
    <xf numFmtId="9" fontId="6" fillId="2" borderId="3" xfId="0" applyNumberFormat="1" applyFont="1" applyFill="1" applyBorder="1" applyAlignment="1">
      <alignment horizontal="center"/>
    </xf>
    <xf numFmtId="9" fontId="6" fillId="2" borderId="3" xfId="0" applyNumberFormat="1" applyFont="1" applyFill="1" applyBorder="1" applyAlignment="1" applyProtection="1">
      <alignment horizontal="center"/>
      <protection locked="0"/>
    </xf>
    <xf numFmtId="9" fontId="7" fillId="35" borderId="3" xfId="0" applyNumberFormat="1" applyFont="1" applyFill="1" applyBorder="1" applyAlignment="1" applyProtection="1">
      <alignment horizontal="center"/>
      <protection hidden="1"/>
    </xf>
    <xf numFmtId="170" fontId="4" fillId="0" borderId="3" xfId="0" applyNumberFormat="1" applyFont="1" applyBorder="1" applyProtection="1">
      <protection hidden="1"/>
    </xf>
    <xf numFmtId="0" fontId="53" fillId="0" borderId="3" xfId="0" applyFont="1" applyBorder="1" applyAlignment="1" applyProtection="1">
      <alignment horizontal="center"/>
      <protection hidden="1"/>
    </xf>
    <xf numFmtId="0" fontId="4" fillId="4" borderId="7" xfId="0" applyFont="1" applyFill="1" applyBorder="1" applyAlignment="1" applyProtection="1">
      <alignment horizontal="left"/>
      <protection hidden="1"/>
    </xf>
    <xf numFmtId="0" fontId="5" fillId="4" borderId="3" xfId="0" applyFont="1" applyFill="1" applyBorder="1" applyAlignment="1" applyProtection="1">
      <alignment horizontal="center"/>
      <protection hidden="1"/>
    </xf>
    <xf numFmtId="0" fontId="53" fillId="0" borderId="0" xfId="0" applyFont="1" applyAlignment="1" applyProtection="1">
      <alignment horizontal="center"/>
      <protection hidden="1"/>
    </xf>
    <xf numFmtId="170" fontId="17" fillId="0" borderId="3" xfId="0" applyNumberFormat="1" applyFont="1" applyBorder="1" applyProtection="1">
      <protection hidden="1"/>
    </xf>
    <xf numFmtId="0" fontId="5" fillId="4" borderId="7" xfId="0" applyFont="1" applyFill="1" applyBorder="1" applyAlignment="1" applyProtection="1">
      <alignment horizontal="center"/>
      <protection hidden="1"/>
    </xf>
    <xf numFmtId="0" fontId="4" fillId="4" borderId="3" xfId="0" applyFont="1" applyFill="1" applyBorder="1" applyAlignment="1" applyProtection="1">
      <alignment horizontal="center"/>
      <protection hidden="1"/>
    </xf>
    <xf numFmtId="170" fontId="54" fillId="0" borderId="0" xfId="0" applyNumberFormat="1" applyFont="1" applyProtection="1">
      <protection hidden="1"/>
    </xf>
    <xf numFmtId="170" fontId="53" fillId="0" borderId="0" xfId="0" applyNumberFormat="1" applyFont="1" applyProtection="1">
      <protection hidden="1"/>
    </xf>
    <xf numFmtId="0" fontId="5" fillId="4" borderId="0" xfId="0" applyFont="1" applyFill="1" applyAlignment="1" applyProtection="1">
      <alignment horizontal="center"/>
      <protection hidden="1"/>
    </xf>
    <xf numFmtId="0" fontId="8" fillId="4" borderId="3" xfId="0" applyFont="1" applyFill="1" applyBorder="1" applyAlignment="1" applyProtection="1">
      <alignment horizontal="center"/>
      <protection hidden="1"/>
    </xf>
    <xf numFmtId="170" fontId="55" fillId="0" borderId="0" xfId="0" applyNumberFormat="1" applyFont="1" applyProtection="1">
      <protection hidden="1"/>
    </xf>
    <xf numFmtId="170" fontId="56" fillId="0" borderId="0" xfId="0" applyNumberFormat="1" applyFont="1" applyProtection="1">
      <protection hidden="1"/>
    </xf>
    <xf numFmtId="180" fontId="47" fillId="0" borderId="0" xfId="0" applyNumberFormat="1" applyFont="1" applyProtection="1">
      <protection hidden="1"/>
    </xf>
    <xf numFmtId="180" fontId="2" fillId="0" borderId="0" xfId="0" applyNumberFormat="1" applyFont="1" applyProtection="1">
      <protection hidden="1"/>
    </xf>
    <xf numFmtId="0" fontId="55" fillId="0" borderId="0" xfId="0" applyFont="1" applyAlignment="1" applyProtection="1">
      <alignment horizontal="center"/>
      <protection hidden="1"/>
    </xf>
    <xf numFmtId="180" fontId="10" fillId="0" borderId="0" xfId="0" applyNumberFormat="1" applyFont="1" applyProtection="1">
      <protection hidden="1"/>
    </xf>
    <xf numFmtId="181" fontId="7" fillId="0" borderId="0" xfId="0" applyNumberFormat="1" applyFont="1" applyProtection="1">
      <protection hidden="1"/>
    </xf>
    <xf numFmtId="180" fontId="55" fillId="0" borderId="0" xfId="0" applyNumberFormat="1" applyFont="1" applyProtection="1">
      <protection hidden="1"/>
    </xf>
    <xf numFmtId="170" fontId="10" fillId="0" borderId="0" xfId="0" applyNumberFormat="1" applyFont="1" applyProtection="1">
      <protection hidden="1"/>
    </xf>
    <xf numFmtId="9" fontId="10" fillId="0" borderId="0" xfId="0" applyNumberFormat="1" applyFont="1" applyAlignment="1" applyProtection="1">
      <alignment horizontal="center"/>
      <protection hidden="1"/>
    </xf>
    <xf numFmtId="173" fontId="53" fillId="0" borderId="0" xfId="0" applyNumberFormat="1" applyFont="1" applyAlignment="1" applyProtection="1">
      <alignment horizontal="center"/>
      <protection hidden="1"/>
    </xf>
    <xf numFmtId="0" fontId="57" fillId="0" borderId="0" xfId="0" applyFont="1" applyProtection="1">
      <protection hidden="1"/>
    </xf>
    <xf numFmtId="1" fontId="10" fillId="0" borderId="0" xfId="0" applyNumberFormat="1" applyFont="1" applyAlignment="1" applyProtection="1">
      <alignment horizontal="center"/>
      <protection hidden="1"/>
    </xf>
    <xf numFmtId="1" fontId="58" fillId="0" borderId="0" xfId="0" applyNumberFormat="1" applyFont="1" applyProtection="1">
      <protection hidden="1"/>
    </xf>
    <xf numFmtId="173" fontId="59" fillId="0" borderId="0" xfId="0" applyNumberFormat="1" applyFont="1" applyProtection="1">
      <protection hidden="1"/>
    </xf>
    <xf numFmtId="173" fontId="10" fillId="0" borderId="0" xfId="0" applyNumberFormat="1" applyFont="1" applyAlignment="1" applyProtection="1">
      <alignment horizontal="center"/>
      <protection hidden="1"/>
    </xf>
    <xf numFmtId="1" fontId="53" fillId="0" borderId="0" xfId="0" applyNumberFormat="1" applyFont="1" applyProtection="1">
      <protection hidden="1"/>
    </xf>
    <xf numFmtId="173" fontId="53" fillId="0" borderId="0" xfId="0" applyNumberFormat="1" applyFont="1" applyProtection="1">
      <protection hidden="1"/>
    </xf>
    <xf numFmtId="173" fontId="10" fillId="0" borderId="0" xfId="0" applyNumberFormat="1" applyFont="1" applyProtection="1">
      <protection hidden="1"/>
    </xf>
    <xf numFmtId="173" fontId="58" fillId="0" borderId="0" xfId="0" applyNumberFormat="1" applyFont="1" applyProtection="1">
      <protection hidden="1"/>
    </xf>
    <xf numFmtId="173" fontId="5" fillId="0" borderId="0" xfId="0" applyNumberFormat="1" applyFont="1" applyAlignment="1" applyProtection="1">
      <alignment horizontal="center"/>
      <protection hidden="1"/>
    </xf>
    <xf numFmtId="1" fontId="4" fillId="0" borderId="0" xfId="0" applyNumberFormat="1" applyFont="1" applyProtection="1">
      <protection hidden="1"/>
    </xf>
    <xf numFmtId="173" fontId="4" fillId="0" borderId="0" xfId="0" applyNumberFormat="1" applyFont="1" applyProtection="1">
      <protection hidden="1"/>
    </xf>
    <xf numFmtId="173" fontId="5" fillId="0" borderId="0" xfId="0" applyNumberFormat="1" applyFont="1" applyProtection="1">
      <protection hidden="1"/>
    </xf>
    <xf numFmtId="0" fontId="5" fillId="23" borderId="7" xfId="0" applyFont="1" applyFill="1" applyBorder="1" applyAlignment="1" applyProtection="1">
      <alignment horizontal="center"/>
      <protection hidden="1"/>
    </xf>
    <xf numFmtId="0" fontId="5" fillId="23" borderId="2" xfId="0" applyFont="1" applyFill="1" applyBorder="1" applyAlignment="1" applyProtection="1">
      <alignment horizontal="center"/>
      <protection hidden="1"/>
    </xf>
    <xf numFmtId="0" fontId="5" fillId="35" borderId="2" xfId="0" applyFont="1" applyFill="1" applyBorder="1" applyAlignment="1" applyProtection="1">
      <alignment horizontal="center"/>
      <protection hidden="1"/>
    </xf>
    <xf numFmtId="0" fontId="5" fillId="35" borderId="1" xfId="0" applyFont="1" applyFill="1" applyBorder="1" applyAlignment="1" applyProtection="1">
      <alignment horizontal="left"/>
      <protection hidden="1"/>
    </xf>
    <xf numFmtId="0" fontId="5" fillId="35" borderId="2" xfId="0" applyFont="1" applyFill="1" applyBorder="1" applyAlignment="1" applyProtection="1">
      <alignment horizontal="left"/>
      <protection hidden="1"/>
    </xf>
    <xf numFmtId="9" fontId="4" fillId="35" borderId="3" xfId="0" applyNumberFormat="1" applyFont="1" applyFill="1" applyBorder="1" applyAlignment="1" applyProtection="1">
      <alignment horizontal="center"/>
      <protection hidden="1"/>
    </xf>
    <xf numFmtId="0" fontId="5" fillId="13" borderId="2" xfId="0" applyFont="1" applyFill="1" applyBorder="1" applyAlignment="1" applyProtection="1">
      <alignment horizontal="center"/>
      <protection hidden="1"/>
    </xf>
    <xf numFmtId="0" fontId="5" fillId="13" borderId="1" xfId="0" applyFont="1" applyFill="1" applyBorder="1" applyAlignment="1" applyProtection="1">
      <alignment horizontal="left"/>
      <protection hidden="1"/>
    </xf>
    <xf numFmtId="0" fontId="5" fillId="13" borderId="2" xfId="0" applyFont="1" applyFill="1" applyBorder="1" applyAlignment="1" applyProtection="1">
      <alignment horizontal="left"/>
      <protection hidden="1"/>
    </xf>
    <xf numFmtId="9" fontId="4" fillId="13" borderId="3" xfId="0" applyNumberFormat="1" applyFont="1" applyFill="1" applyBorder="1" applyAlignment="1" applyProtection="1">
      <alignment horizontal="center"/>
      <protection hidden="1"/>
    </xf>
    <xf numFmtId="173" fontId="4" fillId="0" borderId="0" xfId="0" applyNumberFormat="1" applyFont="1" applyAlignment="1" applyProtection="1">
      <alignment horizontal="center"/>
      <protection hidden="1"/>
    </xf>
    <xf numFmtId="0" fontId="4" fillId="0" borderId="0" xfId="0" applyFont="1" applyAlignment="1" applyProtection="1">
      <alignment horizontal="left"/>
      <protection hidden="1"/>
    </xf>
    <xf numFmtId="0" fontId="18" fillId="36" borderId="0" xfId="0" applyFont="1" applyFill="1"/>
    <xf numFmtId="0" fontId="5" fillId="37" borderId="0" xfId="0" applyFont="1" applyFill="1"/>
    <xf numFmtId="0" fontId="18" fillId="8" borderId="0" xfId="0" applyFont="1" applyFill="1"/>
    <xf numFmtId="0" fontId="18" fillId="26" borderId="0" xfId="0" applyFont="1" applyFill="1"/>
    <xf numFmtId="0" fontId="18" fillId="38" borderId="0" xfId="0" applyFont="1" applyFill="1"/>
    <xf numFmtId="0" fontId="18" fillId="20" borderId="0" xfId="0" applyFont="1" applyFill="1"/>
    <xf numFmtId="0" fontId="18" fillId="27" borderId="0" xfId="0" applyFont="1" applyFill="1"/>
    <xf numFmtId="0" fontId="18" fillId="32" borderId="0" xfId="0" applyFont="1" applyFill="1"/>
    <xf numFmtId="0" fontId="18"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590549</xdr:colOff>
      <xdr:row>3</xdr:row>
      <xdr:rowOff>38100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1" summaryRight="1"/>
  </sheetPr>
  <dimension ref="A1:D57"/>
  <sheetViews>
    <sheetView workbookViewId="0" zoomScale="90" zoomScaleNormal="100">
      <selection activeCell="F22" sqref="F22"/>
    </sheetView>
  </sheetViews>
  <sheetFormatPr defaultRowHeight="14.25" outlineLevelRow="0" outlineLevelCol="0" x14ac:dyDescent="0" defaultColWidth="9.140625" customHeight="1"/>
  <sheetData>
    <row r="1" spans="1:4" x14ac:dyDescent="0.25"/>
    <row r="2" spans="1:4" x14ac:dyDescent="0.25"/>
    <row r="3" ht="15" customHeight="1" spans="1:4" x14ac:dyDescent="0.25">
      <c r="D3" s="1" t="s">
        <v>0</v>
      </c>
    </row>
    <row r="4" spans="1:4" x14ac:dyDescent="0.25"/>
    <row r="5" spans="1:4" x14ac:dyDescent="0.25"/>
    <row r="6" spans="1:4" x14ac:dyDescent="0.25"/>
    <row r="7" spans="1:4" x14ac:dyDescent="0.25"/>
    <row r="8" ht="15" customHeight="1" spans="1:4" x14ac:dyDescent="0.25">
      <c r="A8" s="2" t="s">
        <v>1</v>
      </c>
    </row>
    <row r="9" ht="10.5" customHeight="1" spans="1:4" x14ac:dyDescent="0.25"/>
    <row r="10" ht="15" customHeight="1" spans="1:4" x14ac:dyDescent="0.25">
      <c r="A10" t="s">
        <v>2</v>
      </c>
    </row>
    <row r="11" ht="15" customHeight="1" spans="1:4" x14ac:dyDescent="0.25">
      <c r="A11" t="s">
        <v>3</v>
      </c>
    </row>
    <row r="12" ht="8.25" customHeight="1" spans="1:4" x14ac:dyDescent="0.25"/>
    <row r="13" ht="15" customHeight="1" spans="1:4" x14ac:dyDescent="0.25">
      <c r="A13" t="s">
        <v>4</v>
      </c>
    </row>
    <row r="14" ht="15" customHeight="1" spans="1:4" x14ac:dyDescent="0.25">
      <c r="B14" s="2" t="s">
        <v>5</v>
      </c>
    </row>
    <row r="15" ht="15" customHeight="1" spans="1:4" x14ac:dyDescent="0.25">
      <c r="B15" s="2" t="s">
        <v>6</v>
      </c>
    </row>
    <row r="16" ht="15" customHeight="1" spans="1:4" x14ac:dyDescent="0.25">
      <c r="B16" s="2" t="s">
        <v>7</v>
      </c>
    </row>
    <row r="17" ht="15" customHeight="1" spans="1:4" x14ac:dyDescent="0.25">
      <c r="B17" s="2" t="s">
        <v>8</v>
      </c>
    </row>
    <row r="18" spans="1:4" x14ac:dyDescent="0.25"/>
    <row r="19" spans="1:4" x14ac:dyDescent="0.25"/>
    <row r="20" ht="15" customHeight="1" spans="1:4" x14ac:dyDescent="0.25">
      <c r="A20" s="3" t="s">
        <v>9</v>
      </c>
    </row>
    <row r="21" ht="15" customHeight="1" spans="1:4" x14ac:dyDescent="0.25">
      <c r="A21" t="s">
        <v>10</v>
      </c>
    </row>
    <row r="22" ht="15" customHeight="1" spans="1:4" x14ac:dyDescent="0.25">
      <c r="B22" s="2" t="s">
        <v>11</v>
      </c>
    </row>
    <row r="23" spans="1:4" x14ac:dyDescent="0.25"/>
    <row r="24" ht="15" customHeight="1" spans="1:4" x14ac:dyDescent="0.25">
      <c r="A24" s="2" t="s">
        <v>12</v>
      </c>
    </row>
    <row r="25" ht="15" customHeight="1" spans="1:4" x14ac:dyDescent="0.25">
      <c r="A25" s="4" t="s">
        <v>13</v>
      </c>
    </row>
    <row r="26" ht="5.25" customHeight="1" spans="1:4" x14ac:dyDescent="0.25"/>
    <row r="27" ht="15" customHeight="1" spans="1:4" x14ac:dyDescent="0.25">
      <c r="A27" t="s">
        <v>14</v>
      </c>
    </row>
    <row r="28" ht="6" customHeight="1" spans="1:4" x14ac:dyDescent="0.25"/>
    <row r="29" ht="15" customHeight="1" spans="1:4" x14ac:dyDescent="0.25">
      <c r="A29" s="2" t="s">
        <v>15</v>
      </c>
    </row>
    <row r="30" ht="5.25" customHeight="1" spans="1:4" x14ac:dyDescent="0.25"/>
    <row r="31" ht="15" customHeight="1" spans="1:4" x14ac:dyDescent="0.25">
      <c r="A31" s="2" t="s">
        <v>16</v>
      </c>
    </row>
    <row r="32" ht="5.25" customHeight="1" spans="1:4" x14ac:dyDescent="0.25"/>
    <row r="33" spans="1:4" x14ac:dyDescent="0.25"/>
    <row r="34" ht="15" customHeight="1" spans="1:4" x14ac:dyDescent="0.25">
      <c r="A34" s="3" t="s">
        <v>17</v>
      </c>
    </row>
    <row r="35" ht="18" customHeight="1" spans="1:4" x14ac:dyDescent="0.25">
      <c r="A35" s="2" t="s">
        <v>18</v>
      </c>
    </row>
    <row r="36" ht="15" customHeight="1" spans="1:4" x14ac:dyDescent="0.25">
      <c r="A36" s="2"/>
    </row>
    <row r="37" ht="15" customHeight="1" spans="1:4" x14ac:dyDescent="0.25">
      <c r="A37" t="s">
        <v>19</v>
      </c>
    </row>
    <row r="38" ht="15" customHeight="1" spans="1:4" x14ac:dyDescent="0.25">
      <c r="A38" s="2" t="s">
        <v>20</v>
      </c>
    </row>
    <row r="39" spans="1:4" x14ac:dyDescent="0.25"/>
    <row r="40" ht="15" customHeight="1" spans="1:4" x14ac:dyDescent="0.25">
      <c r="A40" t="s">
        <v>21</v>
      </c>
    </row>
    <row r="41" spans="1:4" x14ac:dyDescent="0.25"/>
    <row r="42" ht="15" customHeight="1" spans="1:4" x14ac:dyDescent="0.25">
      <c r="A42" t="s">
        <v>22</v>
      </c>
    </row>
    <row r="43" ht="15" customHeight="1" spans="1:4" x14ac:dyDescent="0.25">
      <c r="A43" t="s">
        <v>23</v>
      </c>
    </row>
    <row r="44" spans="1:4" x14ac:dyDescent="0.25"/>
    <row r="45" ht="15" customHeight="1" spans="1:4" x14ac:dyDescent="0.25">
      <c r="A45" s="2" t="s">
        <v>24</v>
      </c>
    </row>
    <row r="46" spans="1:4" x14ac:dyDescent="0.25"/>
    <row r="47" ht="15" customHeight="1" spans="1:4" x14ac:dyDescent="0.25">
      <c r="A47" s="2" t="s">
        <v>25</v>
      </c>
    </row>
    <row r="48" ht="15" customHeight="1" spans="1:4" x14ac:dyDescent="0.25">
      <c r="A48" s="2"/>
    </row>
    <row r="49" ht="15" customHeight="1" spans="1:4" x14ac:dyDescent="0.25">
      <c r="A49" s="2" t="s">
        <v>26</v>
      </c>
    </row>
    <row r="50" ht="12.75" customHeight="1" spans="1:4" s="2" customFormat="1" x14ac:dyDescent="0.25">
      <c r="A50" s="2"/>
      <c r="B50" s="2"/>
      <c r="C50" s="2"/>
      <c r="D50" s="2"/>
    </row>
    <row r="51" ht="15" customHeight="1" spans="1:4" x14ac:dyDescent="0.25">
      <c r="A51" s="3" t="s">
        <v>27</v>
      </c>
    </row>
    <row r="52" ht="15" customHeight="1" spans="1:4" x14ac:dyDescent="0.25">
      <c r="A52" t="s">
        <v>28</v>
      </c>
    </row>
    <row r="53" ht="15" customHeight="1" spans="1:4" x14ac:dyDescent="0.25">
      <c r="A53" s="2" t="s">
        <v>29</v>
      </c>
    </row>
    <row r="54" spans="1:4" x14ac:dyDescent="0.25"/>
    <row r="55" ht="15" customHeight="1" spans="1:4" x14ac:dyDescent="0.25">
      <c r="A55" t="s">
        <v>30</v>
      </c>
    </row>
    <row r="56" spans="1:4" x14ac:dyDescent="0.25"/>
    <row r="57" ht="15" customHeight="1" spans="1:4" x14ac:dyDescent="0.25">
      <c r="A57" s="2" t="s">
        <v>31</v>
      </c>
    </row>
  </sheetData>
  <sheetProtection sheet="1" objects="1" scenarios="1"/>
  <pageMargins left="0.7" right="0.7" top="0.75" bottom="0.75" header="0.3" footer="0.3"/>
  <pageSetup paperSize="9" orientation="portrait" horizontalDpi="600" verticalDpi="600" scale="100" fitToWidth="1" fitToHeight="1" firstPageNumber="2147483648" useFirstPageNumber="1" usePrinterDefaults="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zoomScale="100" zoomScaleNormal="100">
      <selection activeCell="O17" sqref="O17"/>
    </sheetView>
  </sheetViews>
  <sheetFormatPr defaultRowHeight="14.25" outlineLevelRow="0" outlineLevelCol="0" x14ac:dyDescent="0" defaultColWidth="9.140625" customHeight="1"/>
  <sheetData>
    <row r="1" spans="1:5" x14ac:dyDescent="0.25">
      <c r="A1" s="65" t="s">
        <v>421</v>
      </c>
      <c r="B1" s="639"/>
      <c r="C1" s="513"/>
      <c r="D1" s="513"/>
      <c r="E1" s="65"/>
    </row>
    <row r="2" spans="1:5" x14ac:dyDescent="0.25">
      <c r="A2" s="65" t="s">
        <v>452</v>
      </c>
      <c r="B2" s="641">
        <v>-0.11764705882352951</v>
      </c>
      <c r="C2" s="641">
        <v>-0.1111111111111112</v>
      </c>
      <c r="D2" s="641">
        <v>-0.12499999999999993</v>
      </c>
      <c r="E2" s="641">
        <v>-0.09999999999999998</v>
      </c>
    </row>
    <row r="3" spans="1:5" x14ac:dyDescent="0.25">
      <c r="A3" s="65" t="s">
        <v>453</v>
      </c>
      <c r="B3" s="639"/>
      <c r="C3" s="639"/>
      <c r="D3" s="513"/>
      <c r="E3" s="65"/>
    </row>
    <row r="4" spans="1:5" x14ac:dyDescent="0.25">
      <c r="A4" s="65" t="s">
        <v>452</v>
      </c>
      <c r="B4" s="641">
        <v>-0.033333333333333215</v>
      </c>
      <c r="C4" s="641">
        <v>0.07499999999999996</v>
      </c>
      <c r="D4" s="641">
        <v>0.05882352941176462</v>
      </c>
      <c r="E4" s="641">
        <v>0.06666666666666672</v>
      </c>
    </row>
    <row r="5" spans="1:5" x14ac:dyDescent="0.25">
      <c r="A5" s="65" t="s">
        <v>454</v>
      </c>
      <c r="B5" s="639"/>
      <c r="C5" s="513"/>
      <c r="D5" s="513"/>
      <c r="E5" s="65"/>
    </row>
    <row r="6" spans="1:5" x14ac:dyDescent="0.25">
      <c r="A6" s="65" t="s">
        <v>452</v>
      </c>
      <c r="B6" s="641">
        <v>-0.07142857142857138</v>
      </c>
      <c r="C6" s="641">
        <v>-0.08571428571428566</v>
      </c>
      <c r="D6" s="641">
        <v>-0.1333333333333333</v>
      </c>
      <c r="E6" s="641">
        <v>-0.11538461538461549</v>
      </c>
    </row>
    <row r="7" spans="1:5" x14ac:dyDescent="0.25">
      <c r="A7" s="65" t="s">
        <v>455</v>
      </c>
      <c r="B7" s="639"/>
      <c r="C7" s="513"/>
      <c r="D7" s="513"/>
      <c r="E7" s="65"/>
    </row>
    <row r="8" spans="1:5" x14ac:dyDescent="0.25">
      <c r="A8" s="65" t="s">
        <v>452</v>
      </c>
      <c r="B8" s="641">
        <v>-0.13513513513513511</v>
      </c>
      <c r="C8" s="641">
        <v>-0.16417910447761203</v>
      </c>
      <c r="D8" s="641">
        <v>-0.2413793103448275</v>
      </c>
      <c r="E8" s="641">
        <v>-0.3148148148148148</v>
      </c>
    </row>
    <row r="9" spans="1:5" x14ac:dyDescent="0.25">
      <c r="A9" s="65" t="s">
        <v>457</v>
      </c>
      <c r="B9" s="639"/>
      <c r="C9" s="513"/>
      <c r="D9" s="513"/>
      <c r="E9" s="65"/>
    </row>
    <row r="10" spans="1:5" x14ac:dyDescent="0.25">
      <c r="A10" s="65" t="s">
        <v>452</v>
      </c>
      <c r="B10" s="641">
        <v>0.10810810810810796</v>
      </c>
      <c r="C10" s="641">
        <v>0.10447761194029853</v>
      </c>
      <c r="D10" s="641">
        <v>0.06896551724137938</v>
      </c>
      <c r="E10" s="641">
        <v>-0.03703703703703707</v>
      </c>
    </row>
    <row r="11" spans="1:5" x14ac:dyDescent="0.25">
      <c r="A11" s="65" t="s">
        <v>459</v>
      </c>
      <c r="B11" s="639"/>
      <c r="C11" s="513"/>
      <c r="D11" s="513"/>
      <c r="E11" s="65"/>
    </row>
    <row r="12" spans="1:5" x14ac:dyDescent="0.25">
      <c r="A12" s="65" t="s">
        <v>452</v>
      </c>
      <c r="B12" s="641">
        <v>0.14705882352941174</v>
      </c>
      <c r="C12" s="641">
        <v>0.22222222222222207</v>
      </c>
      <c r="D12" s="641">
        <v>0.20833333333333334</v>
      </c>
      <c r="E12" s="641">
        <v>0.3500000000000001</v>
      </c>
    </row>
    <row r="13" spans="1:5" x14ac:dyDescent="0.25">
      <c r="A13" s="639" t="s">
        <v>460</v>
      </c>
      <c r="B13" s="652"/>
      <c r="C13" s="513"/>
      <c r="D13" s="513"/>
      <c r="E13" s="65"/>
    </row>
    <row r="14" spans="1:5" x14ac:dyDescent="0.25">
      <c r="A14" s="653" t="s">
        <v>452</v>
      </c>
      <c r="B14" s="641">
        <v>0</v>
      </c>
      <c r="C14" s="641">
        <v>-0.0285714285714286</v>
      </c>
      <c r="D14" s="641">
        <v>-0.06666666666666672</v>
      </c>
      <c r="E14" s="641">
        <v>-0.07692307692307682</v>
      </c>
    </row>
    <row r="15" spans="1:5" x14ac:dyDescent="0.25">
      <c r="A15" s="652" t="s">
        <v>461</v>
      </c>
      <c r="B15" s="657"/>
      <c r="C15" s="513"/>
      <c r="D15" s="513"/>
      <c r="E15" s="65"/>
    </row>
    <row r="16" spans="1:5" x14ac:dyDescent="0.25">
      <c r="A16" s="652" t="s">
        <v>452</v>
      </c>
      <c r="B16" s="641">
        <v>0.029411764705882245</v>
      </c>
      <c r="C16" s="641">
        <v>0</v>
      </c>
      <c r="D16" s="641">
        <v>0.08333333333333341</v>
      </c>
      <c r="E16" s="641">
        <v>0.1499999999999999</v>
      </c>
    </row>
    <row r="17" spans="1:5" x14ac:dyDescent="0.25">
      <c r="B17" s="639" t="s">
        <v>470</v>
      </c>
      <c r="C17" s="639" t="s">
        <v>471</v>
      </c>
    </row>
    <row r="18" spans="1:5" x14ac:dyDescent="0.25">
      <c r="A18" s="65" t="s">
        <v>421</v>
      </c>
      <c r="B18" s="641">
        <v>-0.11764705882352951</v>
      </c>
      <c r="C18" s="641">
        <v>-0.1111111111111112</v>
      </c>
    </row>
    <row r="19" spans="1:5" x14ac:dyDescent="0.25">
      <c r="A19" s="65" t="s">
        <v>453</v>
      </c>
      <c r="B19" s="641">
        <v>-0.033333333333333215</v>
      </c>
      <c r="C19" s="641">
        <v>0.07499999999999996</v>
      </c>
    </row>
    <row r="20" spans="1:5" x14ac:dyDescent="0.25">
      <c r="A20" s="65" t="s">
        <v>454</v>
      </c>
      <c r="B20" s="641">
        <v>-0.07142857142857138</v>
      </c>
      <c r="C20" s="641">
        <v>-0.08571428571428566</v>
      </c>
    </row>
    <row r="21" spans="1:5" x14ac:dyDescent="0.25">
      <c r="A21" s="65" t="s">
        <v>455</v>
      </c>
      <c r="B21" s="641">
        <v>-0.13513513513513511</v>
      </c>
      <c r="C21" s="641">
        <v>-0.16417910447761203</v>
      </c>
    </row>
    <row r="22" spans="1:5" x14ac:dyDescent="0.25">
      <c r="A22" s="65" t="s">
        <v>457</v>
      </c>
      <c r="B22" s="641">
        <v>0.10810810810810796</v>
      </c>
      <c r="C22" s="641">
        <v>0.10447761194029853</v>
      </c>
    </row>
    <row r="23" spans="1:5" x14ac:dyDescent="0.25">
      <c r="A23" s="65" t="s">
        <v>459</v>
      </c>
      <c r="B23" s="641">
        <v>0.14705882352941174</v>
      </c>
      <c r="C23" s="641">
        <v>0.22222222222222207</v>
      </c>
    </row>
    <row r="24" spans="1:5" x14ac:dyDescent="0.25">
      <c r="A24" s="639" t="s">
        <v>460</v>
      </c>
      <c r="B24" s="641">
        <v>0</v>
      </c>
      <c r="C24" s="641">
        <v>-0.0285714285714286</v>
      </c>
    </row>
    <row r="25" spans="1:5" x14ac:dyDescent="0.25">
      <c r="A25" s="652" t="s">
        <v>461</v>
      </c>
      <c r="B25" s="641">
        <v>0.029411764705882245</v>
      </c>
      <c r="C25" s="641">
        <v>0</v>
      </c>
    </row>
    <row r="26" spans="1:5" x14ac:dyDescent="0.25">
      <c r="A26" s="652" t="s">
        <v>452</v>
      </c>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workbookViewId="0" zoomScale="55" zoomScaleNormal="100">
      <selection activeCell="C27" sqref="C27"/>
    </sheetView>
  </sheetViews>
  <sheetFormatPr defaultRowHeight="14.25" outlineLevelRow="0" outlineLevelCol="0" x14ac:dyDescent="0" defaultColWidth="9.140625" customHeight="1"/>
  <cols>
    <col min="1" max="1" width="7.7109375" customWidth="1"/>
    <col min="2" max="2" width="63.140625" customWidth="1"/>
    <col min="4" max="4" width="34.42578125" customWidth="1"/>
    <col min="5" max="5" width="27.85546875" customWidth="1"/>
  </cols>
  <sheetData>
    <row r="1" spans="1:7" x14ac:dyDescent="0.25">
      <c r="A1" t="s">
        <v>472</v>
      </c>
      <c r="B1" s="700" t="s">
        <v>90</v>
      </c>
      <c r="C1" t="s">
        <v>473</v>
      </c>
      <c r="D1" s="701" t="s">
        <v>474</v>
      </c>
      <c r="E1" s="701" t="s">
        <v>475</v>
      </c>
      <c r="G1" t="s">
        <v>472</v>
      </c>
    </row>
    <row r="2" spans="1:7" x14ac:dyDescent="0.25">
      <c r="A2">
        <v>1</v>
      </c>
      <c r="B2" t="s">
        <v>159</v>
      </c>
      <c r="C2" t="s">
        <v>476</v>
      </c>
      <c r="D2" t="s">
        <v>477</v>
      </c>
      <c r="E2" t="s">
        <v>478</v>
      </c>
      <c r="G2">
        <v>1</v>
      </c>
    </row>
    <row r="3" spans="1:7" x14ac:dyDescent="0.25">
      <c r="A3">
        <v>2</v>
      </c>
      <c r="B3" t="s">
        <v>161</v>
      </c>
      <c r="C3" t="s">
        <v>476</v>
      </c>
      <c r="D3" t="s">
        <v>479</v>
      </c>
      <c r="E3" t="s">
        <v>480</v>
      </c>
      <c r="G3">
        <v>2</v>
      </c>
    </row>
    <row r="4" spans="1:7" x14ac:dyDescent="0.25">
      <c r="A4">
        <v>3</v>
      </c>
      <c r="B4" t="s">
        <v>162</v>
      </c>
      <c r="C4" t="s">
        <v>476</v>
      </c>
      <c r="D4" t="s">
        <v>476</v>
      </c>
      <c r="E4" t="s">
        <v>481</v>
      </c>
      <c r="G4">
        <v>3</v>
      </c>
    </row>
    <row r="5" spans="1:7" x14ac:dyDescent="0.25">
      <c r="A5">
        <v>4</v>
      </c>
      <c r="B5" t="s">
        <v>163</v>
      </c>
      <c r="C5" t="s">
        <v>476</v>
      </c>
      <c r="D5" t="s">
        <v>482</v>
      </c>
      <c r="E5" t="s">
        <v>483</v>
      </c>
      <c r="G5">
        <v>4</v>
      </c>
    </row>
    <row r="6" spans="1:7" x14ac:dyDescent="0.25">
      <c r="A6">
        <v>5</v>
      </c>
      <c r="B6" t="s">
        <v>164</v>
      </c>
      <c r="C6" t="s">
        <v>476</v>
      </c>
      <c r="D6" t="s">
        <v>484</v>
      </c>
      <c r="E6" t="s">
        <v>485</v>
      </c>
      <c r="G6">
        <v>5</v>
      </c>
    </row>
    <row r="7" spans="1:7" x14ac:dyDescent="0.25">
      <c r="A7">
        <v>6</v>
      </c>
      <c r="B7" t="s">
        <v>165</v>
      </c>
      <c r="C7" t="s">
        <v>476</v>
      </c>
      <c r="D7" t="s">
        <v>486</v>
      </c>
      <c r="E7" t="s">
        <v>487</v>
      </c>
      <c r="G7">
        <v>6</v>
      </c>
    </row>
    <row r="8" spans="1:7" x14ac:dyDescent="0.25">
      <c r="A8">
        <v>7</v>
      </c>
      <c r="B8" t="s">
        <v>166</v>
      </c>
      <c r="C8" t="s">
        <v>476</v>
      </c>
      <c r="D8" t="s">
        <v>488</v>
      </c>
      <c r="E8" t="s">
        <v>489</v>
      </c>
      <c r="G8">
        <v>7</v>
      </c>
    </row>
    <row r="9" spans="1:7" x14ac:dyDescent="0.25">
      <c r="A9">
        <v>8</v>
      </c>
      <c r="B9" t="s">
        <v>167</v>
      </c>
      <c r="C9" t="s">
        <v>476</v>
      </c>
      <c r="D9" t="s">
        <v>490</v>
      </c>
      <c r="E9" t="s">
        <v>491</v>
      </c>
      <c r="G9">
        <v>8</v>
      </c>
    </row>
    <row r="10" spans="1:7" x14ac:dyDescent="0.25">
      <c r="A10">
        <v>9</v>
      </c>
      <c r="B10" t="s">
        <v>168</v>
      </c>
      <c r="C10" t="s">
        <v>476</v>
      </c>
      <c r="D10" t="s">
        <v>492</v>
      </c>
      <c r="E10" t="s">
        <v>493</v>
      </c>
      <c r="G10">
        <v>9</v>
      </c>
    </row>
    <row r="11" spans="1:7" x14ac:dyDescent="0.25">
      <c r="A11">
        <v>10</v>
      </c>
      <c r="B11" t="s">
        <v>169</v>
      </c>
      <c r="C11" t="s">
        <v>476</v>
      </c>
      <c r="D11" t="s">
        <v>494</v>
      </c>
      <c r="E11" t="s">
        <v>495</v>
      </c>
      <c r="G11">
        <v>10</v>
      </c>
    </row>
    <row r="12" spans="1:7" x14ac:dyDescent="0.25">
      <c r="A12">
        <v>11</v>
      </c>
      <c r="B12" t="s">
        <v>170</v>
      </c>
      <c r="C12" t="s">
        <v>476</v>
      </c>
      <c r="G12">
        <v>11</v>
      </c>
    </row>
    <row r="13" spans="1:7" x14ac:dyDescent="0.25">
      <c r="A13">
        <v>12</v>
      </c>
      <c r="B13" t="s">
        <v>171</v>
      </c>
      <c r="C13" t="s">
        <v>476</v>
      </c>
      <c r="G13">
        <v>12</v>
      </c>
    </row>
    <row r="14" spans="1:7" x14ac:dyDescent="0.25">
      <c r="A14">
        <v>13</v>
      </c>
      <c r="B14" t="s">
        <v>172</v>
      </c>
      <c r="C14" t="s">
        <v>476</v>
      </c>
      <c r="G14">
        <v>13</v>
      </c>
    </row>
    <row r="15" spans="1:7" x14ac:dyDescent="0.25">
      <c r="A15">
        <v>14</v>
      </c>
      <c r="B15" t="s">
        <v>173</v>
      </c>
      <c r="C15" t="s">
        <v>476</v>
      </c>
      <c r="G15">
        <v>14</v>
      </c>
    </row>
    <row r="16" spans="1:7" x14ac:dyDescent="0.25">
      <c r="A16">
        <v>15</v>
      </c>
      <c r="B16" t="s">
        <v>174</v>
      </c>
      <c r="C16" t="s">
        <v>476</v>
      </c>
      <c r="G16">
        <v>15</v>
      </c>
    </row>
    <row r="17" spans="1:7" x14ac:dyDescent="0.25">
      <c r="A17">
        <v>16</v>
      </c>
      <c r="B17" t="s">
        <v>175</v>
      </c>
      <c r="C17" t="s">
        <v>476</v>
      </c>
      <c r="G17">
        <v>16</v>
      </c>
    </row>
    <row r="18" spans="1:7" x14ac:dyDescent="0.25">
      <c r="A18">
        <v>17</v>
      </c>
      <c r="B18" t="s">
        <v>176</v>
      </c>
      <c r="C18" t="s">
        <v>476</v>
      </c>
      <c r="G18">
        <v>17</v>
      </c>
    </row>
    <row r="19" spans="1:7" x14ac:dyDescent="0.25">
      <c r="A19">
        <v>18</v>
      </c>
      <c r="B19" t="s">
        <v>177</v>
      </c>
      <c r="C19" t="s">
        <v>476</v>
      </c>
      <c r="G19">
        <v>18</v>
      </c>
    </row>
    <row r="20" spans="1:7" x14ac:dyDescent="0.25">
      <c r="A20">
        <v>19</v>
      </c>
      <c r="B20" t="s">
        <v>178</v>
      </c>
      <c r="C20" t="s">
        <v>476</v>
      </c>
      <c r="G20">
        <v>19</v>
      </c>
    </row>
    <row r="21" spans="1:7" x14ac:dyDescent="0.25">
      <c r="A21">
        <v>20</v>
      </c>
      <c r="B21" t="s">
        <v>179</v>
      </c>
      <c r="C21" t="s">
        <v>476</v>
      </c>
      <c r="G21">
        <v>20</v>
      </c>
    </row>
    <row r="22" spans="1:7" x14ac:dyDescent="0.25">
      <c r="A22">
        <v>21</v>
      </c>
      <c r="B22" t="s">
        <v>180</v>
      </c>
      <c r="C22" t="s">
        <v>476</v>
      </c>
      <c r="G22">
        <v>21</v>
      </c>
    </row>
    <row r="23" spans="1:7" x14ac:dyDescent="0.25">
      <c r="A23">
        <v>22</v>
      </c>
      <c r="B23" t="s">
        <v>181</v>
      </c>
      <c r="C23" t="s">
        <v>476</v>
      </c>
      <c r="G23">
        <v>22</v>
      </c>
    </row>
    <row r="24" spans="1:7" x14ac:dyDescent="0.25">
      <c r="A24">
        <v>23</v>
      </c>
      <c r="B24" t="s">
        <v>182</v>
      </c>
      <c r="C24" t="s">
        <v>476</v>
      </c>
      <c r="G24">
        <v>23</v>
      </c>
    </row>
    <row r="25" spans="1:7" x14ac:dyDescent="0.25">
      <c r="A25">
        <v>24</v>
      </c>
      <c r="B25" t="s">
        <v>183</v>
      </c>
      <c r="C25" t="s">
        <v>476</v>
      </c>
      <c r="G25">
        <v>24</v>
      </c>
    </row>
    <row r="26" spans="1:7" x14ac:dyDescent="0.25">
      <c r="A26">
        <v>25</v>
      </c>
      <c r="B26" t="s">
        <v>184</v>
      </c>
      <c r="C26" t="s">
        <v>476</v>
      </c>
      <c r="G26">
        <v>25</v>
      </c>
    </row>
    <row r="27" spans="1:7" x14ac:dyDescent="0.25">
      <c r="B27">
        <f>'Liste materiels et chiffrage'!B31</f>
      </c>
      <c r="G27">
        <v>250</v>
      </c>
    </row>
    <row r="28" spans="1:7" x14ac:dyDescent="0.25">
      <c r="G28">
        <v>251</v>
      </c>
    </row>
    <row r="29" spans="1:7" x14ac:dyDescent="0.25">
      <c r="B29" s="700" t="s">
        <v>92</v>
      </c>
      <c r="C29" t="s">
        <v>476</v>
      </c>
      <c r="G29">
        <v>252</v>
      </c>
    </row>
    <row r="30" spans="1:7" x14ac:dyDescent="0.25">
      <c r="A30">
        <v>29</v>
      </c>
      <c r="B30" t="s">
        <v>185</v>
      </c>
      <c r="C30" t="s">
        <v>476</v>
      </c>
      <c r="G30">
        <v>29</v>
      </c>
    </row>
    <row r="31" spans="1:7" x14ac:dyDescent="0.25">
      <c r="A31">
        <v>30</v>
      </c>
      <c r="B31" t="s">
        <v>186</v>
      </c>
      <c r="C31" t="s">
        <v>476</v>
      </c>
      <c r="G31">
        <v>30</v>
      </c>
    </row>
    <row r="32" spans="1:7" x14ac:dyDescent="0.25">
      <c r="A32">
        <v>31</v>
      </c>
      <c r="B32" t="s">
        <v>187</v>
      </c>
      <c r="C32" t="s">
        <v>476</v>
      </c>
      <c r="G32">
        <v>31</v>
      </c>
    </row>
    <row r="33" spans="1:7" x14ac:dyDescent="0.25">
      <c r="A33">
        <v>32</v>
      </c>
      <c r="B33" t="s">
        <v>188</v>
      </c>
      <c r="C33" t="s">
        <v>476</v>
      </c>
      <c r="G33">
        <v>32</v>
      </c>
    </row>
    <row r="34" spans="1:7" x14ac:dyDescent="0.25">
      <c r="A34">
        <v>33</v>
      </c>
      <c r="B34" t="s">
        <v>189</v>
      </c>
      <c r="C34" t="s">
        <v>476</v>
      </c>
      <c r="G34">
        <v>33</v>
      </c>
    </row>
    <row r="35" spans="1:7" x14ac:dyDescent="0.25">
      <c r="A35">
        <v>34</v>
      </c>
      <c r="B35" t="s">
        <v>190</v>
      </c>
      <c r="C35" t="s">
        <v>476</v>
      </c>
      <c r="G35">
        <v>34</v>
      </c>
    </row>
    <row r="36" spans="1:7" x14ac:dyDescent="0.25">
      <c r="A36">
        <v>35</v>
      </c>
      <c r="B36" t="s">
        <v>191</v>
      </c>
      <c r="C36" t="s">
        <v>476</v>
      </c>
      <c r="G36">
        <v>35</v>
      </c>
    </row>
    <row r="37" spans="1:7" x14ac:dyDescent="0.25">
      <c r="A37">
        <v>36</v>
      </c>
      <c r="B37" t="s">
        <v>192</v>
      </c>
      <c r="C37" t="s">
        <v>476</v>
      </c>
      <c r="G37">
        <v>36</v>
      </c>
    </row>
    <row r="38" spans="1:7" x14ac:dyDescent="0.25">
      <c r="A38">
        <v>37</v>
      </c>
      <c r="B38" t="s">
        <v>193</v>
      </c>
      <c r="C38" t="s">
        <v>476</v>
      </c>
      <c r="G38">
        <v>37</v>
      </c>
    </row>
    <row r="39" spans="1:7" x14ac:dyDescent="0.25">
      <c r="A39">
        <v>38</v>
      </c>
      <c r="B39" t="s">
        <v>169</v>
      </c>
      <c r="C39" t="s">
        <v>476</v>
      </c>
      <c r="G39">
        <v>10</v>
      </c>
    </row>
    <row r="40" spans="1:7" x14ac:dyDescent="0.25">
      <c r="A40">
        <v>39</v>
      </c>
      <c r="B40" t="s">
        <v>194</v>
      </c>
      <c r="C40" t="s">
        <v>476</v>
      </c>
      <c r="G40">
        <v>39</v>
      </c>
    </row>
    <row r="41" spans="1:7" x14ac:dyDescent="0.25">
      <c r="A41">
        <v>40</v>
      </c>
      <c r="B41" t="s">
        <v>195</v>
      </c>
      <c r="C41" t="s">
        <v>476</v>
      </c>
      <c r="G41">
        <v>40</v>
      </c>
    </row>
    <row r="42" spans="1:7" x14ac:dyDescent="0.25">
      <c r="A42">
        <v>41</v>
      </c>
      <c r="B42" t="s">
        <v>196</v>
      </c>
      <c r="C42" t="s">
        <v>476</v>
      </c>
      <c r="G42">
        <v>41</v>
      </c>
    </row>
    <row r="43" spans="1:7" x14ac:dyDescent="0.25">
      <c r="A43">
        <v>42</v>
      </c>
      <c r="B43" t="s">
        <v>197</v>
      </c>
      <c r="C43" t="s">
        <v>476</v>
      </c>
      <c r="G43">
        <v>42</v>
      </c>
    </row>
    <row r="44" spans="1:7" x14ac:dyDescent="0.25">
      <c r="A44">
        <v>43</v>
      </c>
      <c r="B44" t="s">
        <v>198</v>
      </c>
      <c r="C44" t="s">
        <v>476</v>
      </c>
      <c r="G44">
        <v>43</v>
      </c>
    </row>
    <row r="45" spans="1:7" x14ac:dyDescent="0.25">
      <c r="A45">
        <v>44</v>
      </c>
      <c r="B45" t="s">
        <v>496</v>
      </c>
      <c r="C45" t="s">
        <v>476</v>
      </c>
      <c r="G45">
        <v>44</v>
      </c>
    </row>
    <row r="46" spans="1:7" x14ac:dyDescent="0.25">
      <c r="A46">
        <v>45</v>
      </c>
      <c r="B46" t="s">
        <v>200</v>
      </c>
      <c r="C46" t="s">
        <v>476</v>
      </c>
      <c r="G46">
        <v>45</v>
      </c>
    </row>
    <row r="47" spans="1:7" x14ac:dyDescent="0.25">
      <c r="A47">
        <v>46</v>
      </c>
      <c r="B47" t="s">
        <v>201</v>
      </c>
      <c r="C47" t="s">
        <v>476</v>
      </c>
      <c r="G47">
        <v>46</v>
      </c>
    </row>
    <row r="48" spans="1:7" x14ac:dyDescent="0.25">
      <c r="A48">
        <v>47</v>
      </c>
      <c r="B48" t="s">
        <v>202</v>
      </c>
      <c r="C48" t="s">
        <v>476</v>
      </c>
      <c r="G48">
        <v>47</v>
      </c>
    </row>
    <row r="49" spans="1:7" x14ac:dyDescent="0.25">
      <c r="A49">
        <v>48</v>
      </c>
      <c r="B49" t="s">
        <v>203</v>
      </c>
      <c r="C49" t="s">
        <v>476</v>
      </c>
      <c r="G49">
        <v>48</v>
      </c>
    </row>
    <row r="50" spans="1:7" x14ac:dyDescent="0.25">
      <c r="A50">
        <v>49</v>
      </c>
      <c r="B50" t="s">
        <v>204</v>
      </c>
      <c r="C50" t="s">
        <v>476</v>
      </c>
      <c r="G50">
        <v>49</v>
      </c>
    </row>
    <row r="51" spans="1:7" x14ac:dyDescent="0.25">
      <c r="A51">
        <v>50</v>
      </c>
      <c r="B51" t="s">
        <v>205</v>
      </c>
      <c r="C51" t="s">
        <v>476</v>
      </c>
      <c r="G51">
        <v>50</v>
      </c>
    </row>
    <row r="52" spans="1:7" x14ac:dyDescent="0.25">
      <c r="A52">
        <v>51</v>
      </c>
      <c r="B52" t="s">
        <v>206</v>
      </c>
      <c r="C52" t="s">
        <v>476</v>
      </c>
      <c r="G52">
        <v>51</v>
      </c>
    </row>
    <row r="53" spans="1:7" x14ac:dyDescent="0.25">
      <c r="A53">
        <v>52</v>
      </c>
      <c r="B53" t="s">
        <v>207</v>
      </c>
      <c r="C53" t="s">
        <v>476</v>
      </c>
      <c r="G53">
        <v>52</v>
      </c>
    </row>
    <row r="54" spans="1:7" x14ac:dyDescent="0.25">
      <c r="A54">
        <v>53</v>
      </c>
      <c r="B54" t="s">
        <v>208</v>
      </c>
      <c r="C54" t="s">
        <v>476</v>
      </c>
      <c r="G54">
        <v>53</v>
      </c>
    </row>
    <row r="55" spans="1:7" x14ac:dyDescent="0.25">
      <c r="A55">
        <v>54</v>
      </c>
      <c r="B55" t="s">
        <v>209</v>
      </c>
      <c r="C55" t="s">
        <v>476</v>
      </c>
      <c r="G55">
        <v>54</v>
      </c>
    </row>
    <row r="56" spans="1:7" x14ac:dyDescent="0.25">
      <c r="A56">
        <v>55</v>
      </c>
      <c r="B56" t="s">
        <v>210</v>
      </c>
      <c r="C56" t="s">
        <v>476</v>
      </c>
      <c r="G56">
        <v>55</v>
      </c>
    </row>
    <row r="57" spans="1:7" x14ac:dyDescent="0.25">
      <c r="A57">
        <v>56</v>
      </c>
      <c r="B57" t="s">
        <v>211</v>
      </c>
      <c r="C57" t="s">
        <v>476</v>
      </c>
      <c r="G57">
        <v>56</v>
      </c>
    </row>
    <row r="58" spans="1:7" x14ac:dyDescent="0.25">
      <c r="A58">
        <v>57</v>
      </c>
      <c r="B58" t="s">
        <v>212</v>
      </c>
      <c r="C58" t="s">
        <v>476</v>
      </c>
      <c r="G58">
        <v>57</v>
      </c>
    </row>
    <row r="59" spans="1:7" x14ac:dyDescent="0.25">
      <c r="A59">
        <v>58</v>
      </c>
      <c r="B59" t="s">
        <v>213</v>
      </c>
      <c r="C59" t="s">
        <v>476</v>
      </c>
      <c r="G59">
        <v>58</v>
      </c>
    </row>
    <row r="60" spans="1:7" x14ac:dyDescent="0.25">
      <c r="A60">
        <v>59</v>
      </c>
      <c r="B60" t="s">
        <v>214</v>
      </c>
      <c r="C60" t="s">
        <v>476</v>
      </c>
      <c r="G60">
        <v>59</v>
      </c>
    </row>
    <row r="61" spans="1:7" x14ac:dyDescent="0.25">
      <c r="A61">
        <v>60</v>
      </c>
      <c r="B61" t="s">
        <v>215</v>
      </c>
      <c r="C61" t="s">
        <v>476</v>
      </c>
      <c r="G61">
        <v>60</v>
      </c>
    </row>
    <row r="62" spans="1:7" x14ac:dyDescent="0.25">
      <c r="A62">
        <v>61</v>
      </c>
      <c r="B62" t="s">
        <v>216</v>
      </c>
      <c r="C62" t="s">
        <v>476</v>
      </c>
      <c r="G62">
        <v>61</v>
      </c>
    </row>
    <row r="63" spans="1:7" x14ac:dyDescent="0.25">
      <c r="A63">
        <v>62</v>
      </c>
      <c r="B63" t="s">
        <v>217</v>
      </c>
      <c r="C63" t="s">
        <v>476</v>
      </c>
      <c r="G63">
        <v>62</v>
      </c>
    </row>
    <row r="64" spans="1:7" x14ac:dyDescent="0.25">
      <c r="A64">
        <v>63</v>
      </c>
      <c r="B64" t="s">
        <v>218</v>
      </c>
      <c r="C64" t="s">
        <v>476</v>
      </c>
      <c r="G64">
        <v>63</v>
      </c>
    </row>
    <row r="65" spans="1:7" x14ac:dyDescent="0.25">
      <c r="A65">
        <v>64</v>
      </c>
      <c r="B65" t="s">
        <v>219</v>
      </c>
      <c r="C65" t="s">
        <v>476</v>
      </c>
      <c r="G65">
        <v>64</v>
      </c>
    </row>
    <row r="66" spans="1:7" x14ac:dyDescent="0.25">
      <c r="A66">
        <v>65</v>
      </c>
      <c r="B66" t="s">
        <v>220</v>
      </c>
      <c r="C66" t="s">
        <v>476</v>
      </c>
      <c r="G66">
        <v>65</v>
      </c>
    </row>
    <row r="67" spans="1:7" x14ac:dyDescent="0.25">
      <c r="A67">
        <v>66</v>
      </c>
      <c r="B67" t="s">
        <v>221</v>
      </c>
      <c r="C67" t="s">
        <v>476</v>
      </c>
      <c r="G67">
        <v>66</v>
      </c>
    </row>
    <row r="68" spans="1:7" x14ac:dyDescent="0.25">
      <c r="A68">
        <v>67</v>
      </c>
      <c r="B68" t="s">
        <v>222</v>
      </c>
      <c r="C68" t="s">
        <v>476</v>
      </c>
      <c r="G68">
        <v>67</v>
      </c>
    </row>
    <row r="69" spans="1:7" x14ac:dyDescent="0.25">
      <c r="A69">
        <v>68</v>
      </c>
      <c r="B69" t="s">
        <v>223</v>
      </c>
      <c r="C69" t="s">
        <v>476</v>
      </c>
      <c r="G69">
        <v>68</v>
      </c>
    </row>
    <row r="70" spans="1:7" x14ac:dyDescent="0.25">
      <c r="A70">
        <v>69</v>
      </c>
      <c r="B70" t="s">
        <v>224</v>
      </c>
      <c r="C70" t="s">
        <v>476</v>
      </c>
      <c r="G70">
        <v>69</v>
      </c>
    </row>
    <row r="71" spans="1:7" x14ac:dyDescent="0.25">
      <c r="A71">
        <v>70</v>
      </c>
      <c r="B71" t="s">
        <v>225</v>
      </c>
      <c r="C71" t="s">
        <v>476</v>
      </c>
      <c r="G71">
        <v>70</v>
      </c>
    </row>
    <row r="72" spans="1:7" x14ac:dyDescent="0.25">
      <c r="A72">
        <v>71</v>
      </c>
      <c r="B72" t="s">
        <v>226</v>
      </c>
      <c r="C72" t="s">
        <v>476</v>
      </c>
      <c r="G72">
        <v>71</v>
      </c>
    </row>
    <row r="73" spans="1:7" x14ac:dyDescent="0.25">
      <c r="A73">
        <v>72</v>
      </c>
      <c r="B73" t="s">
        <v>227</v>
      </c>
      <c r="C73" t="s">
        <v>476</v>
      </c>
      <c r="G73">
        <v>72</v>
      </c>
    </row>
    <row r="74" spans="1:7" x14ac:dyDescent="0.25">
      <c r="A74">
        <v>73</v>
      </c>
      <c r="B74" t="s">
        <v>228</v>
      </c>
      <c r="C74" t="s">
        <v>476</v>
      </c>
      <c r="G74">
        <v>73</v>
      </c>
    </row>
    <row r="75" spans="1:7" x14ac:dyDescent="0.25">
      <c r="A75">
        <v>74</v>
      </c>
      <c r="B75" t="s">
        <v>391</v>
      </c>
      <c r="C75" t="s">
        <v>494</v>
      </c>
      <c r="G75">
        <v>74</v>
      </c>
    </row>
    <row r="76" spans="1:7" x14ac:dyDescent="0.25">
      <c r="G76">
        <v>253</v>
      </c>
    </row>
    <row r="77" spans="1:7" x14ac:dyDescent="0.25">
      <c r="G77">
        <v>254</v>
      </c>
    </row>
    <row r="78" spans="1:7" x14ac:dyDescent="0.25">
      <c r="B78" s="702" t="s">
        <v>93</v>
      </c>
      <c r="G78">
        <v>255</v>
      </c>
    </row>
    <row r="79" spans="1:7" x14ac:dyDescent="0.25">
      <c r="A79">
        <v>78</v>
      </c>
      <c r="B79" t="s">
        <v>233</v>
      </c>
      <c r="C79" t="s">
        <v>488</v>
      </c>
      <c r="G79">
        <v>78</v>
      </c>
    </row>
    <row r="80" spans="1:7" x14ac:dyDescent="0.25">
      <c r="A80">
        <v>79</v>
      </c>
      <c r="B80" t="s">
        <v>234</v>
      </c>
      <c r="C80" t="s">
        <v>488</v>
      </c>
      <c r="G80">
        <v>79</v>
      </c>
    </row>
    <row r="81" spans="1:7" x14ac:dyDescent="0.25">
      <c r="A81">
        <v>80</v>
      </c>
      <c r="B81" t="s">
        <v>235</v>
      </c>
      <c r="C81" t="s">
        <v>488</v>
      </c>
      <c r="G81">
        <v>80</v>
      </c>
    </row>
    <row r="82" spans="1:7" x14ac:dyDescent="0.25">
      <c r="A82">
        <v>81</v>
      </c>
      <c r="B82" t="s">
        <v>236</v>
      </c>
      <c r="C82" t="s">
        <v>488</v>
      </c>
      <c r="G82">
        <v>81</v>
      </c>
    </row>
    <row r="83" spans="1:7" x14ac:dyDescent="0.25">
      <c r="A83">
        <v>82</v>
      </c>
      <c r="B83" t="s">
        <v>237</v>
      </c>
      <c r="C83" t="s">
        <v>488</v>
      </c>
      <c r="G83">
        <v>82</v>
      </c>
    </row>
    <row r="84" spans="1:7" x14ac:dyDescent="0.25">
      <c r="A84">
        <v>83</v>
      </c>
      <c r="B84" t="s">
        <v>238</v>
      </c>
      <c r="C84" t="s">
        <v>488</v>
      </c>
      <c r="G84">
        <v>83</v>
      </c>
    </row>
    <row r="85" spans="1:7" x14ac:dyDescent="0.25">
      <c r="A85">
        <v>84</v>
      </c>
      <c r="B85" t="s">
        <v>239</v>
      </c>
      <c r="C85" t="s">
        <v>488</v>
      </c>
      <c r="G85">
        <v>84</v>
      </c>
    </row>
    <row r="86" spans="1:7" x14ac:dyDescent="0.25">
      <c r="A86">
        <v>85</v>
      </c>
      <c r="B86" t="s">
        <v>240</v>
      </c>
      <c r="C86" t="s">
        <v>488</v>
      </c>
      <c r="G86">
        <v>85</v>
      </c>
    </row>
    <row r="87" spans="1:7" x14ac:dyDescent="0.25">
      <c r="A87">
        <v>86</v>
      </c>
      <c r="B87" t="s">
        <v>241</v>
      </c>
      <c r="C87" t="s">
        <v>488</v>
      </c>
      <c r="G87">
        <v>86</v>
      </c>
    </row>
    <row r="88" spans="1:7" x14ac:dyDescent="0.25">
      <c r="A88">
        <v>87</v>
      </c>
      <c r="B88" t="s">
        <v>242</v>
      </c>
      <c r="C88" t="s">
        <v>488</v>
      </c>
      <c r="G88">
        <v>87</v>
      </c>
    </row>
    <row r="89" spans="1:7" x14ac:dyDescent="0.25">
      <c r="A89">
        <v>88</v>
      </c>
      <c r="B89" t="s">
        <v>243</v>
      </c>
      <c r="C89" t="s">
        <v>488</v>
      </c>
      <c r="G89">
        <v>88</v>
      </c>
    </row>
    <row r="90" spans="1:7" x14ac:dyDescent="0.25">
      <c r="A90">
        <v>89</v>
      </c>
      <c r="B90" t="s">
        <v>244</v>
      </c>
      <c r="C90" t="s">
        <v>488</v>
      </c>
      <c r="G90">
        <v>89</v>
      </c>
    </row>
    <row r="91" spans="1:7" x14ac:dyDescent="0.25">
      <c r="A91">
        <v>90</v>
      </c>
      <c r="B91" t="s">
        <v>245</v>
      </c>
      <c r="C91" t="s">
        <v>488</v>
      </c>
      <c r="G91">
        <v>90</v>
      </c>
    </row>
    <row r="92" spans="1:7" x14ac:dyDescent="0.25">
      <c r="A92">
        <v>91</v>
      </c>
      <c r="B92" t="s">
        <v>246</v>
      </c>
      <c r="C92" t="s">
        <v>482</v>
      </c>
      <c r="G92">
        <v>91</v>
      </c>
    </row>
    <row r="93" spans="1:7" x14ac:dyDescent="0.25">
      <c r="A93">
        <v>92</v>
      </c>
      <c r="B93" t="s">
        <v>247</v>
      </c>
      <c r="C93" t="s">
        <v>482</v>
      </c>
      <c r="G93">
        <v>92</v>
      </c>
    </row>
    <row r="94" spans="1:7" x14ac:dyDescent="0.25">
      <c r="G94">
        <v>256</v>
      </c>
    </row>
    <row r="95" spans="1:7" x14ac:dyDescent="0.25">
      <c r="G95">
        <v>257</v>
      </c>
    </row>
    <row r="96" spans="1:7" x14ac:dyDescent="0.25">
      <c r="B96" s="702" t="s">
        <v>94</v>
      </c>
      <c r="C96" t="s">
        <v>488</v>
      </c>
      <c r="G96">
        <v>258</v>
      </c>
    </row>
    <row r="97" spans="1:7" x14ac:dyDescent="0.25">
      <c r="A97">
        <v>96</v>
      </c>
      <c r="B97" t="s">
        <v>248</v>
      </c>
      <c r="C97" t="s">
        <v>488</v>
      </c>
      <c r="G97">
        <v>96</v>
      </c>
    </row>
    <row r="98" spans="1:7" x14ac:dyDescent="0.25">
      <c r="A98">
        <v>97</v>
      </c>
      <c r="B98" t="s">
        <v>249</v>
      </c>
      <c r="C98" t="s">
        <v>488</v>
      </c>
      <c r="G98">
        <v>259</v>
      </c>
    </row>
    <row r="99" spans="1:7" x14ac:dyDescent="0.25">
      <c r="A99">
        <v>98</v>
      </c>
      <c r="B99" t="s">
        <v>250</v>
      </c>
      <c r="C99" t="s">
        <v>488</v>
      </c>
      <c r="G99">
        <v>98</v>
      </c>
    </row>
    <row r="100" spans="1:7" x14ac:dyDescent="0.25">
      <c r="A100">
        <v>99</v>
      </c>
      <c r="B100" t="s">
        <v>251</v>
      </c>
      <c r="C100" t="s">
        <v>488</v>
      </c>
      <c r="G100">
        <v>260</v>
      </c>
    </row>
    <row r="101" spans="1:7" x14ac:dyDescent="0.25">
      <c r="A101">
        <v>100</v>
      </c>
      <c r="B101" t="s">
        <v>252</v>
      </c>
      <c r="C101" t="s">
        <v>488</v>
      </c>
      <c r="G101">
        <v>261</v>
      </c>
    </row>
    <row r="102" spans="1:7" x14ac:dyDescent="0.25">
      <c r="A102">
        <v>101</v>
      </c>
      <c r="B102" t="s">
        <v>253</v>
      </c>
      <c r="C102" t="s">
        <v>486</v>
      </c>
      <c r="G102">
        <v>101</v>
      </c>
    </row>
    <row r="103" spans="1:7" x14ac:dyDescent="0.25">
      <c r="A103">
        <v>102</v>
      </c>
      <c r="B103" t="s">
        <v>254</v>
      </c>
      <c r="C103" t="s">
        <v>486</v>
      </c>
      <c r="G103">
        <v>102</v>
      </c>
    </row>
    <row r="104" spans="1:7" x14ac:dyDescent="0.25">
      <c r="G104">
        <v>262</v>
      </c>
    </row>
    <row r="105" spans="1:7" x14ac:dyDescent="0.25">
      <c r="B105" s="702" t="s">
        <v>95</v>
      </c>
      <c r="C105" t="s">
        <v>488</v>
      </c>
      <c r="G105">
        <v>263</v>
      </c>
    </row>
    <row r="106" spans="1:7" x14ac:dyDescent="0.25">
      <c r="A106">
        <v>105</v>
      </c>
      <c r="B106" t="s">
        <v>255</v>
      </c>
      <c r="C106" t="s">
        <v>488</v>
      </c>
      <c r="G106">
        <v>105</v>
      </c>
    </row>
    <row r="107" spans="1:7" x14ac:dyDescent="0.25">
      <c r="A107">
        <v>106</v>
      </c>
      <c r="B107" t="s">
        <v>256</v>
      </c>
      <c r="C107" t="s">
        <v>488</v>
      </c>
      <c r="G107">
        <v>106</v>
      </c>
    </row>
    <row r="108" spans="1:7" x14ac:dyDescent="0.25">
      <c r="A108">
        <v>107</v>
      </c>
      <c r="B108" t="s">
        <v>257</v>
      </c>
      <c r="C108" t="s">
        <v>488</v>
      </c>
      <c r="G108">
        <v>107</v>
      </c>
    </row>
    <row r="109" spans="1:7" x14ac:dyDescent="0.25">
      <c r="A109">
        <v>108</v>
      </c>
      <c r="B109" t="s">
        <v>258</v>
      </c>
      <c r="C109" t="s">
        <v>488</v>
      </c>
      <c r="G109">
        <v>108</v>
      </c>
    </row>
    <row r="110" spans="1:7" x14ac:dyDescent="0.25">
      <c r="A110">
        <v>109</v>
      </c>
      <c r="B110" t="s">
        <v>259</v>
      </c>
      <c r="C110" t="s">
        <v>488</v>
      </c>
      <c r="G110">
        <v>109</v>
      </c>
    </row>
    <row r="111" spans="1:7" x14ac:dyDescent="0.25">
      <c r="G111">
        <v>264</v>
      </c>
    </row>
    <row r="112" spans="1:7" x14ac:dyDescent="0.25">
      <c r="B112" s="703" t="s">
        <v>57</v>
      </c>
      <c r="G112">
        <v>265</v>
      </c>
    </row>
    <row r="113" spans="1:7" x14ac:dyDescent="0.25">
      <c r="A113">
        <v>112</v>
      </c>
      <c r="B113" t="s">
        <v>261</v>
      </c>
      <c r="C113" t="s">
        <v>490</v>
      </c>
      <c r="G113">
        <v>112</v>
      </c>
    </row>
    <row r="114" spans="1:7" x14ac:dyDescent="0.25">
      <c r="A114">
        <v>113</v>
      </c>
      <c r="B114" t="s">
        <v>262</v>
      </c>
      <c r="C114" t="s">
        <v>490</v>
      </c>
      <c r="G114">
        <v>113</v>
      </c>
    </row>
    <row r="115" spans="1:7" x14ac:dyDescent="0.25">
      <c r="A115">
        <v>114</v>
      </c>
      <c r="B115" t="s">
        <v>263</v>
      </c>
      <c r="C115" t="s">
        <v>490</v>
      </c>
      <c r="G115">
        <v>114</v>
      </c>
    </row>
    <row r="116" spans="1:7" x14ac:dyDescent="0.25">
      <c r="A116">
        <v>115</v>
      </c>
      <c r="B116" t="s">
        <v>264</v>
      </c>
      <c r="C116" t="s">
        <v>490</v>
      </c>
      <c r="G116">
        <v>115</v>
      </c>
    </row>
    <row r="117" spans="1:7" x14ac:dyDescent="0.25">
      <c r="A117">
        <v>116</v>
      </c>
      <c r="B117" t="s">
        <v>265</v>
      </c>
      <c r="C117" t="s">
        <v>490</v>
      </c>
      <c r="G117">
        <v>116</v>
      </c>
    </row>
    <row r="118" spans="1:7" x14ac:dyDescent="0.25">
      <c r="A118">
        <v>117</v>
      </c>
      <c r="B118" t="s">
        <v>266</v>
      </c>
      <c r="C118" t="s">
        <v>490</v>
      </c>
      <c r="G118">
        <v>117</v>
      </c>
    </row>
    <row r="119" spans="1:7" x14ac:dyDescent="0.25">
      <c r="A119">
        <v>118</v>
      </c>
      <c r="B119" t="s">
        <v>267</v>
      </c>
      <c r="C119" t="s">
        <v>490</v>
      </c>
      <c r="G119">
        <v>118</v>
      </c>
    </row>
    <row r="120" spans="1:7" x14ac:dyDescent="0.25">
      <c r="A120">
        <v>119</v>
      </c>
      <c r="B120" t="s">
        <v>268</v>
      </c>
      <c r="C120" t="s">
        <v>490</v>
      </c>
      <c r="G120">
        <v>119</v>
      </c>
    </row>
    <row r="121" spans="1:7" x14ac:dyDescent="0.25">
      <c r="A121">
        <v>120</v>
      </c>
      <c r="B121" t="s">
        <v>269</v>
      </c>
      <c r="C121" t="s">
        <v>490</v>
      </c>
      <c r="G121">
        <v>120</v>
      </c>
    </row>
    <row r="122" spans="1:7" x14ac:dyDescent="0.25">
      <c r="A122">
        <v>121</v>
      </c>
      <c r="B122" t="s">
        <v>270</v>
      </c>
      <c r="C122" t="s">
        <v>490</v>
      </c>
      <c r="G122">
        <v>121</v>
      </c>
    </row>
    <row r="123" spans="1:7" x14ac:dyDescent="0.25">
      <c r="A123">
        <v>122</v>
      </c>
      <c r="B123" t="s">
        <v>497</v>
      </c>
      <c r="C123" t="s">
        <v>490</v>
      </c>
      <c r="G123">
        <v>122</v>
      </c>
    </row>
    <row r="124" spans="1:7" x14ac:dyDescent="0.25">
      <c r="A124">
        <v>123</v>
      </c>
      <c r="B124" t="s">
        <v>272</v>
      </c>
      <c r="C124" t="s">
        <v>490</v>
      </c>
      <c r="G124">
        <v>123</v>
      </c>
    </row>
    <row r="125" spans="1:7" x14ac:dyDescent="0.25">
      <c r="A125">
        <v>124</v>
      </c>
      <c r="B125" t="s">
        <v>273</v>
      </c>
      <c r="C125" t="s">
        <v>490</v>
      </c>
      <c r="G125">
        <v>124</v>
      </c>
    </row>
    <row r="126" spans="1:7" x14ac:dyDescent="0.25">
      <c r="A126">
        <v>125</v>
      </c>
      <c r="B126" t="s">
        <v>274</v>
      </c>
      <c r="C126" t="s">
        <v>490</v>
      </c>
      <c r="G126">
        <v>125</v>
      </c>
    </row>
    <row r="127" spans="1:7" x14ac:dyDescent="0.25">
      <c r="A127">
        <v>126</v>
      </c>
      <c r="B127" t="s">
        <v>275</v>
      </c>
      <c r="C127" t="s">
        <v>490</v>
      </c>
      <c r="G127">
        <v>126</v>
      </c>
    </row>
    <row r="128" spans="1:7" x14ac:dyDescent="0.25">
      <c r="G128">
        <v>266</v>
      </c>
    </row>
    <row r="129" spans="1:7" x14ac:dyDescent="0.25">
      <c r="G129">
        <v>267</v>
      </c>
    </row>
    <row r="130" spans="1:7" x14ac:dyDescent="0.25">
      <c r="B130" s="704" t="s">
        <v>59</v>
      </c>
      <c r="G130">
        <v>268</v>
      </c>
    </row>
    <row r="131" spans="1:7" x14ac:dyDescent="0.25">
      <c r="A131">
        <v>130</v>
      </c>
      <c r="B131" t="s">
        <v>277</v>
      </c>
      <c r="C131" t="s">
        <v>484</v>
      </c>
      <c r="G131">
        <v>130</v>
      </c>
    </row>
    <row r="132" spans="1:7" x14ac:dyDescent="0.25">
      <c r="A132">
        <v>131</v>
      </c>
      <c r="B132" t="s">
        <v>278</v>
      </c>
      <c r="C132" t="s">
        <v>484</v>
      </c>
      <c r="G132">
        <v>131</v>
      </c>
    </row>
    <row r="133" spans="1:7" x14ac:dyDescent="0.25">
      <c r="A133">
        <v>132</v>
      </c>
      <c r="B133" t="s">
        <v>279</v>
      </c>
      <c r="C133" t="s">
        <v>484</v>
      </c>
      <c r="G133">
        <v>132</v>
      </c>
    </row>
    <row r="134" spans="1:7" x14ac:dyDescent="0.25">
      <c r="A134">
        <v>133</v>
      </c>
      <c r="B134" t="s">
        <v>280</v>
      </c>
      <c r="C134" t="s">
        <v>484</v>
      </c>
      <c r="G134">
        <v>133</v>
      </c>
    </row>
    <row r="135" spans="1:7" x14ac:dyDescent="0.25">
      <c r="A135">
        <v>134</v>
      </c>
      <c r="B135" t="s">
        <v>281</v>
      </c>
      <c r="C135" t="s">
        <v>484</v>
      </c>
      <c r="G135">
        <v>134</v>
      </c>
    </row>
    <row r="136" spans="1:7" x14ac:dyDescent="0.25">
      <c r="A136">
        <v>135</v>
      </c>
      <c r="B136" t="s">
        <v>282</v>
      </c>
      <c r="C136" t="s">
        <v>484</v>
      </c>
      <c r="G136">
        <v>135</v>
      </c>
    </row>
    <row r="137" spans="1:7" x14ac:dyDescent="0.25">
      <c r="A137">
        <v>136</v>
      </c>
      <c r="B137" t="s">
        <v>283</v>
      </c>
      <c r="C137" t="s">
        <v>484</v>
      </c>
      <c r="G137">
        <v>136</v>
      </c>
    </row>
    <row r="138" spans="1:7" x14ac:dyDescent="0.25">
      <c r="A138">
        <v>137</v>
      </c>
      <c r="B138" t="s">
        <v>284</v>
      </c>
      <c r="C138" t="s">
        <v>484</v>
      </c>
      <c r="G138">
        <v>137</v>
      </c>
    </row>
    <row r="139" spans="1:7" x14ac:dyDescent="0.25">
      <c r="A139">
        <v>138</v>
      </c>
      <c r="B139" t="s">
        <v>285</v>
      </c>
      <c r="C139" t="s">
        <v>484</v>
      </c>
      <c r="G139">
        <v>138</v>
      </c>
    </row>
    <row r="140" spans="1:7" x14ac:dyDescent="0.25">
      <c r="A140">
        <v>139</v>
      </c>
      <c r="B140" t="s">
        <v>286</v>
      </c>
      <c r="C140" t="s">
        <v>484</v>
      </c>
      <c r="G140">
        <v>139</v>
      </c>
    </row>
    <row r="141" spans="1:7" x14ac:dyDescent="0.25">
      <c r="A141">
        <v>140</v>
      </c>
      <c r="B141" t="s">
        <v>498</v>
      </c>
      <c r="C141" t="s">
        <v>484</v>
      </c>
      <c r="G141">
        <v>140</v>
      </c>
    </row>
    <row r="142" spans="1:7" x14ac:dyDescent="0.25">
      <c r="A142">
        <v>141</v>
      </c>
      <c r="B142" t="s">
        <v>288</v>
      </c>
      <c r="C142" t="s">
        <v>484</v>
      </c>
      <c r="G142">
        <v>141</v>
      </c>
    </row>
    <row r="143" spans="1:7" x14ac:dyDescent="0.25">
      <c r="A143">
        <v>142</v>
      </c>
      <c r="B143" t="s">
        <v>289</v>
      </c>
      <c r="C143" t="s">
        <v>484</v>
      </c>
      <c r="G143">
        <v>142</v>
      </c>
    </row>
    <row r="144" spans="1:7" x14ac:dyDescent="0.25">
      <c r="A144">
        <v>143</v>
      </c>
      <c r="B144" t="s">
        <v>290</v>
      </c>
      <c r="C144" t="s">
        <v>484</v>
      </c>
      <c r="G144">
        <v>143</v>
      </c>
    </row>
    <row r="145" spans="1:7" x14ac:dyDescent="0.25">
      <c r="A145">
        <v>144</v>
      </c>
      <c r="B145" t="s">
        <v>291</v>
      </c>
      <c r="C145" t="s">
        <v>484</v>
      </c>
      <c r="G145">
        <v>144</v>
      </c>
    </row>
    <row r="146" spans="1:7" x14ac:dyDescent="0.25">
      <c r="A146">
        <v>145</v>
      </c>
      <c r="B146" t="s">
        <v>292</v>
      </c>
      <c r="C146" t="s">
        <v>484</v>
      </c>
      <c r="G146">
        <v>145</v>
      </c>
    </row>
    <row r="147" spans="1:7" x14ac:dyDescent="0.25">
      <c r="A147">
        <v>146</v>
      </c>
      <c r="B147" t="s">
        <v>293</v>
      </c>
      <c r="C147" t="s">
        <v>484</v>
      </c>
      <c r="G147">
        <v>146</v>
      </c>
    </row>
    <row r="148" spans="1:7" x14ac:dyDescent="0.25">
      <c r="A148">
        <v>147</v>
      </c>
      <c r="B148" t="s">
        <v>294</v>
      </c>
      <c r="C148" t="s">
        <v>484</v>
      </c>
      <c r="G148">
        <v>269</v>
      </c>
    </row>
    <row r="149" spans="1:7" x14ac:dyDescent="0.25">
      <c r="A149">
        <v>148</v>
      </c>
      <c r="B149" t="s">
        <v>295</v>
      </c>
      <c r="C149" t="s">
        <v>484</v>
      </c>
      <c r="G149">
        <v>148</v>
      </c>
    </row>
    <row r="150" spans="1:7" x14ac:dyDescent="0.25">
      <c r="A150">
        <v>149</v>
      </c>
      <c r="B150" t="s">
        <v>296</v>
      </c>
      <c r="C150" t="s">
        <v>484</v>
      </c>
      <c r="G150">
        <v>270</v>
      </c>
    </row>
    <row r="151" spans="1:7" x14ac:dyDescent="0.25">
      <c r="A151">
        <v>150</v>
      </c>
      <c r="B151" t="s">
        <v>297</v>
      </c>
      <c r="C151" t="s">
        <v>484</v>
      </c>
      <c r="G151">
        <v>271</v>
      </c>
    </row>
    <row r="152" spans="1:7" x14ac:dyDescent="0.25">
      <c r="A152">
        <v>151</v>
      </c>
      <c r="B152" t="s">
        <v>298</v>
      </c>
      <c r="C152" t="s">
        <v>484</v>
      </c>
      <c r="G152">
        <v>272</v>
      </c>
    </row>
    <row r="153" spans="1:7" x14ac:dyDescent="0.25">
      <c r="A153">
        <v>152</v>
      </c>
      <c r="B153" t="s">
        <v>299</v>
      </c>
      <c r="C153" t="s">
        <v>484</v>
      </c>
      <c r="G153">
        <v>273</v>
      </c>
    </row>
    <row r="154" spans="1:7" x14ac:dyDescent="0.25">
      <c r="A154">
        <v>153</v>
      </c>
      <c r="B154" t="s">
        <v>300</v>
      </c>
      <c r="C154" t="s">
        <v>484</v>
      </c>
      <c r="G154">
        <v>153</v>
      </c>
    </row>
    <row r="155" spans="1:7" x14ac:dyDescent="0.25">
      <c r="A155">
        <v>154</v>
      </c>
      <c r="B155" t="s">
        <v>301</v>
      </c>
      <c r="C155" t="s">
        <v>484</v>
      </c>
      <c r="G155">
        <v>154</v>
      </c>
    </row>
    <row r="156" spans="1:7" x14ac:dyDescent="0.25">
      <c r="G156">
        <v>274</v>
      </c>
    </row>
    <row r="157" spans="1:7" x14ac:dyDescent="0.25">
      <c r="G157">
        <v>275</v>
      </c>
    </row>
    <row r="158" spans="1:7" x14ac:dyDescent="0.25">
      <c r="G158">
        <v>276</v>
      </c>
    </row>
    <row r="159" spans="1:7" x14ac:dyDescent="0.25">
      <c r="B159" s="705" t="s">
        <v>61</v>
      </c>
      <c r="G159">
        <v>277</v>
      </c>
    </row>
    <row r="160" spans="1:7" x14ac:dyDescent="0.25">
      <c r="A160">
        <v>159</v>
      </c>
      <c r="B160" t="s">
        <v>304</v>
      </c>
      <c r="C160" t="s">
        <v>479</v>
      </c>
      <c r="G160">
        <v>159</v>
      </c>
    </row>
    <row r="161" spans="1:7" x14ac:dyDescent="0.25">
      <c r="A161">
        <v>160</v>
      </c>
      <c r="B161" t="s">
        <v>305</v>
      </c>
      <c r="C161" t="s">
        <v>479</v>
      </c>
      <c r="G161">
        <v>160</v>
      </c>
    </row>
    <row r="162" spans="1:7" x14ac:dyDescent="0.25">
      <c r="A162">
        <v>161</v>
      </c>
      <c r="B162" t="s">
        <v>306</v>
      </c>
      <c r="C162" t="s">
        <v>479</v>
      </c>
      <c r="G162">
        <v>161</v>
      </c>
    </row>
    <row r="163" spans="1:7" x14ac:dyDescent="0.25">
      <c r="A163">
        <v>162</v>
      </c>
      <c r="B163" t="s">
        <v>307</v>
      </c>
      <c r="C163" t="s">
        <v>479</v>
      </c>
      <c r="G163">
        <v>162</v>
      </c>
    </row>
    <row r="164" spans="1:7" x14ac:dyDescent="0.25">
      <c r="A164">
        <v>163</v>
      </c>
      <c r="B164" t="s">
        <v>308</v>
      </c>
      <c r="C164" t="s">
        <v>479</v>
      </c>
      <c r="G164">
        <v>163</v>
      </c>
    </row>
    <row r="165" spans="1:7" x14ac:dyDescent="0.25">
      <c r="A165">
        <v>164</v>
      </c>
      <c r="B165" t="s">
        <v>309</v>
      </c>
      <c r="C165" t="s">
        <v>479</v>
      </c>
      <c r="G165">
        <v>164</v>
      </c>
    </row>
    <row r="166" spans="1:7" x14ac:dyDescent="0.25">
      <c r="G166">
        <v>278</v>
      </c>
    </row>
    <row r="167" spans="1:7" x14ac:dyDescent="0.25">
      <c r="B167" s="706" t="s">
        <v>96</v>
      </c>
      <c r="G167">
        <v>279</v>
      </c>
    </row>
    <row r="168" spans="1:7" x14ac:dyDescent="0.25">
      <c r="A168">
        <v>167</v>
      </c>
      <c r="B168" t="s">
        <v>311</v>
      </c>
      <c r="C168" t="s">
        <v>492</v>
      </c>
      <c r="G168">
        <v>167</v>
      </c>
    </row>
    <row r="169" spans="1:7" x14ac:dyDescent="0.25">
      <c r="A169">
        <v>168</v>
      </c>
      <c r="B169" t="s">
        <v>312</v>
      </c>
      <c r="C169" t="s">
        <v>492</v>
      </c>
      <c r="G169">
        <v>168</v>
      </c>
    </row>
    <row r="170" spans="1:7" x14ac:dyDescent="0.25">
      <c r="A170">
        <v>169</v>
      </c>
      <c r="B170" t="s">
        <v>313</v>
      </c>
      <c r="C170" t="s">
        <v>492</v>
      </c>
      <c r="G170">
        <v>169</v>
      </c>
    </row>
    <row r="171" spans="1:7" x14ac:dyDescent="0.25">
      <c r="A171">
        <v>170</v>
      </c>
      <c r="B171" t="s">
        <v>314</v>
      </c>
      <c r="C171" t="s">
        <v>492</v>
      </c>
      <c r="G171">
        <v>170</v>
      </c>
    </row>
    <row r="172" spans="1:7" x14ac:dyDescent="0.25">
      <c r="A172">
        <v>171</v>
      </c>
      <c r="B172" t="s">
        <v>315</v>
      </c>
      <c r="C172" t="s">
        <v>492</v>
      </c>
      <c r="G172">
        <v>171</v>
      </c>
    </row>
    <row r="173" spans="1:7" x14ac:dyDescent="0.25">
      <c r="A173">
        <v>172</v>
      </c>
      <c r="B173" t="s">
        <v>316</v>
      </c>
      <c r="C173" t="s">
        <v>492</v>
      </c>
      <c r="G173">
        <v>172</v>
      </c>
    </row>
    <row r="174" spans="1:7" x14ac:dyDescent="0.25">
      <c r="A174">
        <v>173</v>
      </c>
      <c r="B174" t="s">
        <v>317</v>
      </c>
      <c r="C174" t="s">
        <v>492</v>
      </c>
      <c r="G174">
        <v>173</v>
      </c>
    </row>
    <row r="175" spans="1:7" x14ac:dyDescent="0.25">
      <c r="A175">
        <v>174</v>
      </c>
      <c r="B175" t="s">
        <v>318</v>
      </c>
      <c r="C175" t="s">
        <v>492</v>
      </c>
      <c r="G175">
        <v>174</v>
      </c>
    </row>
    <row r="176" spans="1:7" x14ac:dyDescent="0.25">
      <c r="A176">
        <v>175</v>
      </c>
      <c r="B176" t="s">
        <v>319</v>
      </c>
      <c r="C176" t="s">
        <v>492</v>
      </c>
      <c r="G176">
        <v>175</v>
      </c>
    </row>
    <row r="177" spans="1:7" x14ac:dyDescent="0.25">
      <c r="A177">
        <v>176</v>
      </c>
      <c r="B177" t="s">
        <v>320</v>
      </c>
      <c r="C177" t="s">
        <v>492</v>
      </c>
      <c r="G177">
        <v>176</v>
      </c>
    </row>
    <row r="178" spans="1:7" x14ac:dyDescent="0.25">
      <c r="A178">
        <v>177</v>
      </c>
      <c r="B178" t="s">
        <v>321</v>
      </c>
      <c r="C178" t="s">
        <v>492</v>
      </c>
      <c r="G178">
        <v>177</v>
      </c>
    </row>
    <row r="179" spans="1:7" x14ac:dyDescent="0.25">
      <c r="A179">
        <v>178</v>
      </c>
      <c r="B179" t="s">
        <v>322</v>
      </c>
      <c r="C179" t="s">
        <v>492</v>
      </c>
      <c r="G179">
        <v>178</v>
      </c>
    </row>
    <row r="180" spans="1:7" x14ac:dyDescent="0.25">
      <c r="A180">
        <v>179</v>
      </c>
      <c r="B180" t="s">
        <v>323</v>
      </c>
      <c r="C180" t="s">
        <v>492</v>
      </c>
      <c r="G180">
        <v>179</v>
      </c>
    </row>
    <row r="181" spans="1:7" x14ac:dyDescent="0.25">
      <c r="A181">
        <v>180</v>
      </c>
      <c r="B181" t="s">
        <v>324</v>
      </c>
      <c r="C181" t="s">
        <v>492</v>
      </c>
      <c r="G181">
        <v>180</v>
      </c>
    </row>
    <row r="182" spans="1:7" x14ac:dyDescent="0.25">
      <c r="A182">
        <v>181</v>
      </c>
      <c r="B182" t="s">
        <v>325</v>
      </c>
      <c r="C182" t="s">
        <v>492</v>
      </c>
      <c r="G182">
        <v>181</v>
      </c>
    </row>
    <row r="183" spans="1:7" x14ac:dyDescent="0.25">
      <c r="G183">
        <v>280</v>
      </c>
    </row>
    <row r="184" spans="1:7" x14ac:dyDescent="0.25">
      <c r="B184" s="707" t="s">
        <v>63</v>
      </c>
      <c r="G184">
        <v>281</v>
      </c>
    </row>
    <row r="185" spans="1:7" x14ac:dyDescent="0.25">
      <c r="A185">
        <v>184</v>
      </c>
      <c r="B185" t="s">
        <v>327</v>
      </c>
      <c r="C185" t="s">
        <v>482</v>
      </c>
      <c r="G185">
        <v>184</v>
      </c>
    </row>
    <row r="186" spans="1:7" x14ac:dyDescent="0.25">
      <c r="A186">
        <v>185</v>
      </c>
      <c r="B186" t="s">
        <v>328</v>
      </c>
      <c r="C186" t="s">
        <v>486</v>
      </c>
      <c r="G186">
        <v>185</v>
      </c>
    </row>
    <row r="187" spans="1:7" x14ac:dyDescent="0.25">
      <c r="A187">
        <v>186</v>
      </c>
      <c r="B187" t="s">
        <v>329</v>
      </c>
      <c r="C187" t="s">
        <v>486</v>
      </c>
      <c r="G187">
        <v>186</v>
      </c>
    </row>
    <row r="188" spans="1:7" x14ac:dyDescent="0.25">
      <c r="A188">
        <v>187</v>
      </c>
      <c r="B188" t="s">
        <v>330</v>
      </c>
      <c r="C188" t="s">
        <v>486</v>
      </c>
      <c r="G188">
        <v>187</v>
      </c>
    </row>
    <row r="189" spans="1:7" x14ac:dyDescent="0.25">
      <c r="A189">
        <v>188</v>
      </c>
      <c r="B189" t="s">
        <v>331</v>
      </c>
      <c r="C189" t="s">
        <v>486</v>
      </c>
      <c r="G189">
        <v>188</v>
      </c>
    </row>
    <row r="190" spans="1:7" x14ac:dyDescent="0.25">
      <c r="A190">
        <v>189</v>
      </c>
      <c r="B190" t="s">
        <v>332</v>
      </c>
      <c r="C190" t="s">
        <v>486</v>
      </c>
      <c r="G190">
        <v>189</v>
      </c>
    </row>
    <row r="191" spans="1:7" x14ac:dyDescent="0.25">
      <c r="A191">
        <v>190</v>
      </c>
      <c r="B191" t="s">
        <v>333</v>
      </c>
      <c r="C191" t="s">
        <v>482</v>
      </c>
      <c r="G191">
        <v>190</v>
      </c>
    </row>
    <row r="192" spans="1:7" x14ac:dyDescent="0.25">
      <c r="A192">
        <v>191</v>
      </c>
      <c r="B192" t="s">
        <v>334</v>
      </c>
      <c r="C192" t="s">
        <v>482</v>
      </c>
      <c r="G192">
        <v>191</v>
      </c>
    </row>
    <row r="193" spans="1:7" x14ac:dyDescent="0.25">
      <c r="A193">
        <v>192</v>
      </c>
      <c r="B193" t="s">
        <v>335</v>
      </c>
      <c r="C193" t="s">
        <v>482</v>
      </c>
      <c r="G193">
        <v>192</v>
      </c>
    </row>
    <row r="194" spans="1:7" x14ac:dyDescent="0.25">
      <c r="A194">
        <v>193</v>
      </c>
      <c r="B194" t="s">
        <v>336</v>
      </c>
      <c r="C194" t="s">
        <v>482</v>
      </c>
      <c r="G194">
        <v>282</v>
      </c>
    </row>
    <row r="195" spans="1:7" x14ac:dyDescent="0.25">
      <c r="G195">
        <v>283</v>
      </c>
    </row>
    <row r="196" spans="1:7" x14ac:dyDescent="0.25">
      <c r="G196">
        <v>284</v>
      </c>
    </row>
    <row r="197" spans="1:7" x14ac:dyDescent="0.25">
      <c r="B197" s="708" t="s">
        <v>64</v>
      </c>
    </row>
    <row r="198" spans="1:7" x14ac:dyDescent="0.25">
      <c r="A198">
        <v>197</v>
      </c>
      <c r="B198" t="s">
        <v>339</v>
      </c>
      <c r="C198" t="s">
        <v>477</v>
      </c>
      <c r="G198">
        <v>197</v>
      </c>
    </row>
    <row r="199" spans="1:7" x14ac:dyDescent="0.25">
      <c r="A199">
        <v>198</v>
      </c>
      <c r="B199" t="s">
        <v>340</v>
      </c>
      <c r="C199" t="s">
        <v>477</v>
      </c>
      <c r="G199">
        <v>198</v>
      </c>
    </row>
    <row r="200" spans="1:7" x14ac:dyDescent="0.25">
      <c r="A200">
        <v>199</v>
      </c>
      <c r="B200" t="s">
        <v>341</v>
      </c>
      <c r="C200" t="s">
        <v>477</v>
      </c>
      <c r="G200">
        <v>199</v>
      </c>
    </row>
    <row r="201" spans="1:7" x14ac:dyDescent="0.25">
      <c r="A201">
        <v>200</v>
      </c>
      <c r="B201" t="s">
        <v>342</v>
      </c>
      <c r="C201" t="s">
        <v>477</v>
      </c>
      <c r="G201">
        <v>200</v>
      </c>
    </row>
    <row r="202" spans="1:7" x14ac:dyDescent="0.25">
      <c r="A202">
        <v>201</v>
      </c>
      <c r="B202" t="s">
        <v>343</v>
      </c>
      <c r="C202" t="s">
        <v>477</v>
      </c>
      <c r="G202">
        <v>201</v>
      </c>
    </row>
    <row r="203" spans="1:7" x14ac:dyDescent="0.25">
      <c r="A203">
        <v>202</v>
      </c>
      <c r="B203" t="s">
        <v>344</v>
      </c>
      <c r="C203" t="s">
        <v>477</v>
      </c>
      <c r="G203">
        <v>202</v>
      </c>
    </row>
    <row r="204" spans="1:7" x14ac:dyDescent="0.25">
      <c r="A204">
        <v>203</v>
      </c>
      <c r="B204" t="s">
        <v>345</v>
      </c>
      <c r="C204" t="s">
        <v>477</v>
      </c>
      <c r="G204">
        <v>203</v>
      </c>
    </row>
    <row r="205" spans="1:7" x14ac:dyDescent="0.25">
      <c r="A205">
        <v>204</v>
      </c>
      <c r="B205" t="s">
        <v>346</v>
      </c>
      <c r="C205" t="s">
        <v>477</v>
      </c>
      <c r="G205">
        <v>204</v>
      </c>
    </row>
    <row r="206" spans="1:7" x14ac:dyDescent="0.25">
      <c r="A206">
        <v>205</v>
      </c>
      <c r="B206" t="s">
        <v>347</v>
      </c>
      <c r="C206" t="s">
        <v>477</v>
      </c>
      <c r="G206">
        <v>205</v>
      </c>
    </row>
    <row r="207" spans="1:7" x14ac:dyDescent="0.25">
      <c r="A207">
        <v>206</v>
      </c>
      <c r="B207" t="s">
        <v>348</v>
      </c>
      <c r="C207" t="s">
        <v>477</v>
      </c>
      <c r="G207">
        <v>206</v>
      </c>
    </row>
    <row r="208" spans="1:7" x14ac:dyDescent="0.25">
      <c r="A208">
        <v>207</v>
      </c>
      <c r="B208" t="s">
        <v>349</v>
      </c>
      <c r="C208" t="s">
        <v>477</v>
      </c>
      <c r="G208">
        <v>207</v>
      </c>
    </row>
    <row r="209" spans="1:7" x14ac:dyDescent="0.25">
      <c r="G209">
        <v>285</v>
      </c>
    </row>
    <row r="210" spans="1:7" x14ac:dyDescent="0.25">
      <c r="G210">
        <v>286</v>
      </c>
    </row>
    <row r="211" spans="1:7" x14ac:dyDescent="0.25">
      <c r="G211">
        <v>287</v>
      </c>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1" summaryRight="1"/>
  </sheetPr>
  <dimension ref="A1:P29"/>
  <sheetViews>
    <sheetView workbookViewId="0" zoomScale="55" zoomScaleNormal="100">
      <selection activeCell="F14" sqref="F14"/>
    </sheetView>
  </sheetViews>
  <sheetFormatPr defaultRowHeight="14.25" outlineLevelRow="0" outlineLevelCol="0" x14ac:dyDescent="0" defaultColWidth="9.140625" customHeight="1"/>
  <cols>
    <col min="1" max="1" width="31.85546875" style="5" customWidth="1"/>
    <col min="2" max="2" width="51" style="5" customWidth="1"/>
    <col min="3" max="3" width="35.5703125" style="5" customWidth="1"/>
    <col min="4" max="4" width="11.5703125" style="6" customWidth="1"/>
    <col min="5" max="5" width="36" style="6" customWidth="1"/>
    <col min="6" max="6" width="28.140625" style="5" customWidth="1"/>
    <col min="7" max="256" width="11.42578125" style="5" customWidth="1"/>
    <col min="257" max="257" width="31.85546875" style="5" customWidth="1"/>
    <col min="258" max="258" width="50.42578125" style="5" customWidth="1"/>
    <col min="259" max="259" width="35.5703125" style="5" customWidth="1"/>
    <col min="260" max="260" width="11.5703125" style="5" customWidth="1"/>
    <col min="261" max="261" width="36" style="5" customWidth="1"/>
    <col min="262" max="262" width="28.140625" style="5" customWidth="1"/>
    <col min="263" max="512" width="11.42578125" style="5" customWidth="1"/>
    <col min="513" max="513" width="31.85546875" style="5" customWidth="1"/>
    <col min="514" max="514" width="50.42578125" style="5" customWidth="1"/>
    <col min="515" max="515" width="35.5703125" style="5" customWidth="1"/>
    <col min="516" max="516" width="11.5703125" style="5" customWidth="1"/>
    <col min="517" max="517" width="36" style="5" customWidth="1"/>
    <col min="518" max="518" width="28.140625" style="5" customWidth="1"/>
    <col min="519" max="768" width="11.42578125" style="5" customWidth="1"/>
    <col min="769" max="769" width="31.85546875" style="5" customWidth="1"/>
    <col min="770" max="770" width="50.42578125" style="5" customWidth="1"/>
    <col min="771" max="771" width="35.5703125" style="5" customWidth="1"/>
    <col min="772" max="772" width="11.5703125" style="5" customWidth="1"/>
    <col min="773" max="773" width="36" style="5" customWidth="1"/>
    <col min="774" max="774" width="28.140625" style="5" customWidth="1"/>
    <col min="775" max="1024" width="11.42578125" style="5" customWidth="1"/>
    <col min="1025" max="1025" width="31.85546875" style="5" customWidth="1"/>
    <col min="1026" max="1026" width="50.42578125" style="5" customWidth="1"/>
    <col min="1027" max="1027" width="35.5703125" style="5" customWidth="1"/>
    <col min="1028" max="1028" width="11.5703125" style="5" customWidth="1"/>
    <col min="1029" max="1029" width="36" style="5" customWidth="1"/>
    <col min="1030" max="1030" width="28.140625" style="5" customWidth="1"/>
    <col min="1031" max="1280" width="11.42578125" style="5" customWidth="1"/>
    <col min="1281" max="1281" width="31.85546875" style="5" customWidth="1"/>
    <col min="1282" max="1282" width="50.42578125" style="5" customWidth="1"/>
    <col min="1283" max="1283" width="35.5703125" style="5" customWidth="1"/>
    <col min="1284" max="1284" width="11.5703125" style="5" customWidth="1"/>
    <col min="1285" max="1285" width="36" style="5" customWidth="1"/>
    <col min="1286" max="1286" width="28.140625" style="5" customWidth="1"/>
    <col min="1287" max="1536" width="11.42578125" style="5" customWidth="1"/>
    <col min="1537" max="1537" width="31.85546875" style="5" customWidth="1"/>
    <col min="1538" max="1538" width="50.42578125" style="5" customWidth="1"/>
    <col min="1539" max="1539" width="35.5703125" style="5" customWidth="1"/>
    <col min="1540" max="1540" width="11.5703125" style="5" customWidth="1"/>
    <col min="1541" max="1541" width="36" style="5" customWidth="1"/>
    <col min="1542" max="1542" width="28.140625" style="5" customWidth="1"/>
    <col min="1543" max="1792" width="11.42578125" style="5" customWidth="1"/>
    <col min="1793" max="1793" width="31.85546875" style="5" customWidth="1"/>
    <col min="1794" max="1794" width="50.42578125" style="5" customWidth="1"/>
    <col min="1795" max="1795" width="35.5703125" style="5" customWidth="1"/>
    <col min="1796" max="1796" width="11.5703125" style="5" customWidth="1"/>
    <col min="1797" max="1797" width="36" style="5" customWidth="1"/>
    <col min="1798" max="1798" width="28.140625" style="5" customWidth="1"/>
    <col min="1799" max="2048" width="11.42578125" style="5" customWidth="1"/>
    <col min="2049" max="2049" width="31.85546875" style="5" customWidth="1"/>
    <col min="2050" max="2050" width="50.42578125" style="5" customWidth="1"/>
    <col min="2051" max="2051" width="35.5703125" style="5" customWidth="1"/>
    <col min="2052" max="2052" width="11.5703125" style="5" customWidth="1"/>
    <col min="2053" max="2053" width="36" style="5" customWidth="1"/>
    <col min="2054" max="2054" width="28.140625" style="5" customWidth="1"/>
    <col min="2055" max="2304" width="11.42578125" style="5" customWidth="1"/>
    <col min="2305" max="2305" width="31.85546875" style="5" customWidth="1"/>
    <col min="2306" max="2306" width="50.42578125" style="5" customWidth="1"/>
    <col min="2307" max="2307" width="35.5703125" style="5" customWidth="1"/>
    <col min="2308" max="2308" width="11.5703125" style="5" customWidth="1"/>
    <col min="2309" max="2309" width="36" style="5" customWidth="1"/>
    <col min="2310" max="2310" width="28.140625" style="5" customWidth="1"/>
    <col min="2311" max="2560" width="11.42578125" style="5" customWidth="1"/>
    <col min="2561" max="2561" width="31.85546875" style="5" customWidth="1"/>
    <col min="2562" max="2562" width="50.42578125" style="5" customWidth="1"/>
    <col min="2563" max="2563" width="35.5703125" style="5" customWidth="1"/>
    <col min="2564" max="2564" width="11.5703125" style="5" customWidth="1"/>
    <col min="2565" max="2565" width="36" style="5" customWidth="1"/>
    <col min="2566" max="2566" width="28.140625" style="5" customWidth="1"/>
    <col min="2567" max="2816" width="11.42578125" style="5" customWidth="1"/>
    <col min="2817" max="2817" width="31.85546875" style="5" customWidth="1"/>
    <col min="2818" max="2818" width="50.42578125" style="5" customWidth="1"/>
    <col min="2819" max="2819" width="35.5703125" style="5" customWidth="1"/>
    <col min="2820" max="2820" width="11.5703125" style="5" customWidth="1"/>
    <col min="2821" max="2821" width="36" style="5" customWidth="1"/>
    <col min="2822" max="2822" width="28.140625" style="5" customWidth="1"/>
    <col min="2823" max="3072" width="11.42578125" style="5" customWidth="1"/>
    <col min="3073" max="3073" width="31.85546875" style="5" customWidth="1"/>
    <col min="3074" max="3074" width="50.42578125" style="5" customWidth="1"/>
    <col min="3075" max="3075" width="35.5703125" style="5" customWidth="1"/>
    <col min="3076" max="3076" width="11.5703125" style="5" customWidth="1"/>
    <col min="3077" max="3077" width="36" style="5" customWidth="1"/>
    <col min="3078" max="3078" width="28.140625" style="5" customWidth="1"/>
    <col min="3079" max="3328" width="11.42578125" style="5" customWidth="1"/>
    <col min="3329" max="3329" width="31.85546875" style="5" customWidth="1"/>
    <col min="3330" max="3330" width="50.42578125" style="5" customWidth="1"/>
    <col min="3331" max="3331" width="35.5703125" style="5" customWidth="1"/>
    <col min="3332" max="3332" width="11.5703125" style="5" customWidth="1"/>
    <col min="3333" max="3333" width="36" style="5" customWidth="1"/>
    <col min="3334" max="3334" width="28.140625" style="5" customWidth="1"/>
    <col min="3335" max="3584" width="11.42578125" style="5" customWidth="1"/>
    <col min="3585" max="3585" width="31.85546875" style="5" customWidth="1"/>
    <col min="3586" max="3586" width="50.42578125" style="5" customWidth="1"/>
    <col min="3587" max="3587" width="35.5703125" style="5" customWidth="1"/>
    <col min="3588" max="3588" width="11.5703125" style="5" customWidth="1"/>
    <col min="3589" max="3589" width="36" style="5" customWidth="1"/>
    <col min="3590" max="3590" width="28.140625" style="5" customWidth="1"/>
    <col min="3591" max="3840" width="11.42578125" style="5" customWidth="1"/>
    <col min="3841" max="3841" width="31.85546875" style="5" customWidth="1"/>
    <col min="3842" max="3842" width="50.42578125" style="5" customWidth="1"/>
    <col min="3843" max="3843" width="35.5703125" style="5" customWidth="1"/>
    <col min="3844" max="3844" width="11.5703125" style="5" customWidth="1"/>
    <col min="3845" max="3845" width="36" style="5" customWidth="1"/>
    <col min="3846" max="3846" width="28.140625" style="5" customWidth="1"/>
    <col min="3847" max="4096" width="11.42578125" style="5" customWidth="1"/>
    <col min="4097" max="4097" width="31.85546875" style="5" customWidth="1"/>
    <col min="4098" max="4098" width="50.42578125" style="5" customWidth="1"/>
    <col min="4099" max="4099" width="35.5703125" style="5" customWidth="1"/>
    <col min="4100" max="4100" width="11.5703125" style="5" customWidth="1"/>
    <col min="4101" max="4101" width="36" style="5" customWidth="1"/>
    <col min="4102" max="4102" width="28.140625" style="5" customWidth="1"/>
    <col min="4103" max="4352" width="11.42578125" style="5" customWidth="1"/>
    <col min="4353" max="4353" width="31.85546875" style="5" customWidth="1"/>
    <col min="4354" max="4354" width="50.42578125" style="5" customWidth="1"/>
    <col min="4355" max="4355" width="35.5703125" style="5" customWidth="1"/>
    <col min="4356" max="4356" width="11.5703125" style="5" customWidth="1"/>
    <col min="4357" max="4357" width="36" style="5" customWidth="1"/>
    <col min="4358" max="4358" width="28.140625" style="5" customWidth="1"/>
    <col min="4359" max="4608" width="11.42578125" style="5" customWidth="1"/>
    <col min="4609" max="4609" width="31.85546875" style="5" customWidth="1"/>
    <col min="4610" max="4610" width="50.42578125" style="5" customWidth="1"/>
    <col min="4611" max="4611" width="35.5703125" style="5" customWidth="1"/>
    <col min="4612" max="4612" width="11.5703125" style="5" customWidth="1"/>
    <col min="4613" max="4613" width="36" style="5" customWidth="1"/>
    <col min="4614" max="4614" width="28.140625" style="5" customWidth="1"/>
    <col min="4615" max="4864" width="11.42578125" style="5" customWidth="1"/>
    <col min="4865" max="4865" width="31.85546875" style="5" customWidth="1"/>
    <col min="4866" max="4866" width="50.42578125" style="5" customWidth="1"/>
    <col min="4867" max="4867" width="35.5703125" style="5" customWidth="1"/>
    <col min="4868" max="4868" width="11.5703125" style="5" customWidth="1"/>
    <col min="4869" max="4869" width="36" style="5" customWidth="1"/>
    <col min="4870" max="4870" width="28.140625" style="5" customWidth="1"/>
    <col min="4871" max="5120" width="11.42578125" style="5" customWidth="1"/>
    <col min="5121" max="5121" width="31.85546875" style="5" customWidth="1"/>
    <col min="5122" max="5122" width="50.42578125" style="5" customWidth="1"/>
    <col min="5123" max="5123" width="35.5703125" style="5" customWidth="1"/>
    <col min="5124" max="5124" width="11.5703125" style="5" customWidth="1"/>
    <col min="5125" max="5125" width="36" style="5" customWidth="1"/>
    <col min="5126" max="5126" width="28.140625" style="5" customWidth="1"/>
    <col min="5127" max="5376" width="11.42578125" style="5" customWidth="1"/>
    <col min="5377" max="5377" width="31.85546875" style="5" customWidth="1"/>
    <col min="5378" max="5378" width="50.42578125" style="5" customWidth="1"/>
    <col min="5379" max="5379" width="35.5703125" style="5" customWidth="1"/>
    <col min="5380" max="5380" width="11.5703125" style="5" customWidth="1"/>
    <col min="5381" max="5381" width="36" style="5" customWidth="1"/>
    <col min="5382" max="5382" width="28.140625" style="5" customWidth="1"/>
    <col min="5383" max="5632" width="11.42578125" style="5" customWidth="1"/>
    <col min="5633" max="5633" width="31.85546875" style="5" customWidth="1"/>
    <col min="5634" max="5634" width="50.42578125" style="5" customWidth="1"/>
    <col min="5635" max="5635" width="35.5703125" style="5" customWidth="1"/>
    <col min="5636" max="5636" width="11.5703125" style="5" customWidth="1"/>
    <col min="5637" max="5637" width="36" style="5" customWidth="1"/>
    <col min="5638" max="5638" width="28.140625" style="5" customWidth="1"/>
    <col min="5639" max="5888" width="11.42578125" style="5" customWidth="1"/>
    <col min="5889" max="5889" width="31.85546875" style="5" customWidth="1"/>
    <col min="5890" max="5890" width="50.42578125" style="5" customWidth="1"/>
    <col min="5891" max="5891" width="35.5703125" style="5" customWidth="1"/>
    <col min="5892" max="5892" width="11.5703125" style="5" customWidth="1"/>
    <col min="5893" max="5893" width="36" style="5" customWidth="1"/>
    <col min="5894" max="5894" width="28.140625" style="5" customWidth="1"/>
    <col min="5895" max="6144" width="11.42578125" style="5" customWidth="1"/>
    <col min="6145" max="6145" width="31.85546875" style="5" customWidth="1"/>
    <col min="6146" max="6146" width="50.42578125" style="5" customWidth="1"/>
    <col min="6147" max="6147" width="35.5703125" style="5" customWidth="1"/>
    <col min="6148" max="6148" width="11.5703125" style="5" customWidth="1"/>
    <col min="6149" max="6149" width="36" style="5" customWidth="1"/>
    <col min="6150" max="6150" width="28.140625" style="5" customWidth="1"/>
    <col min="6151" max="6400" width="11.42578125" style="5" customWidth="1"/>
    <col min="6401" max="6401" width="31.85546875" style="5" customWidth="1"/>
    <col min="6402" max="6402" width="50.42578125" style="5" customWidth="1"/>
    <col min="6403" max="6403" width="35.5703125" style="5" customWidth="1"/>
    <col min="6404" max="6404" width="11.5703125" style="5" customWidth="1"/>
    <col min="6405" max="6405" width="36" style="5" customWidth="1"/>
    <col min="6406" max="6406" width="28.140625" style="5" customWidth="1"/>
    <col min="6407" max="6656" width="11.42578125" style="5" customWidth="1"/>
    <col min="6657" max="6657" width="31.85546875" style="5" customWidth="1"/>
    <col min="6658" max="6658" width="50.42578125" style="5" customWidth="1"/>
    <col min="6659" max="6659" width="35.5703125" style="5" customWidth="1"/>
    <col min="6660" max="6660" width="11.5703125" style="5" customWidth="1"/>
    <col min="6661" max="6661" width="36" style="5" customWidth="1"/>
    <col min="6662" max="6662" width="28.140625" style="5" customWidth="1"/>
    <col min="6663" max="6912" width="11.42578125" style="5" customWidth="1"/>
    <col min="6913" max="6913" width="31.85546875" style="5" customWidth="1"/>
    <col min="6914" max="6914" width="50.42578125" style="5" customWidth="1"/>
    <col min="6915" max="6915" width="35.5703125" style="5" customWidth="1"/>
    <col min="6916" max="6916" width="11.5703125" style="5" customWidth="1"/>
    <col min="6917" max="6917" width="36" style="5" customWidth="1"/>
    <col min="6918" max="6918" width="28.140625" style="5" customWidth="1"/>
    <col min="6919" max="7168" width="11.42578125" style="5" customWidth="1"/>
    <col min="7169" max="7169" width="31.85546875" style="5" customWidth="1"/>
    <col min="7170" max="7170" width="50.42578125" style="5" customWidth="1"/>
    <col min="7171" max="7171" width="35.5703125" style="5" customWidth="1"/>
    <col min="7172" max="7172" width="11.5703125" style="5" customWidth="1"/>
    <col min="7173" max="7173" width="36" style="5" customWidth="1"/>
    <col min="7174" max="7174" width="28.140625" style="5" customWidth="1"/>
    <col min="7175" max="7424" width="11.42578125" style="5" customWidth="1"/>
    <col min="7425" max="7425" width="31.85546875" style="5" customWidth="1"/>
    <col min="7426" max="7426" width="50.42578125" style="5" customWidth="1"/>
    <col min="7427" max="7427" width="35.5703125" style="5" customWidth="1"/>
    <col min="7428" max="7428" width="11.5703125" style="5" customWidth="1"/>
    <col min="7429" max="7429" width="36" style="5" customWidth="1"/>
    <col min="7430" max="7430" width="28.140625" style="5" customWidth="1"/>
    <col min="7431" max="7680" width="11.42578125" style="5" customWidth="1"/>
    <col min="7681" max="7681" width="31.85546875" style="5" customWidth="1"/>
    <col min="7682" max="7682" width="50.42578125" style="5" customWidth="1"/>
    <col min="7683" max="7683" width="35.5703125" style="5" customWidth="1"/>
    <col min="7684" max="7684" width="11.5703125" style="5" customWidth="1"/>
    <col min="7685" max="7685" width="36" style="5" customWidth="1"/>
    <col min="7686" max="7686" width="28.140625" style="5" customWidth="1"/>
    <col min="7687" max="7936" width="11.42578125" style="5" customWidth="1"/>
    <col min="7937" max="7937" width="31.85546875" style="5" customWidth="1"/>
    <col min="7938" max="7938" width="50.42578125" style="5" customWidth="1"/>
    <col min="7939" max="7939" width="35.5703125" style="5" customWidth="1"/>
    <col min="7940" max="7940" width="11.5703125" style="5" customWidth="1"/>
    <col min="7941" max="7941" width="36" style="5" customWidth="1"/>
    <col min="7942" max="7942" width="28.140625" style="5" customWidth="1"/>
    <col min="7943" max="8192" width="11.42578125" style="5" customWidth="1"/>
    <col min="8193" max="8193" width="31.85546875" style="5" customWidth="1"/>
    <col min="8194" max="8194" width="50.42578125" style="5" customWidth="1"/>
    <col min="8195" max="8195" width="35.5703125" style="5" customWidth="1"/>
    <col min="8196" max="8196" width="11.5703125" style="5" customWidth="1"/>
    <col min="8197" max="8197" width="36" style="5" customWidth="1"/>
    <col min="8198" max="8198" width="28.140625" style="5" customWidth="1"/>
    <col min="8199" max="8448" width="11.42578125" style="5" customWidth="1"/>
    <col min="8449" max="8449" width="31.85546875" style="5" customWidth="1"/>
    <col min="8450" max="8450" width="50.42578125" style="5" customWidth="1"/>
    <col min="8451" max="8451" width="35.5703125" style="5" customWidth="1"/>
    <col min="8452" max="8452" width="11.5703125" style="5" customWidth="1"/>
    <col min="8453" max="8453" width="36" style="5" customWidth="1"/>
    <col min="8454" max="8454" width="28.140625" style="5" customWidth="1"/>
    <col min="8455" max="8704" width="11.42578125" style="5" customWidth="1"/>
    <col min="8705" max="8705" width="31.85546875" style="5" customWidth="1"/>
    <col min="8706" max="8706" width="50.42578125" style="5" customWidth="1"/>
    <col min="8707" max="8707" width="35.5703125" style="5" customWidth="1"/>
    <col min="8708" max="8708" width="11.5703125" style="5" customWidth="1"/>
    <col min="8709" max="8709" width="36" style="5" customWidth="1"/>
    <col min="8710" max="8710" width="28.140625" style="5" customWidth="1"/>
    <col min="8711" max="8960" width="11.42578125" style="5" customWidth="1"/>
    <col min="8961" max="8961" width="31.85546875" style="5" customWidth="1"/>
    <col min="8962" max="8962" width="50.42578125" style="5" customWidth="1"/>
    <col min="8963" max="8963" width="35.5703125" style="5" customWidth="1"/>
    <col min="8964" max="8964" width="11.5703125" style="5" customWidth="1"/>
    <col min="8965" max="8965" width="36" style="5" customWidth="1"/>
    <col min="8966" max="8966" width="28.140625" style="5" customWidth="1"/>
    <col min="8967" max="9216" width="11.42578125" style="5" customWidth="1"/>
    <col min="9217" max="9217" width="31.85546875" style="5" customWidth="1"/>
    <col min="9218" max="9218" width="50.42578125" style="5" customWidth="1"/>
    <col min="9219" max="9219" width="35.5703125" style="5" customWidth="1"/>
    <col min="9220" max="9220" width="11.5703125" style="5" customWidth="1"/>
    <col min="9221" max="9221" width="36" style="5" customWidth="1"/>
    <col min="9222" max="9222" width="28.140625" style="5" customWidth="1"/>
    <col min="9223" max="9472" width="11.42578125" style="5" customWidth="1"/>
    <col min="9473" max="9473" width="31.85546875" style="5" customWidth="1"/>
    <col min="9474" max="9474" width="50.42578125" style="5" customWidth="1"/>
    <col min="9475" max="9475" width="35.5703125" style="5" customWidth="1"/>
    <col min="9476" max="9476" width="11.5703125" style="5" customWidth="1"/>
    <col min="9477" max="9477" width="36" style="5" customWidth="1"/>
    <col min="9478" max="9478" width="28.140625" style="5" customWidth="1"/>
    <col min="9479" max="9728" width="11.42578125" style="5" customWidth="1"/>
    <col min="9729" max="9729" width="31.85546875" style="5" customWidth="1"/>
    <col min="9730" max="9730" width="50.42578125" style="5" customWidth="1"/>
    <col min="9731" max="9731" width="35.5703125" style="5" customWidth="1"/>
    <col min="9732" max="9732" width="11.5703125" style="5" customWidth="1"/>
    <col min="9733" max="9733" width="36" style="5" customWidth="1"/>
    <col min="9734" max="9734" width="28.140625" style="5" customWidth="1"/>
    <col min="9735" max="9984" width="11.42578125" style="5" customWidth="1"/>
    <col min="9985" max="9985" width="31.85546875" style="5" customWidth="1"/>
    <col min="9986" max="9986" width="50.42578125" style="5" customWidth="1"/>
    <col min="9987" max="9987" width="35.5703125" style="5" customWidth="1"/>
    <col min="9988" max="9988" width="11.5703125" style="5" customWidth="1"/>
    <col min="9989" max="9989" width="36" style="5" customWidth="1"/>
    <col min="9990" max="9990" width="28.140625" style="5" customWidth="1"/>
    <col min="9991" max="10240" width="11.42578125" style="5" customWidth="1"/>
    <col min="10241" max="10241" width="31.85546875" style="5" customWidth="1"/>
    <col min="10242" max="10242" width="50.42578125" style="5" customWidth="1"/>
    <col min="10243" max="10243" width="35.5703125" style="5" customWidth="1"/>
    <col min="10244" max="10244" width="11.5703125" style="5" customWidth="1"/>
    <col min="10245" max="10245" width="36" style="5" customWidth="1"/>
    <col min="10246" max="10246" width="28.140625" style="5" customWidth="1"/>
    <col min="10247" max="10496" width="11.42578125" style="5" customWidth="1"/>
    <col min="10497" max="10497" width="31.85546875" style="5" customWidth="1"/>
    <col min="10498" max="10498" width="50.42578125" style="5" customWidth="1"/>
    <col min="10499" max="10499" width="35.5703125" style="5" customWidth="1"/>
    <col min="10500" max="10500" width="11.5703125" style="5" customWidth="1"/>
    <col min="10501" max="10501" width="36" style="5" customWidth="1"/>
    <col min="10502" max="10502" width="28.140625" style="5" customWidth="1"/>
    <col min="10503" max="10752" width="11.42578125" style="5" customWidth="1"/>
    <col min="10753" max="10753" width="31.85546875" style="5" customWidth="1"/>
    <col min="10754" max="10754" width="50.42578125" style="5" customWidth="1"/>
    <col min="10755" max="10755" width="35.5703125" style="5" customWidth="1"/>
    <col min="10756" max="10756" width="11.5703125" style="5" customWidth="1"/>
    <col min="10757" max="10757" width="36" style="5" customWidth="1"/>
    <col min="10758" max="10758" width="28.140625" style="5" customWidth="1"/>
    <col min="10759" max="11008" width="11.42578125" style="5" customWidth="1"/>
    <col min="11009" max="11009" width="31.85546875" style="5" customWidth="1"/>
    <col min="11010" max="11010" width="50.42578125" style="5" customWidth="1"/>
    <col min="11011" max="11011" width="35.5703125" style="5" customWidth="1"/>
    <col min="11012" max="11012" width="11.5703125" style="5" customWidth="1"/>
    <col min="11013" max="11013" width="36" style="5" customWidth="1"/>
    <col min="11014" max="11014" width="28.140625" style="5" customWidth="1"/>
    <col min="11015" max="11264" width="11.42578125" style="5" customWidth="1"/>
    <col min="11265" max="11265" width="31.85546875" style="5" customWidth="1"/>
    <col min="11266" max="11266" width="50.42578125" style="5" customWidth="1"/>
    <col min="11267" max="11267" width="35.5703125" style="5" customWidth="1"/>
    <col min="11268" max="11268" width="11.5703125" style="5" customWidth="1"/>
    <col min="11269" max="11269" width="36" style="5" customWidth="1"/>
    <col min="11270" max="11270" width="28.140625" style="5" customWidth="1"/>
    <col min="11271" max="11520" width="11.42578125" style="5" customWidth="1"/>
    <col min="11521" max="11521" width="31.85546875" style="5" customWidth="1"/>
    <col min="11522" max="11522" width="50.42578125" style="5" customWidth="1"/>
    <col min="11523" max="11523" width="35.5703125" style="5" customWidth="1"/>
    <col min="11524" max="11524" width="11.5703125" style="5" customWidth="1"/>
    <col min="11525" max="11525" width="36" style="5" customWidth="1"/>
    <col min="11526" max="11526" width="28.140625" style="5" customWidth="1"/>
    <col min="11527" max="11776" width="11.42578125" style="5" customWidth="1"/>
    <col min="11777" max="11777" width="31.85546875" style="5" customWidth="1"/>
    <col min="11778" max="11778" width="50.42578125" style="5" customWidth="1"/>
    <col min="11779" max="11779" width="35.5703125" style="5" customWidth="1"/>
    <col min="11780" max="11780" width="11.5703125" style="5" customWidth="1"/>
    <col min="11781" max="11781" width="36" style="5" customWidth="1"/>
    <col min="11782" max="11782" width="28.140625" style="5" customWidth="1"/>
    <col min="11783" max="12032" width="11.42578125" style="5" customWidth="1"/>
    <col min="12033" max="12033" width="31.85546875" style="5" customWidth="1"/>
    <col min="12034" max="12034" width="50.42578125" style="5" customWidth="1"/>
    <col min="12035" max="12035" width="35.5703125" style="5" customWidth="1"/>
    <col min="12036" max="12036" width="11.5703125" style="5" customWidth="1"/>
    <col min="12037" max="12037" width="36" style="5" customWidth="1"/>
    <col min="12038" max="12038" width="28.140625" style="5" customWidth="1"/>
    <col min="12039" max="12288" width="11.42578125" style="5" customWidth="1"/>
    <col min="12289" max="12289" width="31.85546875" style="5" customWidth="1"/>
    <col min="12290" max="12290" width="50.42578125" style="5" customWidth="1"/>
    <col min="12291" max="12291" width="35.5703125" style="5" customWidth="1"/>
    <col min="12292" max="12292" width="11.5703125" style="5" customWidth="1"/>
    <col min="12293" max="12293" width="36" style="5" customWidth="1"/>
    <col min="12294" max="12294" width="28.140625" style="5" customWidth="1"/>
    <col min="12295" max="12544" width="11.42578125" style="5" customWidth="1"/>
    <col min="12545" max="12545" width="31.85546875" style="5" customWidth="1"/>
    <col min="12546" max="12546" width="50.42578125" style="5" customWidth="1"/>
    <col min="12547" max="12547" width="35.5703125" style="5" customWidth="1"/>
    <col min="12548" max="12548" width="11.5703125" style="5" customWidth="1"/>
    <col min="12549" max="12549" width="36" style="5" customWidth="1"/>
    <col min="12550" max="12550" width="28.140625" style="5" customWidth="1"/>
    <col min="12551" max="12800" width="11.42578125" style="5" customWidth="1"/>
    <col min="12801" max="12801" width="31.85546875" style="5" customWidth="1"/>
    <col min="12802" max="12802" width="50.42578125" style="5" customWidth="1"/>
    <col min="12803" max="12803" width="35.5703125" style="5" customWidth="1"/>
    <col min="12804" max="12804" width="11.5703125" style="5" customWidth="1"/>
    <col min="12805" max="12805" width="36" style="5" customWidth="1"/>
    <col min="12806" max="12806" width="28.140625" style="5" customWidth="1"/>
    <col min="12807" max="13056" width="11.42578125" style="5" customWidth="1"/>
    <col min="13057" max="13057" width="31.85546875" style="5" customWidth="1"/>
    <col min="13058" max="13058" width="50.42578125" style="5" customWidth="1"/>
    <col min="13059" max="13059" width="35.5703125" style="5" customWidth="1"/>
    <col min="13060" max="13060" width="11.5703125" style="5" customWidth="1"/>
    <col min="13061" max="13061" width="36" style="5" customWidth="1"/>
    <col min="13062" max="13062" width="28.140625" style="5" customWidth="1"/>
    <col min="13063" max="13312" width="11.42578125" style="5" customWidth="1"/>
    <col min="13313" max="13313" width="31.85546875" style="5" customWidth="1"/>
    <col min="13314" max="13314" width="50.42578125" style="5" customWidth="1"/>
    <col min="13315" max="13315" width="35.5703125" style="5" customWidth="1"/>
    <col min="13316" max="13316" width="11.5703125" style="5" customWidth="1"/>
    <col min="13317" max="13317" width="36" style="5" customWidth="1"/>
    <col min="13318" max="13318" width="28.140625" style="5" customWidth="1"/>
    <col min="13319" max="13568" width="11.42578125" style="5" customWidth="1"/>
    <col min="13569" max="13569" width="31.85546875" style="5" customWidth="1"/>
    <col min="13570" max="13570" width="50.42578125" style="5" customWidth="1"/>
    <col min="13571" max="13571" width="35.5703125" style="5" customWidth="1"/>
    <col min="13572" max="13572" width="11.5703125" style="5" customWidth="1"/>
    <col min="13573" max="13573" width="36" style="5" customWidth="1"/>
    <col min="13574" max="13574" width="28.140625" style="5" customWidth="1"/>
    <col min="13575" max="13824" width="11.42578125" style="5" customWidth="1"/>
    <col min="13825" max="13825" width="31.85546875" style="5" customWidth="1"/>
    <col min="13826" max="13826" width="50.42578125" style="5" customWidth="1"/>
    <col min="13827" max="13827" width="35.5703125" style="5" customWidth="1"/>
    <col min="13828" max="13828" width="11.5703125" style="5" customWidth="1"/>
    <col min="13829" max="13829" width="36" style="5" customWidth="1"/>
    <col min="13830" max="13830" width="28.140625" style="5" customWidth="1"/>
    <col min="13831" max="14080" width="11.42578125" style="5" customWidth="1"/>
    <col min="14081" max="14081" width="31.85546875" style="5" customWidth="1"/>
    <col min="14082" max="14082" width="50.42578125" style="5" customWidth="1"/>
    <col min="14083" max="14083" width="35.5703125" style="5" customWidth="1"/>
    <col min="14084" max="14084" width="11.5703125" style="5" customWidth="1"/>
    <col min="14085" max="14085" width="36" style="5" customWidth="1"/>
    <col min="14086" max="14086" width="28.140625" style="5" customWidth="1"/>
    <col min="14087" max="14336" width="11.42578125" style="5" customWidth="1"/>
    <col min="14337" max="14337" width="31.85546875" style="5" customWidth="1"/>
    <col min="14338" max="14338" width="50.42578125" style="5" customWidth="1"/>
    <col min="14339" max="14339" width="35.5703125" style="5" customWidth="1"/>
    <col min="14340" max="14340" width="11.5703125" style="5" customWidth="1"/>
    <col min="14341" max="14341" width="36" style="5" customWidth="1"/>
    <col min="14342" max="14342" width="28.140625" style="5" customWidth="1"/>
    <col min="14343" max="14592" width="11.42578125" style="5" customWidth="1"/>
    <col min="14593" max="14593" width="31.85546875" style="5" customWidth="1"/>
    <col min="14594" max="14594" width="50.42578125" style="5" customWidth="1"/>
    <col min="14595" max="14595" width="35.5703125" style="5" customWidth="1"/>
    <col min="14596" max="14596" width="11.5703125" style="5" customWidth="1"/>
    <col min="14597" max="14597" width="36" style="5" customWidth="1"/>
    <col min="14598" max="14598" width="28.140625" style="5" customWidth="1"/>
    <col min="14599" max="14848" width="11.42578125" style="5" customWidth="1"/>
    <col min="14849" max="14849" width="31.85546875" style="5" customWidth="1"/>
    <col min="14850" max="14850" width="50.42578125" style="5" customWidth="1"/>
    <col min="14851" max="14851" width="35.5703125" style="5" customWidth="1"/>
    <col min="14852" max="14852" width="11.5703125" style="5" customWidth="1"/>
    <col min="14853" max="14853" width="36" style="5" customWidth="1"/>
    <col min="14854" max="14854" width="28.140625" style="5" customWidth="1"/>
    <col min="14855" max="15104" width="11.42578125" style="5" customWidth="1"/>
    <col min="15105" max="15105" width="31.85546875" style="5" customWidth="1"/>
    <col min="15106" max="15106" width="50.42578125" style="5" customWidth="1"/>
    <col min="15107" max="15107" width="35.5703125" style="5" customWidth="1"/>
    <col min="15108" max="15108" width="11.5703125" style="5" customWidth="1"/>
    <col min="15109" max="15109" width="36" style="5" customWidth="1"/>
    <col min="15110" max="15110" width="28.140625" style="5" customWidth="1"/>
    <col min="15111" max="15360" width="11.42578125" style="5" customWidth="1"/>
    <col min="15361" max="15361" width="31.85546875" style="5" customWidth="1"/>
    <col min="15362" max="15362" width="50.42578125" style="5" customWidth="1"/>
    <col min="15363" max="15363" width="35.5703125" style="5" customWidth="1"/>
    <col min="15364" max="15364" width="11.5703125" style="5" customWidth="1"/>
    <col min="15365" max="15365" width="36" style="5" customWidth="1"/>
    <col min="15366" max="15366" width="28.140625" style="5" customWidth="1"/>
    <col min="15367" max="15616" width="11.42578125" style="5" customWidth="1"/>
    <col min="15617" max="15617" width="31.85546875" style="5" customWidth="1"/>
    <col min="15618" max="15618" width="50.42578125" style="5" customWidth="1"/>
    <col min="15619" max="15619" width="35.5703125" style="5" customWidth="1"/>
    <col min="15620" max="15620" width="11.5703125" style="5" customWidth="1"/>
    <col min="15621" max="15621" width="36" style="5" customWidth="1"/>
    <col min="15622" max="15622" width="28.140625" style="5" customWidth="1"/>
    <col min="15623" max="15872" width="11.42578125" style="5" customWidth="1"/>
    <col min="15873" max="15873" width="31.85546875" style="5" customWidth="1"/>
    <col min="15874" max="15874" width="50.42578125" style="5" customWidth="1"/>
    <col min="15875" max="15875" width="35.5703125" style="5" customWidth="1"/>
    <col min="15876" max="15876" width="11.5703125" style="5" customWidth="1"/>
    <col min="15877" max="15877" width="36" style="5" customWidth="1"/>
    <col min="15878" max="15878" width="28.140625" style="5" customWidth="1"/>
    <col min="15879" max="16128" width="11.42578125" style="5" customWidth="1"/>
    <col min="16129" max="16129" width="31.85546875" style="5" customWidth="1"/>
    <col min="16130" max="16130" width="50.42578125" style="5" customWidth="1"/>
    <col min="16131" max="16131" width="35.5703125" style="5" customWidth="1"/>
    <col min="16132" max="16132" width="11.5703125" style="5" customWidth="1"/>
    <col min="16133" max="16133" width="36" style="5" customWidth="1"/>
    <col min="16134" max="16134" width="28.140625" style="5" customWidth="1"/>
    <col min="16135" max="16384" width="11.42578125" style="5" customWidth="1"/>
  </cols>
  <sheetData>
    <row r="1" spans="1:16" x14ac:dyDescent="0.25">
      <c r="A1" s="5"/>
      <c r="B1" s="5"/>
      <c r="C1" s="5"/>
      <c r="D1" s="6"/>
      <c r="E1" s="6"/>
      <c r="F1" s="5"/>
      <c r="G1" s="5"/>
      <c r="H1" s="5"/>
      <c r="I1" s="5"/>
      <c r="J1" s="5"/>
      <c r="K1" s="5"/>
      <c r="L1" s="5"/>
      <c r="M1" s="5"/>
      <c r="N1" s="5"/>
      <c r="O1" s="5"/>
      <c r="P1" s="5"/>
    </row>
    <row r="2" ht="36.75" customHeight="1" spans="1:16" x14ac:dyDescent="0.25">
      <c r="A2" s="7" t="s">
        <v>32</v>
      </c>
      <c r="B2" s="8"/>
      <c r="C2" s="9"/>
      <c r="D2" s="6"/>
      <c r="E2" s="6"/>
      <c r="F2" s="5"/>
      <c r="G2" s="5"/>
      <c r="H2" s="5"/>
      <c r="I2" s="5"/>
      <c r="J2" s="5"/>
      <c r="K2" s="5"/>
      <c r="L2" s="5"/>
      <c r="M2" s="5"/>
      <c r="N2" s="5"/>
      <c r="O2" s="5"/>
      <c r="P2" s="5"/>
    </row>
    <row r="3" spans="1:16" x14ac:dyDescent="0.25">
      <c r="A3" s="5"/>
      <c r="B3" s="5"/>
      <c r="C3" s="5"/>
      <c r="D3" s="6"/>
      <c r="E3" s="6"/>
      <c r="F3" s="5"/>
      <c r="G3" s="5"/>
      <c r="H3" s="5"/>
      <c r="I3" s="5"/>
      <c r="J3" s="5"/>
      <c r="K3" s="5"/>
      <c r="L3" s="5"/>
      <c r="M3" s="5"/>
      <c r="N3" s="5"/>
      <c r="O3" s="5"/>
      <c r="P3" s="5"/>
    </row>
    <row r="4" spans="1:16" x14ac:dyDescent="0.25">
      <c r="A4" s="5"/>
      <c r="B4" s="5"/>
      <c r="C4" s="5"/>
      <c r="D4" s="6"/>
      <c r="E4" s="6"/>
      <c r="F4" s="5"/>
      <c r="G4" s="5"/>
      <c r="H4" s="5"/>
      <c r="I4" s="5"/>
      <c r="J4" s="5"/>
      <c r="K4" s="5"/>
      <c r="L4" s="5"/>
      <c r="M4" s="5"/>
      <c r="N4" s="5"/>
      <c r="O4" s="5"/>
      <c r="P4" s="5"/>
    </row>
    <row r="5" spans="1:16" x14ac:dyDescent="0.25">
      <c r="A5" s="5"/>
      <c r="B5" s="5"/>
      <c r="C5" s="5"/>
      <c r="D5" s="6"/>
      <c r="E5" s="6"/>
      <c r="F5" s="5"/>
      <c r="G5" s="5"/>
      <c r="H5" s="5"/>
      <c r="I5" s="5"/>
      <c r="J5" s="5"/>
      <c r="K5" s="5"/>
      <c r="L5" s="5"/>
      <c r="M5" s="5"/>
      <c r="N5" s="5"/>
      <c r="O5" s="5"/>
      <c r="P5" s="5"/>
    </row>
    <row r="6" ht="50.25" customHeight="1" spans="1:16" x14ac:dyDescent="0.25">
      <c r="A6" s="10" t="s">
        <v>33</v>
      </c>
      <c r="B6" s="11" t="s">
        <v>34</v>
      </c>
      <c r="C6" s="5"/>
      <c r="D6" s="12"/>
      <c r="E6" s="12"/>
      <c r="F6" s="5"/>
      <c r="G6" s="5"/>
      <c r="H6" s="5"/>
      <c r="I6" s="5"/>
      <c r="J6" s="5"/>
      <c r="K6" s="5"/>
      <c r="L6" s="5"/>
      <c r="M6" s="5"/>
      <c r="N6" s="5"/>
      <c r="O6" s="5"/>
      <c r="P6" s="5"/>
    </row>
    <row r="7" ht="38.25" customHeight="1" spans="1:16" s="13" customFormat="1" x14ac:dyDescent="0.25">
      <c r="A7" s="14" t="s">
        <v>35</v>
      </c>
      <c r="B7" s="15">
        <v>50000</v>
      </c>
      <c r="C7" s="16"/>
      <c r="D7" s="17">
        <f>+B8/10*3.25/2.5</f>
      </c>
      <c r="E7" s="18" t="s">
        <v>36</v>
      </c>
      <c r="F7" s="13"/>
      <c r="G7" s="13"/>
      <c r="H7" s="13"/>
      <c r="I7" s="13"/>
      <c r="J7" s="13"/>
      <c r="K7" s="13"/>
      <c r="L7" s="13"/>
      <c r="M7" s="13"/>
      <c r="N7" s="13"/>
      <c r="O7" s="19"/>
      <c r="P7" s="20"/>
    </row>
    <row r="8" ht="27.75" customHeight="1" spans="1:16" x14ac:dyDescent="0.25">
      <c r="A8" s="21" t="s">
        <v>37</v>
      </c>
      <c r="B8" s="22">
        <v>58</v>
      </c>
      <c r="C8" s="23"/>
      <c r="D8" s="24">
        <f>B8/2.5*3.25</f>
      </c>
      <c r="E8" s="21" t="s">
        <v>38</v>
      </c>
      <c r="F8" s="25">
        <v>40</v>
      </c>
      <c r="G8" s="23"/>
      <c r="H8" s="5"/>
      <c r="I8" s="5"/>
      <c r="J8" s="5"/>
      <c r="K8" s="5"/>
      <c r="L8" s="5"/>
      <c r="M8" s="5"/>
      <c r="N8" s="5"/>
      <c r="O8" s="5"/>
      <c r="P8" s="5"/>
    </row>
    <row r="9" ht="27.75" customHeight="1" spans="1:16" x14ac:dyDescent="0.25">
      <c r="A9" s="21" t="s">
        <v>39</v>
      </c>
      <c r="B9" s="26">
        <v>58</v>
      </c>
      <c r="C9" s="27"/>
      <c r="D9" s="6"/>
      <c r="E9" s="21" t="s">
        <v>40</v>
      </c>
      <c r="F9" s="28">
        <v>40</v>
      </c>
      <c r="G9" s="23"/>
      <c r="H9" s="5"/>
      <c r="I9" s="5"/>
      <c r="J9" s="5"/>
      <c r="K9" s="5"/>
      <c r="L9" s="5"/>
      <c r="M9" s="5"/>
      <c r="N9" s="5"/>
      <c r="O9" s="5"/>
      <c r="P9" s="5"/>
    </row>
    <row r="10" ht="120" customHeight="1" spans="1:16" x14ac:dyDescent="0.25">
      <c r="A10" s="21" t="s">
        <v>41</v>
      </c>
      <c r="B10" s="29">
        <v>3</v>
      </c>
      <c r="C10" s="30" t="s">
        <v>42</v>
      </c>
      <c r="D10" s="6"/>
      <c r="E10" s="21" t="s">
        <v>43</v>
      </c>
      <c r="F10" s="31">
        <v>1.9</v>
      </c>
      <c r="G10" s="32"/>
      <c r="H10" s="5"/>
      <c r="I10" s="5"/>
      <c r="J10" s="5"/>
      <c r="K10" s="5"/>
      <c r="L10" s="5"/>
      <c r="M10" s="5"/>
      <c r="N10" s="5"/>
      <c r="O10" s="5"/>
      <c r="P10" s="5"/>
    </row>
    <row r="11" ht="60" customHeight="1" spans="1:16" x14ac:dyDescent="0.25">
      <c r="A11" s="21" t="s">
        <v>44</v>
      </c>
      <c r="B11" s="29">
        <v>1</v>
      </c>
      <c r="C11" s="33" t="s">
        <v>45</v>
      </c>
      <c r="D11" s="6"/>
      <c r="E11" s="6"/>
      <c r="F11" s="5"/>
      <c r="G11" s="5"/>
      <c r="H11" s="5"/>
      <c r="I11" s="5"/>
      <c r="J11" s="5"/>
      <c r="K11" s="5"/>
      <c r="L11" s="5"/>
      <c r="M11" s="5"/>
      <c r="N11" s="5"/>
      <c r="O11" s="5"/>
      <c r="P11" s="5"/>
    </row>
    <row r="12" ht="39" customHeight="1" spans="1:16" s="34" customFormat="1" x14ac:dyDescent="0.25">
      <c r="A12" s="35" t="s">
        <v>46</v>
      </c>
      <c r="B12" s="36">
        <v>3</v>
      </c>
      <c r="C12" s="37"/>
      <c r="D12" s="38"/>
      <c r="E12" s="39"/>
      <c r="F12" s="40" t="s">
        <v>47</v>
      </c>
      <c r="G12" s="34"/>
      <c r="H12" s="34"/>
      <c r="I12" s="34"/>
      <c r="J12" s="34"/>
      <c r="K12" s="34"/>
      <c r="L12" s="34"/>
      <c r="M12" s="34"/>
      <c r="N12" s="34"/>
      <c r="O12" s="34"/>
      <c r="P12" s="34"/>
    </row>
    <row r="13" ht="20.25" customHeight="1" spans="1:16" x14ac:dyDescent="0.25">
      <c r="A13" s="41"/>
      <c r="B13" s="42"/>
      <c r="C13" s="5"/>
      <c r="D13" s="43"/>
      <c r="E13" s="44" t="s">
        <v>48</v>
      </c>
      <c r="F13" s="45">
        <v>1</v>
      </c>
      <c r="G13" s="46"/>
      <c r="H13" s="5"/>
      <c r="I13" s="5"/>
      <c r="J13" s="5"/>
      <c r="K13" s="5"/>
      <c r="L13" s="5"/>
      <c r="M13" s="5"/>
      <c r="N13" s="5"/>
      <c r="O13" s="5"/>
      <c r="P13" s="5"/>
    </row>
    <row r="14" ht="18" customHeight="1" spans="1:16" x14ac:dyDescent="0.25">
      <c r="A14" s="47" t="s">
        <v>49</v>
      </c>
      <c r="B14" s="5"/>
      <c r="C14" s="5"/>
      <c r="D14" s="6"/>
      <c r="E14" s="44" t="s">
        <v>50</v>
      </c>
      <c r="F14" s="45"/>
      <c r="G14" s="46"/>
      <c r="H14" s="5"/>
      <c r="I14" s="5"/>
      <c r="J14" s="5"/>
      <c r="K14" s="5"/>
      <c r="L14" s="5"/>
      <c r="M14" s="5"/>
      <c r="N14" s="5"/>
      <c r="O14" s="5"/>
      <c r="P14" s="5"/>
    </row>
    <row r="15" ht="18" customHeight="1" spans="1:16" x14ac:dyDescent="0.25">
      <c r="A15" s="48" t="s">
        <v>51</v>
      </c>
      <c r="B15" s="45">
        <v>1</v>
      </c>
      <c r="C15" s="5"/>
      <c r="D15" s="6"/>
      <c r="E15" s="44" t="s">
        <v>52</v>
      </c>
      <c r="F15" s="45"/>
      <c r="G15" s="46"/>
      <c r="H15" s="5"/>
      <c r="I15" s="5"/>
      <c r="J15" s="5"/>
      <c r="K15" s="5"/>
      <c r="L15" s="5"/>
      <c r="M15" s="5"/>
      <c r="N15" s="5"/>
      <c r="O15" s="5"/>
      <c r="P15" s="5"/>
    </row>
    <row r="16" ht="18" customHeight="1" spans="1:16" x14ac:dyDescent="0.25">
      <c r="A16" s="48" t="s">
        <v>53</v>
      </c>
      <c r="B16" s="45">
        <f t="shared" ref="B16:B24" si="0">+$B$15</f>
      </c>
      <c r="C16" s="5"/>
      <c r="D16" s="6"/>
      <c r="E16" s="44" t="s">
        <v>54</v>
      </c>
      <c r="F16" s="45"/>
      <c r="G16" s="46"/>
      <c r="H16" s="5"/>
      <c r="I16" s="5"/>
      <c r="J16" s="5"/>
      <c r="K16" s="5"/>
      <c r="L16" s="5"/>
      <c r="M16" s="5"/>
      <c r="N16" s="5"/>
      <c r="O16" s="5"/>
      <c r="P16" s="5"/>
    </row>
    <row r="17" ht="18" customHeight="1" spans="1:16" x14ac:dyDescent="0.25">
      <c r="A17" s="48" t="s">
        <v>55</v>
      </c>
      <c r="B17" s="45">
        <f t="shared" si="0"/>
      </c>
      <c r="C17" s="5"/>
      <c r="D17" s="6"/>
      <c r="E17" s="44" t="s">
        <v>56</v>
      </c>
      <c r="F17" s="45"/>
      <c r="G17" s="46"/>
      <c r="H17" s="5"/>
      <c r="I17" s="5"/>
      <c r="J17" s="5"/>
      <c r="K17" s="5"/>
      <c r="L17" s="5"/>
      <c r="M17" s="5"/>
      <c r="N17" s="5"/>
      <c r="O17" s="5"/>
      <c r="P17" s="5"/>
    </row>
    <row r="18" ht="18" customHeight="1" spans="1:16" x14ac:dyDescent="0.25">
      <c r="A18" s="48" t="s">
        <v>57</v>
      </c>
      <c r="B18" s="45">
        <f t="shared" si="0"/>
      </c>
      <c r="C18" s="5"/>
      <c r="D18" s="6"/>
      <c r="E18" s="44" t="s">
        <v>58</v>
      </c>
      <c r="F18" s="45"/>
      <c r="G18" s="46"/>
      <c r="H18" s="5"/>
      <c r="I18" s="5"/>
      <c r="J18" s="5"/>
      <c r="K18" s="5"/>
      <c r="L18" s="5"/>
      <c r="M18" s="5"/>
      <c r="N18" s="5"/>
      <c r="O18" s="5"/>
      <c r="P18" s="5"/>
    </row>
    <row r="19" ht="18" customHeight="1" spans="1:16" x14ac:dyDescent="0.25">
      <c r="A19" s="48" t="s">
        <v>59</v>
      </c>
      <c r="B19" s="45">
        <f t="shared" si="0"/>
      </c>
      <c r="C19" s="5"/>
      <c r="D19" s="6"/>
      <c r="E19" s="6"/>
      <c r="F19" s="5"/>
      <c r="G19" s="5"/>
      <c r="H19" s="5"/>
      <c r="I19" s="5"/>
      <c r="J19" s="5"/>
      <c r="K19" s="5"/>
      <c r="L19" s="5"/>
      <c r="M19" s="5"/>
      <c r="N19" s="5"/>
      <c r="O19" s="5"/>
      <c r="P19" s="5"/>
    </row>
    <row r="20" ht="18" customHeight="1" spans="1:16" x14ac:dyDescent="0.25">
      <c r="A20" s="48" t="s">
        <v>60</v>
      </c>
      <c r="B20" s="45">
        <f t="shared" si="0"/>
      </c>
      <c r="C20" s="5"/>
      <c r="D20" s="6"/>
      <c r="E20" s="6"/>
      <c r="F20" s="5"/>
      <c r="G20" s="5"/>
      <c r="H20" s="5"/>
      <c r="I20" s="5"/>
      <c r="J20" s="5"/>
      <c r="K20" s="5"/>
      <c r="L20" s="5"/>
      <c r="M20" s="5"/>
      <c r="N20" s="5"/>
      <c r="O20" s="5"/>
      <c r="P20" s="5"/>
    </row>
    <row r="21" ht="18" customHeight="1" spans="1:16" x14ac:dyDescent="0.25">
      <c r="A21" s="48" t="s">
        <v>61</v>
      </c>
      <c r="B21" s="45">
        <f t="shared" si="0"/>
      </c>
      <c r="C21" s="5"/>
      <c r="D21" s="6"/>
      <c r="E21" s="6"/>
      <c r="F21" s="5"/>
      <c r="G21" s="5"/>
      <c r="H21" s="5"/>
      <c r="I21" s="5"/>
      <c r="J21" s="5"/>
      <c r="K21" s="5"/>
      <c r="L21" s="5"/>
      <c r="M21" s="5"/>
      <c r="N21" s="5"/>
      <c r="O21" s="5"/>
      <c r="P21" s="5"/>
    </row>
    <row r="22" ht="18" customHeight="1" spans="1:16" x14ac:dyDescent="0.25">
      <c r="A22" s="48" t="s">
        <v>62</v>
      </c>
      <c r="B22" s="45">
        <f t="shared" si="0"/>
      </c>
      <c r="C22" s="5"/>
      <c r="D22" s="6"/>
      <c r="E22" s="6"/>
      <c r="F22" s="5"/>
      <c r="G22" s="5"/>
      <c r="H22" s="5"/>
      <c r="I22" s="5"/>
      <c r="J22" s="5"/>
      <c r="K22" s="5"/>
      <c r="L22" s="5"/>
      <c r="M22" s="5"/>
      <c r="N22" s="5"/>
      <c r="O22" s="5"/>
      <c r="P22" s="5"/>
    </row>
    <row r="23" ht="18" customHeight="1" spans="1:16" x14ac:dyDescent="0.25">
      <c r="A23" s="48" t="s">
        <v>63</v>
      </c>
      <c r="B23" s="45">
        <f t="shared" si="0"/>
      </c>
      <c r="C23" s="5"/>
      <c r="D23" s="6"/>
      <c r="E23" s="6"/>
      <c r="F23" s="5"/>
      <c r="G23" s="5"/>
      <c r="H23" s="5"/>
      <c r="I23" s="5"/>
      <c r="J23" s="5"/>
      <c r="K23" s="5"/>
      <c r="L23" s="5"/>
      <c r="M23" s="5"/>
      <c r="N23" s="5"/>
      <c r="O23" s="5"/>
      <c r="P23" s="5"/>
    </row>
    <row r="24" ht="18" customHeight="1" spans="1:16" x14ac:dyDescent="0.25">
      <c r="A24" s="48" t="s">
        <v>64</v>
      </c>
      <c r="B24" s="45">
        <f t="shared" si="0"/>
      </c>
      <c r="C24" s="5"/>
      <c r="D24" s="6"/>
      <c r="E24" s="6"/>
      <c r="F24" s="5"/>
      <c r="G24" s="5"/>
      <c r="H24" s="5"/>
      <c r="I24" s="5"/>
      <c r="J24" s="5"/>
      <c r="K24" s="5"/>
      <c r="L24" s="5"/>
      <c r="M24" s="5"/>
      <c r="N24" s="5"/>
      <c r="O24" s="5"/>
      <c r="P24" s="5"/>
    </row>
    <row r="25" spans="1:16" x14ac:dyDescent="0.25">
      <c r="A25" s="5"/>
      <c r="B25" s="5"/>
      <c r="C25" s="5"/>
      <c r="D25" s="6"/>
      <c r="E25" s="6"/>
      <c r="F25" s="5"/>
      <c r="G25" s="5"/>
      <c r="H25" s="5"/>
      <c r="I25" s="5"/>
      <c r="J25" s="5"/>
      <c r="K25" s="5"/>
      <c r="L25" s="5"/>
      <c r="M25" s="5"/>
      <c r="N25" s="5"/>
      <c r="O25" s="5"/>
      <c r="P25" s="5"/>
    </row>
    <row r="26" ht="15.75" customHeight="1" spans="1:16" x14ac:dyDescent="0.25">
      <c r="A26" s="49" t="s">
        <v>65</v>
      </c>
      <c r="B26" s="50" t="s">
        <v>66</v>
      </c>
      <c r="C26" s="5"/>
      <c r="D26" s="6"/>
      <c r="E26" s="6"/>
      <c r="F26" s="5"/>
      <c r="G26" s="5"/>
      <c r="H26" s="5"/>
      <c r="I26" s="5"/>
      <c r="J26" s="5"/>
      <c r="K26" s="5"/>
      <c r="L26" s="5"/>
      <c r="M26" s="5"/>
      <c r="N26" s="5"/>
      <c r="O26" s="5"/>
      <c r="P26" s="5"/>
    </row>
    <row r="27" ht="18" customHeight="1" spans="1:16" x14ac:dyDescent="0.25">
      <c r="A27" s="51" t="s">
        <v>67</v>
      </c>
      <c r="B27" s="52">
        <f>'calcul multi site'!E1</f>
      </c>
      <c r="C27" s="5"/>
      <c r="D27" s="6"/>
      <c r="E27" s="6"/>
      <c r="F27" s="5"/>
      <c r="G27" s="5"/>
      <c r="H27" s="5"/>
      <c r="I27" s="5"/>
      <c r="J27" s="5"/>
      <c r="K27" s="5"/>
      <c r="L27" s="5"/>
      <c r="M27" s="5"/>
      <c r="N27" s="5"/>
      <c r="O27" s="5"/>
      <c r="P27" s="5"/>
    </row>
    <row r="28" ht="18" customHeight="1" spans="1:16" x14ac:dyDescent="0.25">
      <c r="A28" s="51" t="s">
        <v>68</v>
      </c>
      <c r="B28" s="52">
        <f>'calcul multi site'!E2</f>
      </c>
      <c r="C28" s="5"/>
      <c r="D28" s="6"/>
      <c r="E28" s="6"/>
      <c r="F28" s="5"/>
      <c r="G28" s="5"/>
      <c r="H28" s="5"/>
      <c r="I28" s="5"/>
      <c r="J28" s="5"/>
      <c r="K28" s="5"/>
      <c r="L28" s="5"/>
      <c r="M28" s="5"/>
      <c r="N28" s="5"/>
      <c r="O28" s="5"/>
      <c r="P28" s="5"/>
    </row>
    <row r="29" ht="18" customHeight="1" spans="1:16" x14ac:dyDescent="0.25">
      <c r="A29" s="51" t="s">
        <v>69</v>
      </c>
      <c r="B29" s="53">
        <f>'calcul multi site'!B1</f>
      </c>
      <c r="C29" s="5"/>
      <c r="D29" s="6"/>
      <c r="E29" s="6"/>
      <c r="F29" s="5"/>
      <c r="G29" s="5"/>
      <c r="H29" s="5"/>
      <c r="I29" s="5"/>
      <c r="J29" s="5"/>
      <c r="K29" s="5"/>
      <c r="L29" s="5"/>
      <c r="M29" s="5"/>
      <c r="N29" s="5"/>
      <c r="O29" s="5"/>
      <c r="P29" s="5"/>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outlinePr summaryBelow="1" summaryRight="1"/>
  </sheetPr>
  <dimension ref="A1:AA253"/>
  <sheetViews>
    <sheetView workbookViewId="0" zoomScale="80" zoomScaleNormal="100">
      <pane ySplit="5" topLeftCell="A6" activePane="bottomLeft" state="frozen"/>
      <selection pane="bottomLeft"/>
    </sheetView>
  </sheetViews>
  <sheetFormatPr defaultRowHeight="14.25" outlineLevelRow="0" outlineLevelCol="1" x14ac:dyDescent="0" defaultColWidth="9.140625" customHeight="1"/>
  <cols>
    <col min="1" max="1" width="6.7109375" style="6" customWidth="1"/>
    <col min="2" max="2" width="46.7109375" style="5" customWidth="1"/>
    <col min="3" max="3" width="17.5703125" style="6" customWidth="1"/>
    <col min="4" max="4" width="12.7109375" style="6" customWidth="1"/>
    <col min="5" max="5" width="10.7109375" style="19" outlineLevel="1" collapsed="1" customWidth="1"/>
    <col min="6" max="6" width="10.7109375" style="5" outlineLevel="1" collapsed="1" customWidth="1"/>
    <col min="7" max="7" width="13.5703125" style="19" outlineLevel="1" collapsed="1" customWidth="1"/>
    <col min="8" max="8" width="10.7109375" style="19" outlineLevel="1" collapsed="1" customWidth="1"/>
    <col min="9" max="9" width="12.140625" style="5" customWidth="1"/>
    <col min="10" max="10" width="3.28515625" style="5" customWidth="1"/>
    <col min="11" max="12" width="11.42578125" style="6" customWidth="1"/>
    <col min="13" max="13" width="11.42578125" style="54" customWidth="1"/>
    <col min="14" max="14" width="13.42578125" style="55" customWidth="1"/>
    <col min="15" max="15" width="2.140625" style="55" customWidth="1"/>
    <col min="16" max="16" width="15.7109375" style="55" customWidth="1"/>
    <col min="17" max="256" width="11.42578125" style="5" customWidth="1"/>
    <col min="257" max="257" width="6.7109375" style="5" customWidth="1"/>
    <col min="258" max="258" width="38.140625" style="5" customWidth="1"/>
    <col min="259" max="259" width="12.5703125" style="5" customWidth="1"/>
    <col min="260" max="260" width="12.7109375" style="5" customWidth="1"/>
    <col min="261" max="262" width="10.7109375" style="5" customWidth="1"/>
    <col min="263" max="263" style="5" hidden="1" customWidth="1"/>
    <col min="264" max="264" width="10.7109375" style="5" customWidth="1"/>
    <col min="265" max="265" width="12.140625" style="5" customWidth="1"/>
    <col min="266" max="266" width="3.42578125" style="5" customWidth="1"/>
    <col min="267" max="269" width="11.42578125" style="5" customWidth="1"/>
    <col min="270" max="270" width="13.42578125" style="5" customWidth="1"/>
    <col min="271" max="271" style="5" hidden="1" customWidth="1"/>
    <col min="272" max="272" width="15.7109375" style="5" customWidth="1"/>
    <col min="273" max="512" width="11.42578125" style="5" customWidth="1"/>
    <col min="513" max="513" width="6.7109375" style="5" customWidth="1"/>
    <col min="514" max="514" width="38.140625" style="5" customWidth="1"/>
    <col min="515" max="515" width="12.5703125" style="5" customWidth="1"/>
    <col min="516" max="516" width="12.7109375" style="5" customWidth="1"/>
    <col min="517" max="518" width="10.7109375" style="5" customWidth="1"/>
    <col min="519" max="519" style="5" hidden="1" customWidth="1"/>
    <col min="520" max="520" width="10.7109375" style="5" customWidth="1"/>
    <col min="521" max="521" width="12.140625" style="5" customWidth="1"/>
    <col min="522" max="522" width="3.42578125" style="5" customWidth="1"/>
    <col min="523" max="525" width="11.42578125" style="5" customWidth="1"/>
    <col min="526" max="526" width="13.42578125" style="5" customWidth="1"/>
    <col min="527" max="527" style="5" hidden="1" customWidth="1"/>
    <col min="528" max="528" width="15.7109375" style="5" customWidth="1"/>
    <col min="529" max="768" width="11.42578125" style="5" customWidth="1"/>
    <col min="769" max="769" width="6.7109375" style="5" customWidth="1"/>
    <col min="770" max="770" width="38.140625" style="5" customWidth="1"/>
    <col min="771" max="771" width="12.5703125" style="5" customWidth="1"/>
    <col min="772" max="772" width="12.7109375" style="5" customWidth="1"/>
    <col min="773" max="774" width="10.7109375" style="5" customWidth="1"/>
    <col min="775" max="775" style="5" hidden="1" customWidth="1"/>
    <col min="776" max="776" width="10.7109375" style="5" customWidth="1"/>
    <col min="777" max="777" width="12.140625" style="5" customWidth="1"/>
    <col min="778" max="778" width="3.42578125" style="5" customWidth="1"/>
    <col min="779" max="781" width="11.42578125" style="5" customWidth="1"/>
    <col min="782" max="782" width="13.42578125" style="5" customWidth="1"/>
    <col min="783" max="783" style="5" hidden="1" customWidth="1"/>
    <col min="784" max="784" width="15.7109375" style="5" customWidth="1"/>
    <col min="785" max="1024" width="11.42578125" style="5" customWidth="1"/>
    <col min="1025" max="1025" width="6.7109375" style="5" customWidth="1"/>
    <col min="1026" max="1026" width="38.140625" style="5" customWidth="1"/>
    <col min="1027" max="1027" width="12.5703125" style="5" customWidth="1"/>
    <col min="1028" max="1028" width="12.7109375" style="5" customWidth="1"/>
    <col min="1029" max="1030" width="10.7109375" style="5" customWidth="1"/>
    <col min="1031" max="1031" style="5" hidden="1" customWidth="1"/>
    <col min="1032" max="1032" width="10.7109375" style="5" customWidth="1"/>
    <col min="1033" max="1033" width="12.140625" style="5" customWidth="1"/>
    <col min="1034" max="1034" width="3.42578125" style="5" customWidth="1"/>
    <col min="1035" max="1037" width="11.42578125" style="5" customWidth="1"/>
    <col min="1038" max="1038" width="13.42578125" style="5" customWidth="1"/>
    <col min="1039" max="1039" style="5" hidden="1" customWidth="1"/>
    <col min="1040" max="1040" width="15.7109375" style="5" customWidth="1"/>
    <col min="1041" max="1280" width="11.42578125" style="5" customWidth="1"/>
    <col min="1281" max="1281" width="6.7109375" style="5" customWidth="1"/>
    <col min="1282" max="1282" width="38.140625" style="5" customWidth="1"/>
    <col min="1283" max="1283" width="12.5703125" style="5" customWidth="1"/>
    <col min="1284" max="1284" width="12.7109375" style="5" customWidth="1"/>
    <col min="1285" max="1286" width="10.7109375" style="5" customWidth="1"/>
    <col min="1287" max="1287" style="5" hidden="1" customWidth="1"/>
    <col min="1288" max="1288" width="10.7109375" style="5" customWidth="1"/>
    <col min="1289" max="1289" width="12.140625" style="5" customWidth="1"/>
    <col min="1290" max="1290" width="3.42578125" style="5" customWidth="1"/>
    <col min="1291" max="1293" width="11.42578125" style="5" customWidth="1"/>
    <col min="1294" max="1294" width="13.42578125" style="5" customWidth="1"/>
    <col min="1295" max="1295" style="5" hidden="1" customWidth="1"/>
    <col min="1296" max="1296" width="15.7109375" style="5" customWidth="1"/>
    <col min="1297" max="1536" width="11.42578125" style="5" customWidth="1"/>
    <col min="1537" max="1537" width="6.7109375" style="5" customWidth="1"/>
    <col min="1538" max="1538" width="38.140625" style="5" customWidth="1"/>
    <col min="1539" max="1539" width="12.5703125" style="5" customWidth="1"/>
    <col min="1540" max="1540" width="12.7109375" style="5" customWidth="1"/>
    <col min="1541" max="1542" width="10.7109375" style="5" customWidth="1"/>
    <col min="1543" max="1543" style="5" hidden="1" customWidth="1"/>
    <col min="1544" max="1544" width="10.7109375" style="5" customWidth="1"/>
    <col min="1545" max="1545" width="12.140625" style="5" customWidth="1"/>
    <col min="1546" max="1546" width="3.42578125" style="5" customWidth="1"/>
    <col min="1547" max="1549" width="11.42578125" style="5" customWidth="1"/>
    <col min="1550" max="1550" width="13.42578125" style="5" customWidth="1"/>
    <col min="1551" max="1551" style="5" hidden="1" customWidth="1"/>
    <col min="1552" max="1552" width="15.7109375" style="5" customWidth="1"/>
    <col min="1553" max="1792" width="11.42578125" style="5" customWidth="1"/>
    <col min="1793" max="1793" width="6.7109375" style="5" customWidth="1"/>
    <col min="1794" max="1794" width="38.140625" style="5" customWidth="1"/>
    <col min="1795" max="1795" width="12.5703125" style="5" customWidth="1"/>
    <col min="1796" max="1796" width="12.7109375" style="5" customWidth="1"/>
    <col min="1797" max="1798" width="10.7109375" style="5" customWidth="1"/>
    <col min="1799" max="1799" style="5" hidden="1" customWidth="1"/>
    <col min="1800" max="1800" width="10.7109375" style="5" customWidth="1"/>
    <col min="1801" max="1801" width="12.140625" style="5" customWidth="1"/>
    <col min="1802" max="1802" width="3.42578125" style="5" customWidth="1"/>
    <col min="1803" max="1805" width="11.42578125" style="5" customWidth="1"/>
    <col min="1806" max="1806" width="13.42578125" style="5" customWidth="1"/>
    <col min="1807" max="1807" style="5" hidden="1" customWidth="1"/>
    <col min="1808" max="1808" width="15.7109375" style="5" customWidth="1"/>
    <col min="1809" max="2048" width="11.42578125" style="5" customWidth="1"/>
    <col min="2049" max="2049" width="6.7109375" style="5" customWidth="1"/>
    <col min="2050" max="2050" width="38.140625" style="5" customWidth="1"/>
    <col min="2051" max="2051" width="12.5703125" style="5" customWidth="1"/>
    <col min="2052" max="2052" width="12.7109375" style="5" customWidth="1"/>
    <col min="2053" max="2054" width="10.7109375" style="5" customWidth="1"/>
    <col min="2055" max="2055" style="5" hidden="1" customWidth="1"/>
    <col min="2056" max="2056" width="10.7109375" style="5" customWidth="1"/>
    <col min="2057" max="2057" width="12.140625" style="5" customWidth="1"/>
    <col min="2058" max="2058" width="3.42578125" style="5" customWidth="1"/>
    <col min="2059" max="2061" width="11.42578125" style="5" customWidth="1"/>
    <col min="2062" max="2062" width="13.42578125" style="5" customWidth="1"/>
    <col min="2063" max="2063" style="5" hidden="1" customWidth="1"/>
    <col min="2064" max="2064" width="15.7109375" style="5" customWidth="1"/>
    <col min="2065" max="2304" width="11.42578125" style="5" customWidth="1"/>
    <col min="2305" max="2305" width="6.7109375" style="5" customWidth="1"/>
    <col min="2306" max="2306" width="38.140625" style="5" customWidth="1"/>
    <col min="2307" max="2307" width="12.5703125" style="5" customWidth="1"/>
    <col min="2308" max="2308" width="12.7109375" style="5" customWidth="1"/>
    <col min="2309" max="2310" width="10.7109375" style="5" customWidth="1"/>
    <col min="2311" max="2311" style="5" hidden="1" customWidth="1"/>
    <col min="2312" max="2312" width="10.7109375" style="5" customWidth="1"/>
    <col min="2313" max="2313" width="12.140625" style="5" customWidth="1"/>
    <col min="2314" max="2314" width="3.42578125" style="5" customWidth="1"/>
    <col min="2315" max="2317" width="11.42578125" style="5" customWidth="1"/>
    <col min="2318" max="2318" width="13.42578125" style="5" customWidth="1"/>
    <col min="2319" max="2319" style="5" hidden="1" customWidth="1"/>
    <col min="2320" max="2320" width="15.7109375" style="5" customWidth="1"/>
    <col min="2321" max="2560" width="11.42578125" style="5" customWidth="1"/>
    <col min="2561" max="2561" width="6.7109375" style="5" customWidth="1"/>
    <col min="2562" max="2562" width="38.140625" style="5" customWidth="1"/>
    <col min="2563" max="2563" width="12.5703125" style="5" customWidth="1"/>
    <col min="2564" max="2564" width="12.7109375" style="5" customWidth="1"/>
    <col min="2565" max="2566" width="10.7109375" style="5" customWidth="1"/>
    <col min="2567" max="2567" style="5" hidden="1" customWidth="1"/>
    <col min="2568" max="2568" width="10.7109375" style="5" customWidth="1"/>
    <col min="2569" max="2569" width="12.140625" style="5" customWidth="1"/>
    <col min="2570" max="2570" width="3.42578125" style="5" customWidth="1"/>
    <col min="2571" max="2573" width="11.42578125" style="5" customWidth="1"/>
    <col min="2574" max="2574" width="13.42578125" style="5" customWidth="1"/>
    <col min="2575" max="2575" style="5" hidden="1" customWidth="1"/>
    <col min="2576" max="2576" width="15.7109375" style="5" customWidth="1"/>
    <col min="2577" max="2816" width="11.42578125" style="5" customWidth="1"/>
    <col min="2817" max="2817" width="6.7109375" style="5" customWidth="1"/>
    <col min="2818" max="2818" width="38.140625" style="5" customWidth="1"/>
    <col min="2819" max="2819" width="12.5703125" style="5" customWidth="1"/>
    <col min="2820" max="2820" width="12.7109375" style="5" customWidth="1"/>
    <col min="2821" max="2822" width="10.7109375" style="5" customWidth="1"/>
    <col min="2823" max="2823" style="5" hidden="1" customWidth="1"/>
    <col min="2824" max="2824" width="10.7109375" style="5" customWidth="1"/>
    <col min="2825" max="2825" width="12.140625" style="5" customWidth="1"/>
    <col min="2826" max="2826" width="3.42578125" style="5" customWidth="1"/>
    <col min="2827" max="2829" width="11.42578125" style="5" customWidth="1"/>
    <col min="2830" max="2830" width="13.42578125" style="5" customWidth="1"/>
    <col min="2831" max="2831" style="5" hidden="1" customWidth="1"/>
    <col min="2832" max="2832" width="15.7109375" style="5" customWidth="1"/>
    <col min="2833" max="3072" width="11.42578125" style="5" customWidth="1"/>
    <col min="3073" max="3073" width="6.7109375" style="5" customWidth="1"/>
    <col min="3074" max="3074" width="38.140625" style="5" customWidth="1"/>
    <col min="3075" max="3075" width="12.5703125" style="5" customWidth="1"/>
    <col min="3076" max="3076" width="12.7109375" style="5" customWidth="1"/>
    <col min="3077" max="3078" width="10.7109375" style="5" customWidth="1"/>
    <col min="3079" max="3079" style="5" hidden="1" customWidth="1"/>
    <col min="3080" max="3080" width="10.7109375" style="5" customWidth="1"/>
    <col min="3081" max="3081" width="12.140625" style="5" customWidth="1"/>
    <col min="3082" max="3082" width="3.42578125" style="5" customWidth="1"/>
    <col min="3083" max="3085" width="11.42578125" style="5" customWidth="1"/>
    <col min="3086" max="3086" width="13.42578125" style="5" customWidth="1"/>
    <col min="3087" max="3087" style="5" hidden="1" customWidth="1"/>
    <col min="3088" max="3088" width="15.7109375" style="5" customWidth="1"/>
    <col min="3089" max="3328" width="11.42578125" style="5" customWidth="1"/>
    <col min="3329" max="3329" width="6.7109375" style="5" customWidth="1"/>
    <col min="3330" max="3330" width="38.140625" style="5" customWidth="1"/>
    <col min="3331" max="3331" width="12.5703125" style="5" customWidth="1"/>
    <col min="3332" max="3332" width="12.7109375" style="5" customWidth="1"/>
    <col min="3333" max="3334" width="10.7109375" style="5" customWidth="1"/>
    <col min="3335" max="3335" style="5" hidden="1" customWidth="1"/>
    <col min="3336" max="3336" width="10.7109375" style="5" customWidth="1"/>
    <col min="3337" max="3337" width="12.140625" style="5" customWidth="1"/>
    <col min="3338" max="3338" width="3.42578125" style="5" customWidth="1"/>
    <col min="3339" max="3341" width="11.42578125" style="5" customWidth="1"/>
    <col min="3342" max="3342" width="13.42578125" style="5" customWidth="1"/>
    <col min="3343" max="3343" style="5" hidden="1" customWidth="1"/>
    <col min="3344" max="3344" width="15.7109375" style="5" customWidth="1"/>
    <col min="3345" max="3584" width="11.42578125" style="5" customWidth="1"/>
    <col min="3585" max="3585" width="6.7109375" style="5" customWidth="1"/>
    <col min="3586" max="3586" width="38.140625" style="5" customWidth="1"/>
    <col min="3587" max="3587" width="12.5703125" style="5" customWidth="1"/>
    <col min="3588" max="3588" width="12.7109375" style="5" customWidth="1"/>
    <col min="3589" max="3590" width="10.7109375" style="5" customWidth="1"/>
    <col min="3591" max="3591" style="5" hidden="1" customWidth="1"/>
    <col min="3592" max="3592" width="10.7109375" style="5" customWidth="1"/>
    <col min="3593" max="3593" width="12.140625" style="5" customWidth="1"/>
    <col min="3594" max="3594" width="3.42578125" style="5" customWidth="1"/>
    <col min="3595" max="3597" width="11.42578125" style="5" customWidth="1"/>
    <col min="3598" max="3598" width="13.42578125" style="5" customWidth="1"/>
    <col min="3599" max="3599" style="5" hidden="1" customWidth="1"/>
    <col min="3600" max="3600" width="15.7109375" style="5" customWidth="1"/>
    <col min="3601" max="3840" width="11.42578125" style="5" customWidth="1"/>
    <col min="3841" max="3841" width="6.7109375" style="5" customWidth="1"/>
    <col min="3842" max="3842" width="38.140625" style="5" customWidth="1"/>
    <col min="3843" max="3843" width="12.5703125" style="5" customWidth="1"/>
    <col min="3844" max="3844" width="12.7109375" style="5" customWidth="1"/>
    <col min="3845" max="3846" width="10.7109375" style="5" customWidth="1"/>
    <col min="3847" max="3847" style="5" hidden="1" customWidth="1"/>
    <col min="3848" max="3848" width="10.7109375" style="5" customWidth="1"/>
    <col min="3849" max="3849" width="12.140625" style="5" customWidth="1"/>
    <col min="3850" max="3850" width="3.42578125" style="5" customWidth="1"/>
    <col min="3851" max="3853" width="11.42578125" style="5" customWidth="1"/>
    <col min="3854" max="3854" width="13.42578125" style="5" customWidth="1"/>
    <col min="3855" max="3855" style="5" hidden="1" customWidth="1"/>
    <col min="3856" max="3856" width="15.7109375" style="5" customWidth="1"/>
    <col min="3857" max="4096" width="11.42578125" style="5" customWidth="1"/>
    <col min="4097" max="4097" width="6.7109375" style="5" customWidth="1"/>
    <col min="4098" max="4098" width="38.140625" style="5" customWidth="1"/>
    <col min="4099" max="4099" width="12.5703125" style="5" customWidth="1"/>
    <col min="4100" max="4100" width="12.7109375" style="5" customWidth="1"/>
    <col min="4101" max="4102" width="10.7109375" style="5" customWidth="1"/>
    <col min="4103" max="4103" style="5" hidden="1" customWidth="1"/>
    <col min="4104" max="4104" width="10.7109375" style="5" customWidth="1"/>
    <col min="4105" max="4105" width="12.140625" style="5" customWidth="1"/>
    <col min="4106" max="4106" width="3.42578125" style="5" customWidth="1"/>
    <col min="4107" max="4109" width="11.42578125" style="5" customWidth="1"/>
    <col min="4110" max="4110" width="13.42578125" style="5" customWidth="1"/>
    <col min="4111" max="4111" style="5" hidden="1" customWidth="1"/>
    <col min="4112" max="4112" width="15.7109375" style="5" customWidth="1"/>
    <col min="4113" max="4352" width="11.42578125" style="5" customWidth="1"/>
    <col min="4353" max="4353" width="6.7109375" style="5" customWidth="1"/>
    <col min="4354" max="4354" width="38.140625" style="5" customWidth="1"/>
    <col min="4355" max="4355" width="12.5703125" style="5" customWidth="1"/>
    <col min="4356" max="4356" width="12.7109375" style="5" customWidth="1"/>
    <col min="4357" max="4358" width="10.7109375" style="5" customWidth="1"/>
    <col min="4359" max="4359" style="5" hidden="1" customWidth="1"/>
    <col min="4360" max="4360" width="10.7109375" style="5" customWidth="1"/>
    <col min="4361" max="4361" width="12.140625" style="5" customWidth="1"/>
    <col min="4362" max="4362" width="3.42578125" style="5" customWidth="1"/>
    <col min="4363" max="4365" width="11.42578125" style="5" customWidth="1"/>
    <col min="4366" max="4366" width="13.42578125" style="5" customWidth="1"/>
    <col min="4367" max="4367" style="5" hidden="1" customWidth="1"/>
    <col min="4368" max="4368" width="15.7109375" style="5" customWidth="1"/>
    <col min="4369" max="4608" width="11.42578125" style="5" customWidth="1"/>
    <col min="4609" max="4609" width="6.7109375" style="5" customWidth="1"/>
    <col min="4610" max="4610" width="38.140625" style="5" customWidth="1"/>
    <col min="4611" max="4611" width="12.5703125" style="5" customWidth="1"/>
    <col min="4612" max="4612" width="12.7109375" style="5" customWidth="1"/>
    <col min="4613" max="4614" width="10.7109375" style="5" customWidth="1"/>
    <col min="4615" max="4615" style="5" hidden="1" customWidth="1"/>
    <col min="4616" max="4616" width="10.7109375" style="5" customWidth="1"/>
    <col min="4617" max="4617" width="12.140625" style="5" customWidth="1"/>
    <col min="4618" max="4618" width="3.42578125" style="5" customWidth="1"/>
    <col min="4619" max="4621" width="11.42578125" style="5" customWidth="1"/>
    <col min="4622" max="4622" width="13.42578125" style="5" customWidth="1"/>
    <col min="4623" max="4623" style="5" hidden="1" customWidth="1"/>
    <col min="4624" max="4624" width="15.7109375" style="5" customWidth="1"/>
    <col min="4625" max="4864" width="11.42578125" style="5" customWidth="1"/>
    <col min="4865" max="4865" width="6.7109375" style="5" customWidth="1"/>
    <col min="4866" max="4866" width="38.140625" style="5" customWidth="1"/>
    <col min="4867" max="4867" width="12.5703125" style="5" customWidth="1"/>
    <col min="4868" max="4868" width="12.7109375" style="5" customWidth="1"/>
    <col min="4869" max="4870" width="10.7109375" style="5" customWidth="1"/>
    <col min="4871" max="4871" style="5" hidden="1" customWidth="1"/>
    <col min="4872" max="4872" width="10.7109375" style="5" customWidth="1"/>
    <col min="4873" max="4873" width="12.140625" style="5" customWidth="1"/>
    <col min="4874" max="4874" width="3.42578125" style="5" customWidth="1"/>
    <col min="4875" max="4877" width="11.42578125" style="5" customWidth="1"/>
    <col min="4878" max="4878" width="13.42578125" style="5" customWidth="1"/>
    <col min="4879" max="4879" style="5" hidden="1" customWidth="1"/>
    <col min="4880" max="4880" width="15.7109375" style="5" customWidth="1"/>
    <col min="4881" max="5120" width="11.42578125" style="5" customWidth="1"/>
    <col min="5121" max="5121" width="6.7109375" style="5" customWidth="1"/>
    <col min="5122" max="5122" width="38.140625" style="5" customWidth="1"/>
    <col min="5123" max="5123" width="12.5703125" style="5" customWidth="1"/>
    <col min="5124" max="5124" width="12.7109375" style="5" customWidth="1"/>
    <col min="5125" max="5126" width="10.7109375" style="5" customWidth="1"/>
    <col min="5127" max="5127" style="5" hidden="1" customWidth="1"/>
    <col min="5128" max="5128" width="10.7109375" style="5" customWidth="1"/>
    <col min="5129" max="5129" width="12.140625" style="5" customWidth="1"/>
    <col min="5130" max="5130" width="3.42578125" style="5" customWidth="1"/>
    <col min="5131" max="5133" width="11.42578125" style="5" customWidth="1"/>
    <col min="5134" max="5134" width="13.42578125" style="5" customWidth="1"/>
    <col min="5135" max="5135" style="5" hidden="1" customWidth="1"/>
    <col min="5136" max="5136" width="15.7109375" style="5" customWidth="1"/>
    <col min="5137" max="5376" width="11.42578125" style="5" customWidth="1"/>
    <col min="5377" max="5377" width="6.7109375" style="5" customWidth="1"/>
    <col min="5378" max="5378" width="38.140625" style="5" customWidth="1"/>
    <col min="5379" max="5379" width="12.5703125" style="5" customWidth="1"/>
    <col min="5380" max="5380" width="12.7109375" style="5" customWidth="1"/>
    <col min="5381" max="5382" width="10.7109375" style="5" customWidth="1"/>
    <col min="5383" max="5383" style="5" hidden="1" customWidth="1"/>
    <col min="5384" max="5384" width="10.7109375" style="5" customWidth="1"/>
    <col min="5385" max="5385" width="12.140625" style="5" customWidth="1"/>
    <col min="5386" max="5386" width="3.42578125" style="5" customWidth="1"/>
    <col min="5387" max="5389" width="11.42578125" style="5" customWidth="1"/>
    <col min="5390" max="5390" width="13.42578125" style="5" customWidth="1"/>
    <col min="5391" max="5391" style="5" hidden="1" customWidth="1"/>
    <col min="5392" max="5392" width="15.7109375" style="5" customWidth="1"/>
    <col min="5393" max="5632" width="11.42578125" style="5" customWidth="1"/>
    <col min="5633" max="5633" width="6.7109375" style="5" customWidth="1"/>
    <col min="5634" max="5634" width="38.140625" style="5" customWidth="1"/>
    <col min="5635" max="5635" width="12.5703125" style="5" customWidth="1"/>
    <col min="5636" max="5636" width="12.7109375" style="5" customWidth="1"/>
    <col min="5637" max="5638" width="10.7109375" style="5" customWidth="1"/>
    <col min="5639" max="5639" style="5" hidden="1" customWidth="1"/>
    <col min="5640" max="5640" width="10.7109375" style="5" customWidth="1"/>
    <col min="5641" max="5641" width="12.140625" style="5" customWidth="1"/>
    <col min="5642" max="5642" width="3.42578125" style="5" customWidth="1"/>
    <col min="5643" max="5645" width="11.42578125" style="5" customWidth="1"/>
    <col min="5646" max="5646" width="13.42578125" style="5" customWidth="1"/>
    <col min="5647" max="5647" style="5" hidden="1" customWidth="1"/>
    <col min="5648" max="5648" width="15.7109375" style="5" customWidth="1"/>
    <col min="5649" max="5888" width="11.42578125" style="5" customWidth="1"/>
    <col min="5889" max="5889" width="6.7109375" style="5" customWidth="1"/>
    <col min="5890" max="5890" width="38.140625" style="5" customWidth="1"/>
    <col min="5891" max="5891" width="12.5703125" style="5" customWidth="1"/>
    <col min="5892" max="5892" width="12.7109375" style="5" customWidth="1"/>
    <col min="5893" max="5894" width="10.7109375" style="5" customWidth="1"/>
    <col min="5895" max="5895" style="5" hidden="1" customWidth="1"/>
    <col min="5896" max="5896" width="10.7109375" style="5" customWidth="1"/>
    <col min="5897" max="5897" width="12.140625" style="5" customWidth="1"/>
    <col min="5898" max="5898" width="3.42578125" style="5" customWidth="1"/>
    <col min="5899" max="5901" width="11.42578125" style="5" customWidth="1"/>
    <col min="5902" max="5902" width="13.42578125" style="5" customWidth="1"/>
    <col min="5903" max="5903" style="5" hidden="1" customWidth="1"/>
    <col min="5904" max="5904" width="15.7109375" style="5" customWidth="1"/>
    <col min="5905" max="6144" width="11.42578125" style="5" customWidth="1"/>
    <col min="6145" max="6145" width="6.7109375" style="5" customWidth="1"/>
    <col min="6146" max="6146" width="38.140625" style="5" customWidth="1"/>
    <col min="6147" max="6147" width="12.5703125" style="5" customWidth="1"/>
    <col min="6148" max="6148" width="12.7109375" style="5" customWidth="1"/>
    <col min="6149" max="6150" width="10.7109375" style="5" customWidth="1"/>
    <col min="6151" max="6151" style="5" hidden="1" customWidth="1"/>
    <col min="6152" max="6152" width="10.7109375" style="5" customWidth="1"/>
    <col min="6153" max="6153" width="12.140625" style="5" customWidth="1"/>
    <col min="6154" max="6154" width="3.42578125" style="5" customWidth="1"/>
    <col min="6155" max="6157" width="11.42578125" style="5" customWidth="1"/>
    <col min="6158" max="6158" width="13.42578125" style="5" customWidth="1"/>
    <col min="6159" max="6159" style="5" hidden="1" customWidth="1"/>
    <col min="6160" max="6160" width="15.7109375" style="5" customWidth="1"/>
    <col min="6161" max="6400" width="11.42578125" style="5" customWidth="1"/>
    <col min="6401" max="6401" width="6.7109375" style="5" customWidth="1"/>
    <col min="6402" max="6402" width="38.140625" style="5" customWidth="1"/>
    <col min="6403" max="6403" width="12.5703125" style="5" customWidth="1"/>
    <col min="6404" max="6404" width="12.7109375" style="5" customWidth="1"/>
    <col min="6405" max="6406" width="10.7109375" style="5" customWidth="1"/>
    <col min="6407" max="6407" style="5" hidden="1" customWidth="1"/>
    <col min="6408" max="6408" width="10.7109375" style="5" customWidth="1"/>
    <col min="6409" max="6409" width="12.140625" style="5" customWidth="1"/>
    <col min="6410" max="6410" width="3.42578125" style="5" customWidth="1"/>
    <col min="6411" max="6413" width="11.42578125" style="5" customWidth="1"/>
    <col min="6414" max="6414" width="13.42578125" style="5" customWidth="1"/>
    <col min="6415" max="6415" style="5" hidden="1" customWidth="1"/>
    <col min="6416" max="6416" width="15.7109375" style="5" customWidth="1"/>
    <col min="6417" max="6656" width="11.42578125" style="5" customWidth="1"/>
    <col min="6657" max="6657" width="6.7109375" style="5" customWidth="1"/>
    <col min="6658" max="6658" width="38.140625" style="5" customWidth="1"/>
    <col min="6659" max="6659" width="12.5703125" style="5" customWidth="1"/>
    <col min="6660" max="6660" width="12.7109375" style="5" customWidth="1"/>
    <col min="6661" max="6662" width="10.7109375" style="5" customWidth="1"/>
    <col min="6663" max="6663" style="5" hidden="1" customWidth="1"/>
    <col min="6664" max="6664" width="10.7109375" style="5" customWidth="1"/>
    <col min="6665" max="6665" width="12.140625" style="5" customWidth="1"/>
    <col min="6666" max="6666" width="3.42578125" style="5" customWidth="1"/>
    <col min="6667" max="6669" width="11.42578125" style="5" customWidth="1"/>
    <col min="6670" max="6670" width="13.42578125" style="5" customWidth="1"/>
    <col min="6671" max="6671" style="5" hidden="1" customWidth="1"/>
    <col min="6672" max="6672" width="15.7109375" style="5" customWidth="1"/>
    <col min="6673" max="6912" width="11.42578125" style="5" customWidth="1"/>
    <col min="6913" max="6913" width="6.7109375" style="5" customWidth="1"/>
    <col min="6914" max="6914" width="38.140625" style="5" customWidth="1"/>
    <col min="6915" max="6915" width="12.5703125" style="5" customWidth="1"/>
    <col min="6916" max="6916" width="12.7109375" style="5" customWidth="1"/>
    <col min="6917" max="6918" width="10.7109375" style="5" customWidth="1"/>
    <col min="6919" max="6919" style="5" hidden="1" customWidth="1"/>
    <col min="6920" max="6920" width="10.7109375" style="5" customWidth="1"/>
    <col min="6921" max="6921" width="12.140625" style="5" customWidth="1"/>
    <col min="6922" max="6922" width="3.42578125" style="5" customWidth="1"/>
    <col min="6923" max="6925" width="11.42578125" style="5" customWidth="1"/>
    <col min="6926" max="6926" width="13.42578125" style="5" customWidth="1"/>
    <col min="6927" max="6927" style="5" hidden="1" customWidth="1"/>
    <col min="6928" max="6928" width="15.7109375" style="5" customWidth="1"/>
    <col min="6929" max="7168" width="11.42578125" style="5" customWidth="1"/>
    <col min="7169" max="7169" width="6.7109375" style="5" customWidth="1"/>
    <col min="7170" max="7170" width="38.140625" style="5" customWidth="1"/>
    <col min="7171" max="7171" width="12.5703125" style="5" customWidth="1"/>
    <col min="7172" max="7172" width="12.7109375" style="5" customWidth="1"/>
    <col min="7173" max="7174" width="10.7109375" style="5" customWidth="1"/>
    <col min="7175" max="7175" style="5" hidden="1" customWidth="1"/>
    <col min="7176" max="7176" width="10.7109375" style="5" customWidth="1"/>
    <col min="7177" max="7177" width="12.140625" style="5" customWidth="1"/>
    <col min="7178" max="7178" width="3.42578125" style="5" customWidth="1"/>
    <col min="7179" max="7181" width="11.42578125" style="5" customWidth="1"/>
    <col min="7182" max="7182" width="13.42578125" style="5" customWidth="1"/>
    <col min="7183" max="7183" style="5" hidden="1" customWidth="1"/>
    <col min="7184" max="7184" width="15.7109375" style="5" customWidth="1"/>
    <col min="7185" max="7424" width="11.42578125" style="5" customWidth="1"/>
    <col min="7425" max="7425" width="6.7109375" style="5" customWidth="1"/>
    <col min="7426" max="7426" width="38.140625" style="5" customWidth="1"/>
    <col min="7427" max="7427" width="12.5703125" style="5" customWidth="1"/>
    <col min="7428" max="7428" width="12.7109375" style="5" customWidth="1"/>
    <col min="7429" max="7430" width="10.7109375" style="5" customWidth="1"/>
    <col min="7431" max="7431" style="5" hidden="1" customWidth="1"/>
    <col min="7432" max="7432" width="10.7109375" style="5" customWidth="1"/>
    <col min="7433" max="7433" width="12.140625" style="5" customWidth="1"/>
    <col min="7434" max="7434" width="3.42578125" style="5" customWidth="1"/>
    <col min="7435" max="7437" width="11.42578125" style="5" customWidth="1"/>
    <col min="7438" max="7438" width="13.42578125" style="5" customWidth="1"/>
    <col min="7439" max="7439" style="5" hidden="1" customWidth="1"/>
    <col min="7440" max="7440" width="15.7109375" style="5" customWidth="1"/>
    <col min="7441" max="7680" width="11.42578125" style="5" customWidth="1"/>
    <col min="7681" max="7681" width="6.7109375" style="5" customWidth="1"/>
    <col min="7682" max="7682" width="38.140625" style="5" customWidth="1"/>
    <col min="7683" max="7683" width="12.5703125" style="5" customWidth="1"/>
    <col min="7684" max="7684" width="12.7109375" style="5" customWidth="1"/>
    <col min="7685" max="7686" width="10.7109375" style="5" customWidth="1"/>
    <col min="7687" max="7687" style="5" hidden="1" customWidth="1"/>
    <col min="7688" max="7688" width="10.7109375" style="5" customWidth="1"/>
    <col min="7689" max="7689" width="12.140625" style="5" customWidth="1"/>
    <col min="7690" max="7690" width="3.42578125" style="5" customWidth="1"/>
    <col min="7691" max="7693" width="11.42578125" style="5" customWidth="1"/>
    <col min="7694" max="7694" width="13.42578125" style="5" customWidth="1"/>
    <col min="7695" max="7695" style="5" hidden="1" customWidth="1"/>
    <col min="7696" max="7696" width="15.7109375" style="5" customWidth="1"/>
    <col min="7697" max="7936" width="11.42578125" style="5" customWidth="1"/>
    <col min="7937" max="7937" width="6.7109375" style="5" customWidth="1"/>
    <col min="7938" max="7938" width="38.140625" style="5" customWidth="1"/>
    <col min="7939" max="7939" width="12.5703125" style="5" customWidth="1"/>
    <col min="7940" max="7940" width="12.7109375" style="5" customWidth="1"/>
    <col min="7941" max="7942" width="10.7109375" style="5" customWidth="1"/>
    <col min="7943" max="7943" style="5" hidden="1" customWidth="1"/>
    <col min="7944" max="7944" width="10.7109375" style="5" customWidth="1"/>
    <col min="7945" max="7945" width="12.140625" style="5" customWidth="1"/>
    <col min="7946" max="7946" width="3.42578125" style="5" customWidth="1"/>
    <col min="7947" max="7949" width="11.42578125" style="5" customWidth="1"/>
    <col min="7950" max="7950" width="13.42578125" style="5" customWidth="1"/>
    <col min="7951" max="7951" style="5" hidden="1" customWidth="1"/>
    <col min="7952" max="7952" width="15.7109375" style="5" customWidth="1"/>
    <col min="7953" max="8192" width="11.42578125" style="5" customWidth="1"/>
    <col min="8193" max="8193" width="6.7109375" style="5" customWidth="1"/>
    <col min="8194" max="8194" width="38.140625" style="5" customWidth="1"/>
    <col min="8195" max="8195" width="12.5703125" style="5" customWidth="1"/>
    <col min="8196" max="8196" width="12.7109375" style="5" customWidth="1"/>
    <col min="8197" max="8198" width="10.7109375" style="5" customWidth="1"/>
    <col min="8199" max="8199" style="5" hidden="1" customWidth="1"/>
    <col min="8200" max="8200" width="10.7109375" style="5" customWidth="1"/>
    <col min="8201" max="8201" width="12.140625" style="5" customWidth="1"/>
    <col min="8202" max="8202" width="3.42578125" style="5" customWidth="1"/>
    <col min="8203" max="8205" width="11.42578125" style="5" customWidth="1"/>
    <col min="8206" max="8206" width="13.42578125" style="5" customWidth="1"/>
    <col min="8207" max="8207" style="5" hidden="1" customWidth="1"/>
    <col min="8208" max="8208" width="15.7109375" style="5" customWidth="1"/>
    <col min="8209" max="8448" width="11.42578125" style="5" customWidth="1"/>
    <col min="8449" max="8449" width="6.7109375" style="5" customWidth="1"/>
    <col min="8450" max="8450" width="38.140625" style="5" customWidth="1"/>
    <col min="8451" max="8451" width="12.5703125" style="5" customWidth="1"/>
    <col min="8452" max="8452" width="12.7109375" style="5" customWidth="1"/>
    <col min="8453" max="8454" width="10.7109375" style="5" customWidth="1"/>
    <col min="8455" max="8455" style="5" hidden="1" customWidth="1"/>
    <col min="8456" max="8456" width="10.7109375" style="5" customWidth="1"/>
    <col min="8457" max="8457" width="12.140625" style="5" customWidth="1"/>
    <col min="8458" max="8458" width="3.42578125" style="5" customWidth="1"/>
    <col min="8459" max="8461" width="11.42578125" style="5" customWidth="1"/>
    <col min="8462" max="8462" width="13.42578125" style="5" customWidth="1"/>
    <col min="8463" max="8463" style="5" hidden="1" customWidth="1"/>
    <col min="8464" max="8464" width="15.7109375" style="5" customWidth="1"/>
    <col min="8465" max="8704" width="11.42578125" style="5" customWidth="1"/>
    <col min="8705" max="8705" width="6.7109375" style="5" customWidth="1"/>
    <col min="8706" max="8706" width="38.140625" style="5" customWidth="1"/>
    <col min="8707" max="8707" width="12.5703125" style="5" customWidth="1"/>
    <col min="8708" max="8708" width="12.7109375" style="5" customWidth="1"/>
    <col min="8709" max="8710" width="10.7109375" style="5" customWidth="1"/>
    <col min="8711" max="8711" style="5" hidden="1" customWidth="1"/>
    <col min="8712" max="8712" width="10.7109375" style="5" customWidth="1"/>
    <col min="8713" max="8713" width="12.140625" style="5" customWidth="1"/>
    <col min="8714" max="8714" width="3.42578125" style="5" customWidth="1"/>
    <col min="8715" max="8717" width="11.42578125" style="5" customWidth="1"/>
    <col min="8718" max="8718" width="13.42578125" style="5" customWidth="1"/>
    <col min="8719" max="8719" style="5" hidden="1" customWidth="1"/>
    <col min="8720" max="8720" width="15.7109375" style="5" customWidth="1"/>
    <col min="8721" max="8960" width="11.42578125" style="5" customWidth="1"/>
    <col min="8961" max="8961" width="6.7109375" style="5" customWidth="1"/>
    <col min="8962" max="8962" width="38.140625" style="5" customWidth="1"/>
    <col min="8963" max="8963" width="12.5703125" style="5" customWidth="1"/>
    <col min="8964" max="8964" width="12.7109375" style="5" customWidth="1"/>
    <col min="8965" max="8966" width="10.7109375" style="5" customWidth="1"/>
    <col min="8967" max="8967" style="5" hidden="1" customWidth="1"/>
    <col min="8968" max="8968" width="10.7109375" style="5" customWidth="1"/>
    <col min="8969" max="8969" width="12.140625" style="5" customWidth="1"/>
    <col min="8970" max="8970" width="3.42578125" style="5" customWidth="1"/>
    <col min="8971" max="8973" width="11.42578125" style="5" customWidth="1"/>
    <col min="8974" max="8974" width="13.42578125" style="5" customWidth="1"/>
    <col min="8975" max="8975" style="5" hidden="1" customWidth="1"/>
    <col min="8976" max="8976" width="15.7109375" style="5" customWidth="1"/>
    <col min="8977" max="9216" width="11.42578125" style="5" customWidth="1"/>
    <col min="9217" max="9217" width="6.7109375" style="5" customWidth="1"/>
    <col min="9218" max="9218" width="38.140625" style="5" customWidth="1"/>
    <col min="9219" max="9219" width="12.5703125" style="5" customWidth="1"/>
    <col min="9220" max="9220" width="12.7109375" style="5" customWidth="1"/>
    <col min="9221" max="9222" width="10.7109375" style="5" customWidth="1"/>
    <col min="9223" max="9223" style="5" hidden="1" customWidth="1"/>
    <col min="9224" max="9224" width="10.7109375" style="5" customWidth="1"/>
    <col min="9225" max="9225" width="12.140625" style="5" customWidth="1"/>
    <col min="9226" max="9226" width="3.42578125" style="5" customWidth="1"/>
    <col min="9227" max="9229" width="11.42578125" style="5" customWidth="1"/>
    <col min="9230" max="9230" width="13.42578125" style="5" customWidth="1"/>
    <col min="9231" max="9231" style="5" hidden="1" customWidth="1"/>
    <col min="9232" max="9232" width="15.7109375" style="5" customWidth="1"/>
    <col min="9233" max="9472" width="11.42578125" style="5" customWidth="1"/>
    <col min="9473" max="9473" width="6.7109375" style="5" customWidth="1"/>
    <col min="9474" max="9474" width="38.140625" style="5" customWidth="1"/>
    <col min="9475" max="9475" width="12.5703125" style="5" customWidth="1"/>
    <col min="9476" max="9476" width="12.7109375" style="5" customWidth="1"/>
    <col min="9477" max="9478" width="10.7109375" style="5" customWidth="1"/>
    <col min="9479" max="9479" style="5" hidden="1" customWidth="1"/>
    <col min="9480" max="9480" width="10.7109375" style="5" customWidth="1"/>
    <col min="9481" max="9481" width="12.140625" style="5" customWidth="1"/>
    <col min="9482" max="9482" width="3.42578125" style="5" customWidth="1"/>
    <col min="9483" max="9485" width="11.42578125" style="5" customWidth="1"/>
    <col min="9486" max="9486" width="13.42578125" style="5" customWidth="1"/>
    <col min="9487" max="9487" style="5" hidden="1" customWidth="1"/>
    <col min="9488" max="9488" width="15.7109375" style="5" customWidth="1"/>
    <col min="9489" max="9728" width="11.42578125" style="5" customWidth="1"/>
    <col min="9729" max="9729" width="6.7109375" style="5" customWidth="1"/>
    <col min="9730" max="9730" width="38.140625" style="5" customWidth="1"/>
    <col min="9731" max="9731" width="12.5703125" style="5" customWidth="1"/>
    <col min="9732" max="9732" width="12.7109375" style="5" customWidth="1"/>
    <col min="9733" max="9734" width="10.7109375" style="5" customWidth="1"/>
    <col min="9735" max="9735" style="5" hidden="1" customWidth="1"/>
    <col min="9736" max="9736" width="10.7109375" style="5" customWidth="1"/>
    <col min="9737" max="9737" width="12.140625" style="5" customWidth="1"/>
    <col min="9738" max="9738" width="3.42578125" style="5" customWidth="1"/>
    <col min="9739" max="9741" width="11.42578125" style="5" customWidth="1"/>
    <col min="9742" max="9742" width="13.42578125" style="5" customWidth="1"/>
    <col min="9743" max="9743" style="5" hidden="1" customWidth="1"/>
    <col min="9744" max="9744" width="15.7109375" style="5" customWidth="1"/>
    <col min="9745" max="9984" width="11.42578125" style="5" customWidth="1"/>
    <col min="9985" max="9985" width="6.7109375" style="5" customWidth="1"/>
    <col min="9986" max="9986" width="38.140625" style="5" customWidth="1"/>
    <col min="9987" max="9987" width="12.5703125" style="5" customWidth="1"/>
    <col min="9988" max="9988" width="12.7109375" style="5" customWidth="1"/>
    <col min="9989" max="9990" width="10.7109375" style="5" customWidth="1"/>
    <col min="9991" max="9991" style="5" hidden="1" customWidth="1"/>
    <col min="9992" max="9992" width="10.7109375" style="5" customWidth="1"/>
    <col min="9993" max="9993" width="12.140625" style="5" customWidth="1"/>
    <col min="9994" max="9994" width="3.42578125" style="5" customWidth="1"/>
    <col min="9995" max="9997" width="11.42578125" style="5" customWidth="1"/>
    <col min="9998" max="9998" width="13.42578125" style="5" customWidth="1"/>
    <col min="9999" max="9999" style="5" hidden="1" customWidth="1"/>
    <col min="10000" max="10000" width="15.7109375" style="5" customWidth="1"/>
    <col min="10001" max="10240" width="11.42578125" style="5" customWidth="1"/>
    <col min="10241" max="10241" width="6.7109375" style="5" customWidth="1"/>
    <col min="10242" max="10242" width="38.140625" style="5" customWidth="1"/>
    <col min="10243" max="10243" width="12.5703125" style="5" customWidth="1"/>
    <col min="10244" max="10244" width="12.7109375" style="5" customWidth="1"/>
    <col min="10245" max="10246" width="10.7109375" style="5" customWidth="1"/>
    <col min="10247" max="10247" style="5" hidden="1" customWidth="1"/>
    <col min="10248" max="10248" width="10.7109375" style="5" customWidth="1"/>
    <col min="10249" max="10249" width="12.140625" style="5" customWidth="1"/>
    <col min="10250" max="10250" width="3.42578125" style="5" customWidth="1"/>
    <col min="10251" max="10253" width="11.42578125" style="5" customWidth="1"/>
    <col min="10254" max="10254" width="13.42578125" style="5" customWidth="1"/>
    <col min="10255" max="10255" style="5" hidden="1" customWidth="1"/>
    <col min="10256" max="10256" width="15.7109375" style="5" customWidth="1"/>
    <col min="10257" max="10496" width="11.42578125" style="5" customWidth="1"/>
    <col min="10497" max="10497" width="6.7109375" style="5" customWidth="1"/>
    <col min="10498" max="10498" width="38.140625" style="5" customWidth="1"/>
    <col min="10499" max="10499" width="12.5703125" style="5" customWidth="1"/>
    <col min="10500" max="10500" width="12.7109375" style="5" customWidth="1"/>
    <col min="10501" max="10502" width="10.7109375" style="5" customWidth="1"/>
    <col min="10503" max="10503" style="5" hidden="1" customWidth="1"/>
    <col min="10504" max="10504" width="10.7109375" style="5" customWidth="1"/>
    <col min="10505" max="10505" width="12.140625" style="5" customWidth="1"/>
    <col min="10506" max="10506" width="3.42578125" style="5" customWidth="1"/>
    <col min="10507" max="10509" width="11.42578125" style="5" customWidth="1"/>
    <col min="10510" max="10510" width="13.42578125" style="5" customWidth="1"/>
    <col min="10511" max="10511" style="5" hidden="1" customWidth="1"/>
    <col min="10512" max="10512" width="15.7109375" style="5" customWidth="1"/>
    <col min="10513" max="10752" width="11.42578125" style="5" customWidth="1"/>
    <col min="10753" max="10753" width="6.7109375" style="5" customWidth="1"/>
    <col min="10754" max="10754" width="38.140625" style="5" customWidth="1"/>
    <col min="10755" max="10755" width="12.5703125" style="5" customWidth="1"/>
    <col min="10756" max="10756" width="12.7109375" style="5" customWidth="1"/>
    <col min="10757" max="10758" width="10.7109375" style="5" customWidth="1"/>
    <col min="10759" max="10759" style="5" hidden="1" customWidth="1"/>
    <col min="10760" max="10760" width="10.7109375" style="5" customWidth="1"/>
    <col min="10761" max="10761" width="12.140625" style="5" customWidth="1"/>
    <col min="10762" max="10762" width="3.42578125" style="5" customWidth="1"/>
    <col min="10763" max="10765" width="11.42578125" style="5" customWidth="1"/>
    <col min="10766" max="10766" width="13.42578125" style="5" customWidth="1"/>
    <col min="10767" max="10767" style="5" hidden="1" customWidth="1"/>
    <col min="10768" max="10768" width="15.7109375" style="5" customWidth="1"/>
    <col min="10769" max="11008" width="11.42578125" style="5" customWidth="1"/>
    <col min="11009" max="11009" width="6.7109375" style="5" customWidth="1"/>
    <col min="11010" max="11010" width="38.140625" style="5" customWidth="1"/>
    <col min="11011" max="11011" width="12.5703125" style="5" customWidth="1"/>
    <col min="11012" max="11012" width="12.7109375" style="5" customWidth="1"/>
    <col min="11013" max="11014" width="10.7109375" style="5" customWidth="1"/>
    <col min="11015" max="11015" style="5" hidden="1" customWidth="1"/>
    <col min="11016" max="11016" width="10.7109375" style="5" customWidth="1"/>
    <col min="11017" max="11017" width="12.140625" style="5" customWidth="1"/>
    <col min="11018" max="11018" width="3.42578125" style="5" customWidth="1"/>
    <col min="11019" max="11021" width="11.42578125" style="5" customWidth="1"/>
    <col min="11022" max="11022" width="13.42578125" style="5" customWidth="1"/>
    <col min="11023" max="11023" style="5" hidden="1" customWidth="1"/>
    <col min="11024" max="11024" width="15.7109375" style="5" customWidth="1"/>
    <col min="11025" max="11264" width="11.42578125" style="5" customWidth="1"/>
    <col min="11265" max="11265" width="6.7109375" style="5" customWidth="1"/>
    <col min="11266" max="11266" width="38.140625" style="5" customWidth="1"/>
    <col min="11267" max="11267" width="12.5703125" style="5" customWidth="1"/>
    <col min="11268" max="11268" width="12.7109375" style="5" customWidth="1"/>
    <col min="11269" max="11270" width="10.7109375" style="5" customWidth="1"/>
    <col min="11271" max="11271" style="5" hidden="1" customWidth="1"/>
    <col min="11272" max="11272" width="10.7109375" style="5" customWidth="1"/>
    <col min="11273" max="11273" width="12.140625" style="5" customWidth="1"/>
    <col min="11274" max="11274" width="3.42578125" style="5" customWidth="1"/>
    <col min="11275" max="11277" width="11.42578125" style="5" customWidth="1"/>
    <col min="11278" max="11278" width="13.42578125" style="5" customWidth="1"/>
    <col min="11279" max="11279" style="5" hidden="1" customWidth="1"/>
    <col min="11280" max="11280" width="15.7109375" style="5" customWidth="1"/>
    <col min="11281" max="11520" width="11.42578125" style="5" customWidth="1"/>
    <col min="11521" max="11521" width="6.7109375" style="5" customWidth="1"/>
    <col min="11522" max="11522" width="38.140625" style="5" customWidth="1"/>
    <col min="11523" max="11523" width="12.5703125" style="5" customWidth="1"/>
    <col min="11524" max="11524" width="12.7109375" style="5" customWidth="1"/>
    <col min="11525" max="11526" width="10.7109375" style="5" customWidth="1"/>
    <col min="11527" max="11527" style="5" hidden="1" customWidth="1"/>
    <col min="11528" max="11528" width="10.7109375" style="5" customWidth="1"/>
    <col min="11529" max="11529" width="12.140625" style="5" customWidth="1"/>
    <col min="11530" max="11530" width="3.42578125" style="5" customWidth="1"/>
    <col min="11531" max="11533" width="11.42578125" style="5" customWidth="1"/>
    <col min="11534" max="11534" width="13.42578125" style="5" customWidth="1"/>
    <col min="11535" max="11535" style="5" hidden="1" customWidth="1"/>
    <col min="11536" max="11536" width="15.7109375" style="5" customWidth="1"/>
    <col min="11537" max="11776" width="11.42578125" style="5" customWidth="1"/>
    <col min="11777" max="11777" width="6.7109375" style="5" customWidth="1"/>
    <col min="11778" max="11778" width="38.140625" style="5" customWidth="1"/>
    <col min="11779" max="11779" width="12.5703125" style="5" customWidth="1"/>
    <col min="11780" max="11780" width="12.7109375" style="5" customWidth="1"/>
    <col min="11781" max="11782" width="10.7109375" style="5" customWidth="1"/>
    <col min="11783" max="11783" style="5" hidden="1" customWidth="1"/>
    <col min="11784" max="11784" width="10.7109375" style="5" customWidth="1"/>
    <col min="11785" max="11785" width="12.140625" style="5" customWidth="1"/>
    <col min="11786" max="11786" width="3.42578125" style="5" customWidth="1"/>
    <col min="11787" max="11789" width="11.42578125" style="5" customWidth="1"/>
    <col min="11790" max="11790" width="13.42578125" style="5" customWidth="1"/>
    <col min="11791" max="11791" style="5" hidden="1" customWidth="1"/>
    <col min="11792" max="11792" width="15.7109375" style="5" customWidth="1"/>
    <col min="11793" max="12032" width="11.42578125" style="5" customWidth="1"/>
    <col min="12033" max="12033" width="6.7109375" style="5" customWidth="1"/>
    <col min="12034" max="12034" width="38.140625" style="5" customWidth="1"/>
    <col min="12035" max="12035" width="12.5703125" style="5" customWidth="1"/>
    <col min="12036" max="12036" width="12.7109375" style="5" customWidth="1"/>
    <col min="12037" max="12038" width="10.7109375" style="5" customWidth="1"/>
    <col min="12039" max="12039" style="5" hidden="1" customWidth="1"/>
    <col min="12040" max="12040" width="10.7109375" style="5" customWidth="1"/>
    <col min="12041" max="12041" width="12.140625" style="5" customWidth="1"/>
    <col min="12042" max="12042" width="3.42578125" style="5" customWidth="1"/>
    <col min="12043" max="12045" width="11.42578125" style="5" customWidth="1"/>
    <col min="12046" max="12046" width="13.42578125" style="5" customWidth="1"/>
    <col min="12047" max="12047" style="5" hidden="1" customWidth="1"/>
    <col min="12048" max="12048" width="15.7109375" style="5" customWidth="1"/>
    <col min="12049" max="12288" width="11.42578125" style="5" customWidth="1"/>
    <col min="12289" max="12289" width="6.7109375" style="5" customWidth="1"/>
    <col min="12290" max="12290" width="38.140625" style="5" customWidth="1"/>
    <col min="12291" max="12291" width="12.5703125" style="5" customWidth="1"/>
    <col min="12292" max="12292" width="12.7109375" style="5" customWidth="1"/>
    <col min="12293" max="12294" width="10.7109375" style="5" customWidth="1"/>
    <col min="12295" max="12295" style="5" hidden="1" customWidth="1"/>
    <col min="12296" max="12296" width="10.7109375" style="5" customWidth="1"/>
    <col min="12297" max="12297" width="12.140625" style="5" customWidth="1"/>
    <col min="12298" max="12298" width="3.42578125" style="5" customWidth="1"/>
    <col min="12299" max="12301" width="11.42578125" style="5" customWidth="1"/>
    <col min="12302" max="12302" width="13.42578125" style="5" customWidth="1"/>
    <col min="12303" max="12303" style="5" hidden="1" customWidth="1"/>
    <col min="12304" max="12304" width="15.7109375" style="5" customWidth="1"/>
    <col min="12305" max="12544" width="11.42578125" style="5" customWidth="1"/>
    <col min="12545" max="12545" width="6.7109375" style="5" customWidth="1"/>
    <col min="12546" max="12546" width="38.140625" style="5" customWidth="1"/>
    <col min="12547" max="12547" width="12.5703125" style="5" customWidth="1"/>
    <col min="12548" max="12548" width="12.7109375" style="5" customWidth="1"/>
    <col min="12549" max="12550" width="10.7109375" style="5" customWidth="1"/>
    <col min="12551" max="12551" style="5" hidden="1" customWidth="1"/>
    <col min="12552" max="12552" width="10.7109375" style="5" customWidth="1"/>
    <col min="12553" max="12553" width="12.140625" style="5" customWidth="1"/>
    <col min="12554" max="12554" width="3.42578125" style="5" customWidth="1"/>
    <col min="12555" max="12557" width="11.42578125" style="5" customWidth="1"/>
    <col min="12558" max="12558" width="13.42578125" style="5" customWidth="1"/>
    <col min="12559" max="12559" style="5" hidden="1" customWidth="1"/>
    <col min="12560" max="12560" width="15.7109375" style="5" customWidth="1"/>
    <col min="12561" max="12800" width="11.42578125" style="5" customWidth="1"/>
    <col min="12801" max="12801" width="6.7109375" style="5" customWidth="1"/>
    <col min="12802" max="12802" width="38.140625" style="5" customWidth="1"/>
    <col min="12803" max="12803" width="12.5703125" style="5" customWidth="1"/>
    <col min="12804" max="12804" width="12.7109375" style="5" customWidth="1"/>
    <col min="12805" max="12806" width="10.7109375" style="5" customWidth="1"/>
    <col min="12807" max="12807" style="5" hidden="1" customWidth="1"/>
    <col min="12808" max="12808" width="10.7109375" style="5" customWidth="1"/>
    <col min="12809" max="12809" width="12.140625" style="5" customWidth="1"/>
    <col min="12810" max="12810" width="3.42578125" style="5" customWidth="1"/>
    <col min="12811" max="12813" width="11.42578125" style="5" customWidth="1"/>
    <col min="12814" max="12814" width="13.42578125" style="5" customWidth="1"/>
    <col min="12815" max="12815" style="5" hidden="1" customWidth="1"/>
    <col min="12816" max="12816" width="15.7109375" style="5" customWidth="1"/>
    <col min="12817" max="13056" width="11.42578125" style="5" customWidth="1"/>
    <col min="13057" max="13057" width="6.7109375" style="5" customWidth="1"/>
    <col min="13058" max="13058" width="38.140625" style="5" customWidth="1"/>
    <col min="13059" max="13059" width="12.5703125" style="5" customWidth="1"/>
    <col min="13060" max="13060" width="12.7109375" style="5" customWidth="1"/>
    <col min="13061" max="13062" width="10.7109375" style="5" customWidth="1"/>
    <col min="13063" max="13063" style="5" hidden="1" customWidth="1"/>
    <col min="13064" max="13064" width="10.7109375" style="5" customWidth="1"/>
    <col min="13065" max="13065" width="12.140625" style="5" customWidth="1"/>
    <col min="13066" max="13066" width="3.42578125" style="5" customWidth="1"/>
    <col min="13067" max="13069" width="11.42578125" style="5" customWidth="1"/>
    <col min="13070" max="13070" width="13.42578125" style="5" customWidth="1"/>
    <col min="13071" max="13071" style="5" hidden="1" customWidth="1"/>
    <col min="13072" max="13072" width="15.7109375" style="5" customWidth="1"/>
    <col min="13073" max="13312" width="11.42578125" style="5" customWidth="1"/>
    <col min="13313" max="13313" width="6.7109375" style="5" customWidth="1"/>
    <col min="13314" max="13314" width="38.140625" style="5" customWidth="1"/>
    <col min="13315" max="13315" width="12.5703125" style="5" customWidth="1"/>
    <col min="13316" max="13316" width="12.7109375" style="5" customWidth="1"/>
    <col min="13317" max="13318" width="10.7109375" style="5" customWidth="1"/>
    <col min="13319" max="13319" style="5" hidden="1" customWidth="1"/>
    <col min="13320" max="13320" width="10.7109375" style="5" customWidth="1"/>
    <col min="13321" max="13321" width="12.140625" style="5" customWidth="1"/>
    <col min="13322" max="13322" width="3.42578125" style="5" customWidth="1"/>
    <col min="13323" max="13325" width="11.42578125" style="5" customWidth="1"/>
    <col min="13326" max="13326" width="13.42578125" style="5" customWidth="1"/>
    <col min="13327" max="13327" style="5" hidden="1" customWidth="1"/>
    <col min="13328" max="13328" width="15.7109375" style="5" customWidth="1"/>
    <col min="13329" max="13568" width="11.42578125" style="5" customWidth="1"/>
    <col min="13569" max="13569" width="6.7109375" style="5" customWidth="1"/>
    <col min="13570" max="13570" width="38.140625" style="5" customWidth="1"/>
    <col min="13571" max="13571" width="12.5703125" style="5" customWidth="1"/>
    <col min="13572" max="13572" width="12.7109375" style="5" customWidth="1"/>
    <col min="13573" max="13574" width="10.7109375" style="5" customWidth="1"/>
    <col min="13575" max="13575" style="5" hidden="1" customWidth="1"/>
    <col min="13576" max="13576" width="10.7109375" style="5" customWidth="1"/>
    <col min="13577" max="13577" width="12.140625" style="5" customWidth="1"/>
    <col min="13578" max="13578" width="3.42578125" style="5" customWidth="1"/>
    <col min="13579" max="13581" width="11.42578125" style="5" customWidth="1"/>
    <col min="13582" max="13582" width="13.42578125" style="5" customWidth="1"/>
    <col min="13583" max="13583" style="5" hidden="1" customWidth="1"/>
    <col min="13584" max="13584" width="15.7109375" style="5" customWidth="1"/>
    <col min="13585" max="13824" width="11.42578125" style="5" customWidth="1"/>
    <col min="13825" max="13825" width="6.7109375" style="5" customWidth="1"/>
    <col min="13826" max="13826" width="38.140625" style="5" customWidth="1"/>
    <col min="13827" max="13827" width="12.5703125" style="5" customWidth="1"/>
    <col min="13828" max="13828" width="12.7109375" style="5" customWidth="1"/>
    <col min="13829" max="13830" width="10.7109375" style="5" customWidth="1"/>
    <col min="13831" max="13831" style="5" hidden="1" customWidth="1"/>
    <col min="13832" max="13832" width="10.7109375" style="5" customWidth="1"/>
    <col min="13833" max="13833" width="12.140625" style="5" customWidth="1"/>
    <col min="13834" max="13834" width="3.42578125" style="5" customWidth="1"/>
    <col min="13835" max="13837" width="11.42578125" style="5" customWidth="1"/>
    <col min="13838" max="13838" width="13.42578125" style="5" customWidth="1"/>
    <col min="13839" max="13839" style="5" hidden="1" customWidth="1"/>
    <col min="13840" max="13840" width="15.7109375" style="5" customWidth="1"/>
    <col min="13841" max="14080" width="11.42578125" style="5" customWidth="1"/>
    <col min="14081" max="14081" width="6.7109375" style="5" customWidth="1"/>
    <col min="14082" max="14082" width="38.140625" style="5" customWidth="1"/>
    <col min="14083" max="14083" width="12.5703125" style="5" customWidth="1"/>
    <col min="14084" max="14084" width="12.7109375" style="5" customWidth="1"/>
    <col min="14085" max="14086" width="10.7109375" style="5" customWidth="1"/>
    <col min="14087" max="14087" style="5" hidden="1" customWidth="1"/>
    <col min="14088" max="14088" width="10.7109375" style="5" customWidth="1"/>
    <col min="14089" max="14089" width="12.140625" style="5" customWidth="1"/>
    <col min="14090" max="14090" width="3.42578125" style="5" customWidth="1"/>
    <col min="14091" max="14093" width="11.42578125" style="5" customWidth="1"/>
    <col min="14094" max="14094" width="13.42578125" style="5" customWidth="1"/>
    <col min="14095" max="14095" style="5" hidden="1" customWidth="1"/>
    <col min="14096" max="14096" width="15.7109375" style="5" customWidth="1"/>
    <col min="14097" max="14336" width="11.42578125" style="5" customWidth="1"/>
    <col min="14337" max="14337" width="6.7109375" style="5" customWidth="1"/>
    <col min="14338" max="14338" width="38.140625" style="5" customWidth="1"/>
    <col min="14339" max="14339" width="12.5703125" style="5" customWidth="1"/>
    <col min="14340" max="14340" width="12.7109375" style="5" customWidth="1"/>
    <col min="14341" max="14342" width="10.7109375" style="5" customWidth="1"/>
    <col min="14343" max="14343" style="5" hidden="1" customWidth="1"/>
    <col min="14344" max="14344" width="10.7109375" style="5" customWidth="1"/>
    <col min="14345" max="14345" width="12.140625" style="5" customWidth="1"/>
    <col min="14346" max="14346" width="3.42578125" style="5" customWidth="1"/>
    <col min="14347" max="14349" width="11.42578125" style="5" customWidth="1"/>
    <col min="14350" max="14350" width="13.42578125" style="5" customWidth="1"/>
    <col min="14351" max="14351" style="5" hidden="1" customWidth="1"/>
    <col min="14352" max="14352" width="15.7109375" style="5" customWidth="1"/>
    <col min="14353" max="14592" width="11.42578125" style="5" customWidth="1"/>
    <col min="14593" max="14593" width="6.7109375" style="5" customWidth="1"/>
    <col min="14594" max="14594" width="38.140625" style="5" customWidth="1"/>
    <col min="14595" max="14595" width="12.5703125" style="5" customWidth="1"/>
    <col min="14596" max="14596" width="12.7109375" style="5" customWidth="1"/>
    <col min="14597" max="14598" width="10.7109375" style="5" customWidth="1"/>
    <col min="14599" max="14599" style="5" hidden="1" customWidth="1"/>
    <col min="14600" max="14600" width="10.7109375" style="5" customWidth="1"/>
    <col min="14601" max="14601" width="12.140625" style="5" customWidth="1"/>
    <col min="14602" max="14602" width="3.42578125" style="5" customWidth="1"/>
    <col min="14603" max="14605" width="11.42578125" style="5" customWidth="1"/>
    <col min="14606" max="14606" width="13.42578125" style="5" customWidth="1"/>
    <col min="14607" max="14607" style="5" hidden="1" customWidth="1"/>
    <col min="14608" max="14608" width="15.7109375" style="5" customWidth="1"/>
    <col min="14609" max="14848" width="11.42578125" style="5" customWidth="1"/>
    <col min="14849" max="14849" width="6.7109375" style="5" customWidth="1"/>
    <col min="14850" max="14850" width="38.140625" style="5" customWidth="1"/>
    <col min="14851" max="14851" width="12.5703125" style="5" customWidth="1"/>
    <col min="14852" max="14852" width="12.7109375" style="5" customWidth="1"/>
    <col min="14853" max="14854" width="10.7109375" style="5" customWidth="1"/>
    <col min="14855" max="14855" style="5" hidden="1" customWidth="1"/>
    <col min="14856" max="14856" width="10.7109375" style="5" customWidth="1"/>
    <col min="14857" max="14857" width="12.140625" style="5" customWidth="1"/>
    <col min="14858" max="14858" width="3.42578125" style="5" customWidth="1"/>
    <col min="14859" max="14861" width="11.42578125" style="5" customWidth="1"/>
    <col min="14862" max="14862" width="13.42578125" style="5" customWidth="1"/>
    <col min="14863" max="14863" style="5" hidden="1" customWidth="1"/>
    <col min="14864" max="14864" width="15.7109375" style="5" customWidth="1"/>
    <col min="14865" max="15104" width="11.42578125" style="5" customWidth="1"/>
    <col min="15105" max="15105" width="6.7109375" style="5" customWidth="1"/>
    <col min="15106" max="15106" width="38.140625" style="5" customWidth="1"/>
    <col min="15107" max="15107" width="12.5703125" style="5" customWidth="1"/>
    <col min="15108" max="15108" width="12.7109375" style="5" customWidth="1"/>
    <col min="15109" max="15110" width="10.7109375" style="5" customWidth="1"/>
    <col min="15111" max="15111" style="5" hidden="1" customWidth="1"/>
    <col min="15112" max="15112" width="10.7109375" style="5" customWidth="1"/>
    <col min="15113" max="15113" width="12.140625" style="5" customWidth="1"/>
    <col min="15114" max="15114" width="3.42578125" style="5" customWidth="1"/>
    <col min="15115" max="15117" width="11.42578125" style="5" customWidth="1"/>
    <col min="15118" max="15118" width="13.42578125" style="5" customWidth="1"/>
    <col min="15119" max="15119" style="5" hidden="1" customWidth="1"/>
    <col min="15120" max="15120" width="15.7109375" style="5" customWidth="1"/>
    <col min="15121" max="15360" width="11.42578125" style="5" customWidth="1"/>
    <col min="15361" max="15361" width="6.7109375" style="5" customWidth="1"/>
    <col min="15362" max="15362" width="38.140625" style="5" customWidth="1"/>
    <col min="15363" max="15363" width="12.5703125" style="5" customWidth="1"/>
    <col min="15364" max="15364" width="12.7109375" style="5" customWidth="1"/>
    <col min="15365" max="15366" width="10.7109375" style="5" customWidth="1"/>
    <col min="15367" max="15367" style="5" hidden="1" customWidth="1"/>
    <col min="15368" max="15368" width="10.7109375" style="5" customWidth="1"/>
    <col min="15369" max="15369" width="12.140625" style="5" customWidth="1"/>
    <col min="15370" max="15370" width="3.42578125" style="5" customWidth="1"/>
    <col min="15371" max="15373" width="11.42578125" style="5" customWidth="1"/>
    <col min="15374" max="15374" width="13.42578125" style="5" customWidth="1"/>
    <col min="15375" max="15375" style="5" hidden="1" customWidth="1"/>
    <col min="15376" max="15376" width="15.7109375" style="5" customWidth="1"/>
    <col min="15377" max="15616" width="11.42578125" style="5" customWidth="1"/>
    <col min="15617" max="15617" width="6.7109375" style="5" customWidth="1"/>
    <col min="15618" max="15618" width="38.140625" style="5" customWidth="1"/>
    <col min="15619" max="15619" width="12.5703125" style="5" customWidth="1"/>
    <col min="15620" max="15620" width="12.7109375" style="5" customWidth="1"/>
    <col min="15621" max="15622" width="10.7109375" style="5" customWidth="1"/>
    <col min="15623" max="15623" style="5" hidden="1" customWidth="1"/>
    <col min="15624" max="15624" width="10.7109375" style="5" customWidth="1"/>
    <col min="15625" max="15625" width="12.140625" style="5" customWidth="1"/>
    <col min="15626" max="15626" width="3.42578125" style="5" customWidth="1"/>
    <col min="15627" max="15629" width="11.42578125" style="5" customWidth="1"/>
    <col min="15630" max="15630" width="13.42578125" style="5" customWidth="1"/>
    <col min="15631" max="15631" style="5" hidden="1" customWidth="1"/>
    <col min="15632" max="15632" width="15.7109375" style="5" customWidth="1"/>
    <col min="15633" max="15872" width="11.42578125" style="5" customWidth="1"/>
    <col min="15873" max="15873" width="6.7109375" style="5" customWidth="1"/>
    <col min="15874" max="15874" width="38.140625" style="5" customWidth="1"/>
    <col min="15875" max="15875" width="12.5703125" style="5" customWidth="1"/>
    <col min="15876" max="15876" width="12.7109375" style="5" customWidth="1"/>
    <col min="15877" max="15878" width="10.7109375" style="5" customWidth="1"/>
    <col min="15879" max="15879" style="5" hidden="1" customWidth="1"/>
    <col min="15880" max="15880" width="10.7109375" style="5" customWidth="1"/>
    <col min="15881" max="15881" width="12.140625" style="5" customWidth="1"/>
    <col min="15882" max="15882" width="3.42578125" style="5" customWidth="1"/>
    <col min="15883" max="15885" width="11.42578125" style="5" customWidth="1"/>
    <col min="15886" max="15886" width="13.42578125" style="5" customWidth="1"/>
    <col min="15887" max="15887" style="5" hidden="1" customWidth="1"/>
    <col min="15888" max="15888" width="15.7109375" style="5" customWidth="1"/>
    <col min="15889" max="16128" width="11.42578125" style="5" customWidth="1"/>
    <col min="16129" max="16129" width="6.7109375" style="5" customWidth="1"/>
    <col min="16130" max="16130" width="38.140625" style="5" customWidth="1"/>
    <col min="16131" max="16131" width="12.5703125" style="5" customWidth="1"/>
    <col min="16132" max="16132" width="12.7109375" style="5" customWidth="1"/>
    <col min="16133" max="16134" width="10.7109375" style="5" customWidth="1"/>
    <col min="16135" max="16135" style="5" hidden="1" customWidth="1"/>
    <col min="16136" max="16136" width="10.7109375" style="5" customWidth="1"/>
    <col min="16137" max="16137" width="12.140625" style="5" customWidth="1"/>
    <col min="16138" max="16138" width="3.42578125" style="5" customWidth="1"/>
    <col min="16139" max="16141" width="11.42578125" style="5" customWidth="1"/>
    <col min="16142" max="16142" width="13.42578125" style="5" customWidth="1"/>
    <col min="16143" max="16143" style="5" hidden="1" customWidth="1"/>
    <col min="16144" max="16144" width="15.7109375" style="5" customWidth="1"/>
    <col min="16145" max="16384" width="11.42578125" style="5" customWidth="1"/>
  </cols>
  <sheetData>
    <row r="1" ht="45" customHeight="1" spans="1:27" x14ac:dyDescent="0.25">
      <c r="A1" s="56" t="s">
        <v>70</v>
      </c>
      <c r="B1" s="57">
        <f>'a completer'!B6</f>
      </c>
      <c r="C1" s="57"/>
      <c r="D1" s="58"/>
      <c r="E1" s="57"/>
      <c r="F1" s="59" t="s">
        <v>71</v>
      </c>
      <c r="G1" s="60"/>
      <c r="H1" s="60"/>
      <c r="I1" s="61"/>
      <c r="J1" s="19"/>
      <c r="K1" s="62"/>
      <c r="L1" s="6"/>
      <c r="M1" s="54"/>
      <c r="N1" s="55"/>
      <c r="O1" s="55"/>
      <c r="P1" s="55"/>
      <c r="Q1" s="5"/>
      <c r="R1" s="5"/>
      <c r="S1" s="5"/>
      <c r="T1" s="5"/>
      <c r="U1" s="5"/>
      <c r="V1" s="5"/>
      <c r="W1" s="5"/>
      <c r="X1" s="5"/>
      <c r="Y1" s="5"/>
      <c r="Z1" s="5"/>
      <c r="AA1" s="5"/>
    </row>
    <row r="2" ht="12.75" customHeight="1" spans="1:27" x14ac:dyDescent="0.25">
      <c r="A2" s="6"/>
      <c r="B2" s="5"/>
      <c r="C2" s="6"/>
      <c r="D2" s="6"/>
      <c r="E2" s="19"/>
      <c r="F2" s="5"/>
      <c r="G2" s="19"/>
      <c r="H2" s="19"/>
      <c r="I2" s="63"/>
      <c r="J2" s="5"/>
      <c r="K2" s="6"/>
      <c r="L2" s="6"/>
      <c r="M2" s="54"/>
      <c r="N2" s="55"/>
      <c r="O2" s="55"/>
      <c r="P2" s="55"/>
      <c r="Q2" s="5"/>
      <c r="R2" s="5"/>
      <c r="S2" s="5"/>
      <c r="T2" s="5"/>
      <c r="U2" s="5"/>
      <c r="V2" s="5"/>
      <c r="W2" s="5"/>
      <c r="X2" s="5"/>
      <c r="Y2" s="5"/>
      <c r="Z2" s="5"/>
      <c r="AA2" s="5"/>
    </row>
    <row r="3" ht="21" customHeight="1" spans="1:27" x14ac:dyDescent="0.25">
      <c r="A3" s="64"/>
      <c r="B3" s="65"/>
      <c r="C3" s="66"/>
      <c r="D3" s="66"/>
      <c r="E3" s="67" t="s">
        <v>72</v>
      </c>
      <c r="F3" s="68" t="s">
        <v>73</v>
      </c>
      <c r="G3" s="69"/>
      <c r="H3" s="70" t="s">
        <v>74</v>
      </c>
      <c r="I3" s="71" t="s">
        <v>75</v>
      </c>
      <c r="J3" s="5"/>
      <c r="K3" s="72" t="s">
        <v>76</v>
      </c>
      <c r="L3" s="73"/>
      <c r="M3" s="73"/>
      <c r="N3" s="73"/>
      <c r="O3" s="73"/>
      <c r="P3" s="74"/>
      <c r="Q3" s="5"/>
      <c r="R3" s="5"/>
      <c r="S3" s="5"/>
      <c r="T3" s="5"/>
      <c r="U3" s="5"/>
      <c r="V3" s="5"/>
      <c r="W3" s="5"/>
      <c r="X3" s="5"/>
      <c r="Y3" s="5"/>
      <c r="Z3" s="5"/>
      <c r="AA3" s="5"/>
    </row>
    <row r="4" ht="37.5" customHeight="1" spans="1:27" x14ac:dyDescent="0.25">
      <c r="A4" s="75" t="s">
        <v>77</v>
      </c>
      <c r="B4" s="76" t="s">
        <v>78</v>
      </c>
      <c r="C4" s="77" t="s">
        <v>79</v>
      </c>
      <c r="D4" s="77" t="s">
        <v>80</v>
      </c>
      <c r="E4" s="77" t="s">
        <v>81</v>
      </c>
      <c r="F4" s="77" t="s">
        <v>81</v>
      </c>
      <c r="G4" s="77" t="s">
        <v>82</v>
      </c>
      <c r="H4" s="78">
        <f>IF('a completer'!F13=1,50,IF('a completer'!F14=1,70,IF('a completer'!F15=1,150,IF('a completer'!F16=1,250,IF('a completer'!F17=1,500,IF('a completer'!F18=1,800))))))</f>
      </c>
      <c r="I4" s="79"/>
      <c r="J4" s="5"/>
      <c r="K4" s="80" t="s">
        <v>83</v>
      </c>
      <c r="L4" s="80" t="s">
        <v>84</v>
      </c>
      <c r="M4" s="81" t="s">
        <v>85</v>
      </c>
      <c r="N4" s="82" t="s">
        <v>86</v>
      </c>
      <c r="O4" s="82" t="s">
        <v>87</v>
      </c>
      <c r="P4" s="82" t="s">
        <v>88</v>
      </c>
      <c r="Q4" s="83"/>
      <c r="R4" s="5"/>
      <c r="S4" s="5"/>
      <c r="T4" s="5"/>
      <c r="U4" s="5"/>
      <c r="V4" s="5"/>
      <c r="W4" s="5"/>
      <c r="X4" s="5"/>
      <c r="Y4" s="5"/>
      <c r="Z4" s="5"/>
      <c r="AA4" s="5"/>
    </row>
    <row r="5" ht="15" customHeight="1" spans="1:27" x14ac:dyDescent="0.25">
      <c r="A5" s="84" t="s">
        <v>89</v>
      </c>
      <c r="B5" s="85" t="s">
        <v>90</v>
      </c>
      <c r="C5" s="86"/>
      <c r="D5" s="85"/>
      <c r="E5" s="87"/>
      <c r="F5" s="88"/>
      <c r="G5" s="87"/>
      <c r="H5" s="87"/>
      <c r="I5" s="87"/>
      <c r="J5" s="5"/>
      <c r="K5" s="89"/>
      <c r="L5" s="87"/>
      <c r="M5" s="87"/>
      <c r="N5" s="90"/>
      <c r="O5" s="90"/>
      <c r="P5" s="91"/>
      <c r="Q5" s="5"/>
      <c r="R5" s="5"/>
      <c r="S5" s="5"/>
      <c r="T5" s="5"/>
      <c r="U5" s="5"/>
      <c r="V5" s="5"/>
      <c r="W5" s="5"/>
      <c r="X5" s="5"/>
      <c r="Y5" s="5"/>
      <c r="Z5" s="5"/>
      <c r="AA5" s="92" t="s">
        <v>91</v>
      </c>
    </row>
    <row r="6" ht="15" customHeight="1" spans="1:27" x14ac:dyDescent="0.25">
      <c r="A6" s="93">
        <v>0</v>
      </c>
      <c r="B6" s="94">
        <f>indices!B6</f>
      </c>
      <c r="C6" s="95">
        <f>'a completer'!$B$12</f>
      </c>
      <c r="D6" s="95">
        <f>'a completer'!$B$15</f>
      </c>
      <c r="E6" s="96">
        <f>IF(A6&lt;1,"",(A6)*(D6)*(indices!A6)*(VLOOKUP('a completer'!$B$11,Qualité,4,FALSE))*(VLOOKUP(C6,age,2,FALSE))*(INDEX(Feuil1!$A$226:$F$241,MATCH('a completer'!$B$10,Feuil1!A$226:$A$241,0),MATCH('Liste materiels et chiffrage'!$D6,Feuil1!$A$225:$F$225,0))))</f>
      </c>
      <c r="F6" s="97">
        <f>IF(A6&lt;1,"",(A6)*(indices!A6)*(VLOOKUP('a completer'!$B$11,Qualité,4,FALSE))*(VLOOKUP(C6,age,2,FALSE))*(INDEX(Feuil1!$A$226:$F$241,MATCH(10+'a completer'!$B$10,Feuil1!$A$226:$A$241,0),MATCH('Liste materiels et chiffrage'!$D6,Feuil1!$A$225:$F$225,0))))</f>
      </c>
      <c r="G6" s="98"/>
      <c r="H6" s="99">
        <f>IF(A6&lt;1,"",(F6+E6)*'a completer'!$D$7*Feuil1!$H$226)</f>
      </c>
      <c r="I6" s="100">
        <f>IF(A6&lt;1,"",A6*D6*indices!D6/indices!$A$4)</f>
      </c>
      <c r="J6" s="101"/>
      <c r="K6" s="102">
        <f t="shared" ref="K6:K32" si="0">+IF(A6&lt;1,"",E6*7.7/A6)</f>
      </c>
      <c r="L6" s="103">
        <f t="shared" ref="L6:L32" si="1">+IF(A6&lt;1,"",F6*7.7/A6)</f>
      </c>
      <c r="M6" s="103">
        <f t="shared" ref="M6:M32" si="2">IF(A6&lt;1,"",SUM(K6:L6))</f>
      </c>
      <c r="N6" s="104">
        <f>IF(A6&lt;1,"",+'Liste materiels et chiffrage'!M6/60*'a completer'!$B$8)</f>
      </c>
      <c r="O6" s="104">
        <f t="shared" ref="O6:O32" si="3">+IF(A6&lt;1,"",N6+(G6/A6))</f>
      </c>
      <c r="P6" s="105">
        <f t="shared" ref="P6:P32" si="4">+IF(A6&lt;1,"",N6+(H6/A6))</f>
      </c>
      <c r="Q6" s="5"/>
      <c r="R6" s="5"/>
      <c r="S6" s="5"/>
      <c r="T6" s="5"/>
      <c r="U6" s="5"/>
      <c r="V6" s="5"/>
      <c r="W6" s="5"/>
      <c r="X6" s="5"/>
      <c r="Y6" s="5"/>
      <c r="Z6" s="5"/>
      <c r="AA6" s="92">
        <f>IFERROR(VLOOKUP(B6,#REF!,2,FALSE),"à compléter")</f>
      </c>
    </row>
    <row r="7" ht="15" customHeight="1" spans="1:27" x14ac:dyDescent="0.25">
      <c r="A7" s="93">
        <v>0</v>
      </c>
      <c r="B7" s="94">
        <f>indices!B7</f>
      </c>
      <c r="C7" s="106">
        <f>'a completer'!$B$12</f>
      </c>
      <c r="D7" s="106">
        <f>'a completer'!$B$15</f>
      </c>
      <c r="E7" s="96">
        <f>IF(A7&lt;1,"",(A7)*(D7)*(indices!A7)*(VLOOKUP('a completer'!$B$11,Qualité,4,FALSE))*(VLOOKUP(C7,age,2,FALSE))*(INDEX(Feuil1!$A$226:$F$241,MATCH('a completer'!$B$10,Feuil1!A$226:$A$241,0),MATCH('Liste materiels et chiffrage'!$D7,Feuil1!$A$225:$F$225,0))))</f>
      </c>
      <c r="F7" s="97">
        <f>IF(A7&lt;1,"",(A7)*(indices!A7)*(VLOOKUP('a completer'!$B$11,Qualité,4,FALSE))*(VLOOKUP(C7,age,2,FALSE))*(INDEX(Feuil1!$A$226:$F$241,MATCH(10+'a completer'!$B$10,Feuil1!$A$226:$A$241,0),MATCH('Liste materiels et chiffrage'!$D7,Feuil1!$A$225:$F$225,0))))</f>
      </c>
      <c r="G7" s="98"/>
      <c r="H7" s="99">
        <f>IF(A7&lt;1,"",(F7+E7)*'a completer'!$D$7*Feuil1!$H$226)</f>
      </c>
      <c r="I7" s="100">
        <f>IF(A7&lt;1,"",A7*D7*indices!D7/indices!$A$4)</f>
      </c>
      <c r="J7" s="101"/>
      <c r="K7" s="102">
        <f t="shared" si="0"/>
      </c>
      <c r="L7" s="103">
        <f t="shared" si="1"/>
      </c>
      <c r="M7" s="103">
        <f t="shared" si="2"/>
      </c>
      <c r="N7" s="104">
        <f>IF(A7&lt;1,"",+'Liste materiels et chiffrage'!M7/60*'a completer'!$B$8)</f>
      </c>
      <c r="O7" s="104">
        <f t="shared" si="3"/>
      </c>
      <c r="P7" s="105">
        <f t="shared" si="4"/>
      </c>
      <c r="Q7" s="5"/>
      <c r="R7" s="5"/>
      <c r="S7" s="5"/>
      <c r="T7" s="5"/>
      <c r="U7" s="5"/>
      <c r="V7" s="5"/>
      <c r="W7" s="5"/>
      <c r="X7" s="5"/>
      <c r="Y7" s="5"/>
      <c r="Z7" s="5"/>
      <c r="AA7" s="92">
        <f>IFERROR(VLOOKUP(B7,#REF!,2,FALSE),"à compléter")</f>
      </c>
    </row>
    <row r="8" ht="15" customHeight="1" spans="1:27" x14ac:dyDescent="0.25">
      <c r="A8" s="93">
        <v>0</v>
      </c>
      <c r="B8" s="94">
        <f>indices!B8</f>
      </c>
      <c r="C8" s="106">
        <f>'a completer'!$B$12</f>
      </c>
      <c r="D8" s="106">
        <f>'a completer'!$B$15</f>
      </c>
      <c r="E8" s="96">
        <f>IF(A8&lt;1,"",(A8)*(D8)*(indices!A8)*(VLOOKUP('a completer'!$B$11,Qualité,4,FALSE))*(VLOOKUP(C8,age,2,FALSE))*(INDEX(Feuil1!$A$226:$F$241,MATCH('a completer'!$B$10,Feuil1!A$226:$A$241,0),MATCH('Liste materiels et chiffrage'!$D8,Feuil1!$A$225:$F$225,0))))</f>
      </c>
      <c r="F8" s="97">
        <f>IF(A8&lt;1,"",(A8)*(indices!A8)*(VLOOKUP('a completer'!$B$11,Qualité,4,FALSE))*(VLOOKUP(C8,age,2,FALSE))*(INDEX(Feuil1!$A$226:$F$241,MATCH(10+'a completer'!$B$10,Feuil1!$A$226:$A$241,0),MATCH('Liste materiels et chiffrage'!$D8,Feuil1!$A$225:$F$225,0))))</f>
      </c>
      <c r="G8" s="98"/>
      <c r="H8" s="99">
        <f>IF(A8&lt;1,"",(F8+E8)*'a completer'!$D$7*Feuil1!$H$226)</f>
      </c>
      <c r="I8" s="100">
        <f>IF(A8&lt;1,"",A8*D8*indices!D8/indices!$A$4)</f>
      </c>
      <c r="J8" s="5"/>
      <c r="K8" s="102">
        <f t="shared" si="0"/>
      </c>
      <c r="L8" s="103">
        <f t="shared" si="1"/>
      </c>
      <c r="M8" s="103">
        <f t="shared" si="2"/>
      </c>
      <c r="N8" s="104">
        <f>IF(A8&lt;1,"",+'Liste materiels et chiffrage'!M8/60*'a completer'!$B$8)</f>
      </c>
      <c r="O8" s="104">
        <f t="shared" si="3"/>
      </c>
      <c r="P8" s="105">
        <f t="shared" si="4"/>
      </c>
      <c r="Q8" s="5"/>
      <c r="R8" s="5"/>
      <c r="S8" s="5"/>
      <c r="T8" s="5"/>
      <c r="U8" s="5"/>
      <c r="V8" s="5"/>
      <c r="W8" s="5"/>
      <c r="X8" s="5"/>
      <c r="Y8" s="5"/>
      <c r="Z8" s="5"/>
      <c r="AA8" s="92">
        <f>IFERROR(VLOOKUP(B8,#REF!,2,FALSE),"à compléter")</f>
      </c>
    </row>
    <row r="9" ht="15" customHeight="1" spans="1:27" x14ac:dyDescent="0.25">
      <c r="A9" s="93">
        <v>0</v>
      </c>
      <c r="B9" s="94">
        <f>indices!B9</f>
      </c>
      <c r="C9" s="106">
        <f>'a completer'!$B$12</f>
      </c>
      <c r="D9" s="106">
        <f>'a completer'!$B$15</f>
      </c>
      <c r="E9" s="96">
        <f>IF(A9&lt;1,"",(A9)*(D9)*(indices!A9)*(VLOOKUP('a completer'!$B$11,Qualité,4,FALSE))*(VLOOKUP(C9,age,2,FALSE))*(INDEX(Feuil1!$A$226:$F$241,MATCH('a completer'!$B$10,Feuil1!A$226:$A$241,0),MATCH('Liste materiels et chiffrage'!$D9,Feuil1!$A$225:$F$225,0))))</f>
      </c>
      <c r="F9" s="97">
        <f>IF(A9&lt;1,"",(A9)*(indices!A9)*(VLOOKUP('a completer'!$B$11,Qualité,4,FALSE))*(VLOOKUP(C9,age,2,FALSE))*(INDEX(Feuil1!$A$226:$F$241,MATCH(10+'a completer'!$B$10,Feuil1!$A$226:$A$241,0),MATCH('Liste materiels et chiffrage'!$D9,Feuil1!$A$225:$F$225,0))))</f>
      </c>
      <c r="G9" s="98"/>
      <c r="H9" s="99">
        <f>IF(A9&lt;1,"",(F9+E9)*'a completer'!$D$7*Feuil1!$H$226)</f>
      </c>
      <c r="I9" s="100">
        <f>IF(A9&lt;1,"",A9*D9*indices!D9/indices!$A$4)</f>
      </c>
      <c r="J9" s="5"/>
      <c r="K9" s="102">
        <f t="shared" si="0"/>
      </c>
      <c r="L9" s="103">
        <f t="shared" si="1"/>
      </c>
      <c r="M9" s="103">
        <f t="shared" si="2"/>
      </c>
      <c r="N9" s="104">
        <f>IF(A9&lt;1,"",+'Liste materiels et chiffrage'!M9/60*'a completer'!$B$8)</f>
      </c>
      <c r="O9" s="104">
        <f t="shared" si="3"/>
      </c>
      <c r="P9" s="105">
        <f t="shared" si="4"/>
      </c>
      <c r="Q9" s="5"/>
      <c r="R9" s="5"/>
      <c r="S9" s="5"/>
      <c r="T9" s="5"/>
      <c r="U9" s="5"/>
      <c r="V9" s="5"/>
      <c r="W9" s="5"/>
      <c r="X9" s="5"/>
      <c r="Y9" s="5"/>
      <c r="Z9" s="5"/>
      <c r="AA9" s="92">
        <f>IFERROR(VLOOKUP(B9,#REF!,2,FALSE),"à compléter")</f>
      </c>
    </row>
    <row r="10" ht="15" customHeight="1" spans="1:27" x14ac:dyDescent="0.25">
      <c r="A10" s="93">
        <v>0</v>
      </c>
      <c r="B10" s="94">
        <f>indices!B10</f>
      </c>
      <c r="C10" s="106">
        <f>'a completer'!$B$12</f>
      </c>
      <c r="D10" s="106">
        <f>'a completer'!$B$15</f>
      </c>
      <c r="E10" s="96">
        <f>IF(A10&lt;1,"",(A10)*(D10)*(indices!A10)*(VLOOKUP('a completer'!$B$11,Qualité,4,FALSE))*(VLOOKUP(C10,age,2,FALSE))*(INDEX(Feuil1!$A$226:$F$241,MATCH('a completer'!$B$10,Feuil1!A$226:$A$241,0),MATCH('Liste materiels et chiffrage'!$D10,Feuil1!$A$225:$F$225,0))))</f>
      </c>
      <c r="F10" s="97">
        <f>IF(A10&lt;1,"",(A10)*(indices!A10)*(VLOOKUP('a completer'!$B$11,Qualité,4,FALSE))*(VLOOKUP(C10,age,2,FALSE))*(INDEX(Feuil1!$A$226:$F$241,MATCH(10+'a completer'!$B$10,Feuil1!$A$226:$A$241,0),MATCH('Liste materiels et chiffrage'!$D10,Feuil1!$A$225:$F$225,0))))</f>
      </c>
      <c r="G10" s="98"/>
      <c r="H10" s="99">
        <f>IF(A10&lt;1,"",(F10+E10)*'a completer'!$D$7*Feuil1!$H$226)</f>
      </c>
      <c r="I10" s="100">
        <f>IF(A10&lt;1,"",A10*D10*indices!D10/indices!$A$4)</f>
      </c>
      <c r="J10" s="5"/>
      <c r="K10" s="102">
        <f t="shared" si="0"/>
      </c>
      <c r="L10" s="103">
        <f t="shared" si="1"/>
      </c>
      <c r="M10" s="103">
        <f t="shared" si="2"/>
      </c>
      <c r="N10" s="104">
        <f>IF(A10&lt;1,"",+'Liste materiels et chiffrage'!M10/60*'a completer'!$B$8)</f>
      </c>
      <c r="O10" s="104">
        <f t="shared" si="3"/>
      </c>
      <c r="P10" s="105">
        <f t="shared" si="4"/>
      </c>
      <c r="Q10" s="5"/>
      <c r="R10" s="5"/>
      <c r="S10" s="5"/>
      <c r="T10" s="5"/>
      <c r="U10" s="5"/>
      <c r="V10" s="5"/>
      <c r="W10" s="5"/>
      <c r="X10" s="5"/>
      <c r="Y10" s="5"/>
      <c r="Z10" s="5"/>
      <c r="AA10" s="92">
        <f>IFERROR(VLOOKUP(B10,#REF!,2,FALSE),"à compléter")</f>
      </c>
    </row>
    <row r="11" ht="15" customHeight="1" spans="1:27" x14ac:dyDescent="0.25">
      <c r="A11" s="93">
        <v>0</v>
      </c>
      <c r="B11" s="94">
        <f>indices!B11</f>
      </c>
      <c r="C11" s="106">
        <f>'a completer'!$B$12</f>
      </c>
      <c r="D11" s="106">
        <f>'a completer'!$B$15</f>
      </c>
      <c r="E11" s="96">
        <f>IF(A11&lt;1,"",(A11)*(D11)*(indices!A11)*(VLOOKUP('a completer'!$B$11,Qualité,4,FALSE))*(VLOOKUP(C11,age,2,FALSE))*(INDEX(Feuil1!$A$226:$F$241,MATCH('a completer'!$B$10,Feuil1!A$226:$A$241,0),MATCH('Liste materiels et chiffrage'!$D11,Feuil1!$A$225:$F$225,0))))</f>
      </c>
      <c r="F11" s="97">
        <f>IF(A11&lt;1,"",(A11)*(indices!A11)*(VLOOKUP('a completer'!$B$11,Qualité,4,FALSE))*(VLOOKUP(C11,age,2,FALSE))*(INDEX(Feuil1!$A$226:$F$241,MATCH(10+'a completer'!$B$10,Feuil1!$A$226:$A$241,0),MATCH('Liste materiels et chiffrage'!$D11,Feuil1!$A$225:$F$225,0))))</f>
      </c>
      <c r="G11" s="98"/>
      <c r="H11" s="99">
        <f>IF(A11&lt;1,"",(F11+E11)*'a completer'!$D$7*Feuil1!$H$226)</f>
      </c>
      <c r="I11" s="100">
        <f>IF(A11&lt;1,"",A11*D11*indices!D11/indices!$A$4)</f>
      </c>
      <c r="J11" s="5"/>
      <c r="K11" s="102">
        <f t="shared" si="0"/>
      </c>
      <c r="L11" s="103">
        <f t="shared" si="1"/>
      </c>
      <c r="M11" s="103">
        <f t="shared" si="2"/>
      </c>
      <c r="N11" s="104">
        <f>IF(A11&lt;1,"",+'Liste materiels et chiffrage'!M11/60*'a completer'!$B$8)</f>
      </c>
      <c r="O11" s="104">
        <f t="shared" si="3"/>
      </c>
      <c r="P11" s="105">
        <f t="shared" si="4"/>
      </c>
      <c r="Q11" s="5"/>
      <c r="R11" s="5"/>
      <c r="S11" s="5"/>
      <c r="T11" s="5"/>
      <c r="U11" s="5"/>
      <c r="V11" s="5"/>
      <c r="W11" s="5"/>
      <c r="X11" s="5"/>
      <c r="Y11" s="5"/>
      <c r="Z11" s="5"/>
      <c r="AA11" s="92">
        <f>IFERROR(VLOOKUP(B11,#REF!,2,FALSE),"à compléter")</f>
      </c>
    </row>
    <row r="12" ht="15" customHeight="1" spans="1:27" x14ac:dyDescent="0.25">
      <c r="A12" s="93">
        <v>0</v>
      </c>
      <c r="B12" s="94">
        <f>indices!B12</f>
      </c>
      <c r="C12" s="106">
        <f>'a completer'!$B$12</f>
      </c>
      <c r="D12" s="106">
        <f>'a completer'!$B$15</f>
      </c>
      <c r="E12" s="96">
        <f>IF(A12&lt;1,"",(A12)*(D12)*(indices!A12)*(VLOOKUP('a completer'!$B$11,Qualité,4,FALSE))*(VLOOKUP(C12,age,2,FALSE))*(INDEX(Feuil1!$A$226:$F$241,MATCH('a completer'!$B$10,Feuil1!A$226:$A$241,0),MATCH('Liste materiels et chiffrage'!$D12,Feuil1!$A$225:$F$225,0))))</f>
      </c>
      <c r="F12" s="97">
        <f>IF(A12&lt;1,"",(A12)*(indices!A12)*(VLOOKUP('a completer'!$B$11,Qualité,4,FALSE))*(VLOOKUP(C12,age,2,FALSE))*(INDEX(Feuil1!$A$226:$F$241,MATCH(10+'a completer'!$B$10,Feuil1!$A$226:$A$241,0),MATCH('Liste materiels et chiffrage'!$D12,Feuil1!$A$225:$F$225,0))))</f>
      </c>
      <c r="G12" s="98"/>
      <c r="H12" s="99">
        <f>IF(A12&lt;1,"",(F12+E12)*'a completer'!$D$7*Feuil1!$H$226)</f>
      </c>
      <c r="I12" s="100">
        <f>IF(A12&lt;1,"",A12*D12*indices!D12/indices!$A$4)</f>
      </c>
      <c r="J12" s="5"/>
      <c r="K12" s="102">
        <f t="shared" si="0"/>
      </c>
      <c r="L12" s="103">
        <f t="shared" si="1"/>
      </c>
      <c r="M12" s="103">
        <f t="shared" si="2"/>
      </c>
      <c r="N12" s="104">
        <f>IF(A12&lt;1,"",+'Liste materiels et chiffrage'!M12/60*'a completer'!$B$8)</f>
      </c>
      <c r="O12" s="104">
        <f t="shared" si="3"/>
      </c>
      <c r="P12" s="105">
        <f t="shared" si="4"/>
      </c>
      <c r="Q12" s="5"/>
      <c r="R12" s="5"/>
      <c r="S12" s="5"/>
      <c r="T12" s="5"/>
      <c r="U12" s="5"/>
      <c r="V12" s="5"/>
      <c r="W12" s="5"/>
      <c r="X12" s="5"/>
      <c r="Y12" s="5"/>
      <c r="Z12" s="5"/>
      <c r="AA12" s="92">
        <f>IFERROR(VLOOKUP(B12,#REF!,2,FALSE),"à compléter")</f>
      </c>
    </row>
    <row r="13" ht="15" customHeight="1" spans="1:27" x14ac:dyDescent="0.25">
      <c r="A13" s="93">
        <v>0</v>
      </c>
      <c r="B13" s="94">
        <f>indices!B13</f>
      </c>
      <c r="C13" s="106">
        <f>'a completer'!$B$12</f>
      </c>
      <c r="D13" s="106">
        <f>'a completer'!$B$15</f>
      </c>
      <c r="E13" s="96">
        <f>IF(A13&lt;1,"",(A13)*(D13)*(indices!A13)*(VLOOKUP('a completer'!$B$11,Qualité,4,FALSE))*(VLOOKUP(C13,age,2,FALSE))*(INDEX(Feuil1!$A$226:$F$241,MATCH('a completer'!$B$10,Feuil1!A$226:$A$241,0),MATCH('Liste materiels et chiffrage'!$D13,Feuil1!$A$225:$F$225,0))))</f>
      </c>
      <c r="F13" s="97">
        <f>IF(A13&lt;1,"",(A13)*(indices!A13)*(VLOOKUP('a completer'!$B$11,Qualité,4,FALSE))*(VLOOKUP(C13,age,2,FALSE))*(INDEX(Feuil1!$A$226:$F$241,MATCH(10+'a completer'!$B$10,Feuil1!$A$226:$A$241,0),MATCH('Liste materiels et chiffrage'!$D13,Feuil1!$A$225:$F$225,0))))</f>
      </c>
      <c r="G13" s="98"/>
      <c r="H13" s="99">
        <f>IF(A13&lt;1,"",(F13+E13)*'a completer'!$D$7*Feuil1!$H$226)</f>
      </c>
      <c r="I13" s="100">
        <f>IF(A13&lt;1,"",A13*D13*indices!D13/indices!$A$4)</f>
      </c>
      <c r="J13" s="5"/>
      <c r="K13" s="102">
        <f t="shared" si="0"/>
      </c>
      <c r="L13" s="103">
        <f t="shared" si="1"/>
      </c>
      <c r="M13" s="103">
        <f t="shared" si="2"/>
      </c>
      <c r="N13" s="104">
        <f>IF(A13&lt;1,"",+'Liste materiels et chiffrage'!M13/60*'a completer'!$B$8)</f>
      </c>
      <c r="O13" s="104">
        <f t="shared" si="3"/>
      </c>
      <c r="P13" s="105">
        <f t="shared" si="4"/>
      </c>
      <c r="Q13" s="5"/>
      <c r="R13" s="5"/>
      <c r="S13" s="5"/>
      <c r="T13" s="5"/>
      <c r="U13" s="5"/>
      <c r="V13" s="5"/>
      <c r="W13" s="5"/>
      <c r="X13" s="5"/>
      <c r="Y13" s="5"/>
      <c r="Z13" s="5"/>
      <c r="AA13" s="92">
        <f>IFERROR(VLOOKUP(B13,#REF!,2,FALSE),"à compléter")</f>
      </c>
    </row>
    <row r="14" ht="15" customHeight="1" spans="1:27" x14ac:dyDescent="0.25">
      <c r="A14" s="93">
        <v>0</v>
      </c>
      <c r="B14" s="94">
        <f>indices!B14</f>
      </c>
      <c r="C14" s="106">
        <f>'a completer'!$B$12</f>
      </c>
      <c r="D14" s="106">
        <f>'a completer'!$B$15</f>
      </c>
      <c r="E14" s="96">
        <f>IF(A14&lt;1,"",(A14)*(D14)*(indices!A14)*(VLOOKUP('a completer'!$B$11,Qualité,4,FALSE))*(VLOOKUP(C14,age,2,FALSE))*(INDEX(Feuil1!$A$226:$F$241,MATCH('a completer'!$B$10,Feuil1!A$226:$A$241,0),MATCH('Liste materiels et chiffrage'!$D14,Feuil1!$A$225:$F$225,0))))</f>
      </c>
      <c r="F14" s="97">
        <f>IF(A14&lt;1,"",(A14)*(indices!A14)*(VLOOKUP('a completer'!$B$11,Qualité,4,FALSE))*(VLOOKUP(C14,age,2,FALSE))*(INDEX(Feuil1!$A$226:$F$241,MATCH(10+'a completer'!$B$10,Feuil1!$A$226:$A$241,0),MATCH('Liste materiels et chiffrage'!$D14,Feuil1!$A$225:$F$225,0))))</f>
      </c>
      <c r="G14" s="98"/>
      <c r="H14" s="99">
        <f>IF(A14&lt;1,"",(F14+E14)*'a completer'!$D$7*Feuil1!$H$226)</f>
      </c>
      <c r="I14" s="100">
        <f>IF(A14&lt;1,"",A14*D14*indices!D14/indices!$A$4)</f>
      </c>
      <c r="J14" s="5"/>
      <c r="K14" s="99">
        <f t="shared" si="0"/>
      </c>
      <c r="L14" s="103">
        <f t="shared" si="1"/>
      </c>
      <c r="M14" s="103">
        <f t="shared" si="2"/>
      </c>
      <c r="N14" s="104">
        <f>IF(A14&lt;1,"",+'Liste materiels et chiffrage'!M14/60*'a completer'!$B$8)</f>
      </c>
      <c r="O14" s="104">
        <f t="shared" si="3"/>
      </c>
      <c r="P14" s="105">
        <f t="shared" si="4"/>
      </c>
      <c r="Q14" s="5"/>
      <c r="R14" s="5"/>
      <c r="S14" s="5"/>
      <c r="T14" s="5"/>
      <c r="U14" s="5"/>
      <c r="V14" s="5"/>
      <c r="W14" s="5"/>
      <c r="X14" s="5"/>
      <c r="Y14" s="5"/>
      <c r="Z14" s="5"/>
      <c r="AA14" s="92">
        <f>IFERROR(VLOOKUP(B14,#REF!,2,FALSE),"à compléter")</f>
      </c>
    </row>
    <row r="15" ht="15" customHeight="1" spans="1:27" x14ac:dyDescent="0.25">
      <c r="A15" s="93">
        <v>0</v>
      </c>
      <c r="B15" s="94">
        <f>indices!B15</f>
      </c>
      <c r="C15" s="106">
        <f>'a completer'!$B$12</f>
      </c>
      <c r="D15" s="106">
        <f>'a completer'!$B$15</f>
      </c>
      <c r="E15" s="96">
        <f>IF(A15&lt;1,"",(A15)*(D15)*(indices!A15)*(VLOOKUP('a completer'!$B$11,Qualité,4,FALSE))*(VLOOKUP(C15,age,2,FALSE))*(INDEX(Feuil1!$A$226:$F$241,MATCH('a completer'!$B$10,Feuil1!A$226:$A$241,0),MATCH('Liste materiels et chiffrage'!$D15,Feuil1!$A$225:$F$225,0))))</f>
      </c>
      <c r="F15" s="97">
        <f>IF(A15&lt;1,"",(A15)*(indices!A15)*(VLOOKUP('a completer'!$B$11,Qualité,4,FALSE))*(VLOOKUP(C15,age,2,FALSE))*(INDEX(Feuil1!$A$226:$F$241,MATCH(10+'a completer'!$B$10,Feuil1!$A$226:$A$241,0),MATCH('Liste materiels et chiffrage'!$D15,Feuil1!$A$225:$F$225,0))))</f>
      </c>
      <c r="G15" s="98"/>
      <c r="H15" s="99">
        <f>IF(A15&lt;1,"",(F15+E15)*'a completer'!$D$7*Feuil1!$H$226)</f>
      </c>
      <c r="I15" s="100">
        <f>IF(A15&lt;1,"",A15*D15*indices!D15/indices!$A$4)</f>
      </c>
      <c r="J15" s="5"/>
      <c r="K15" s="99">
        <f>+IF(A15&lt;1,"",E15*7.7/A15)</f>
      </c>
      <c r="L15" s="103">
        <f>+IF(A15&lt;1,"",F15*7.7/A15)</f>
      </c>
      <c r="M15" s="103">
        <f t="shared" si="2"/>
      </c>
      <c r="N15" s="104">
        <f>IF(A15&lt;1,"",+'Liste materiels et chiffrage'!M15/60*'a completer'!$B$8)</f>
      </c>
      <c r="O15" s="104">
        <f>+IF(A15&lt;1,"",N15+(G15/A15))</f>
      </c>
      <c r="P15" s="105">
        <f>+IF(A15&lt;1,"",N15+(H15/A15))</f>
      </c>
      <c r="Q15" s="5"/>
      <c r="R15" s="5"/>
      <c r="S15" s="5"/>
      <c r="T15" s="5"/>
      <c r="U15" s="5"/>
      <c r="V15" s="5"/>
      <c r="W15" s="5"/>
      <c r="X15" s="5"/>
      <c r="Y15" s="5"/>
      <c r="Z15" s="5"/>
      <c r="AA15" s="92">
        <f>IFERROR(VLOOKUP(B15,#REF!,2,FALSE),"à compléter")</f>
      </c>
    </row>
    <row r="16" ht="15" customHeight="1" spans="1:27" x14ac:dyDescent="0.25">
      <c r="A16" s="93">
        <v>0</v>
      </c>
      <c r="B16" s="94">
        <f>indices!B16</f>
      </c>
      <c r="C16" s="106">
        <f>'a completer'!$B$12</f>
      </c>
      <c r="D16" s="106">
        <f>'a completer'!$B$15</f>
      </c>
      <c r="E16" s="96">
        <f>IF(A16&lt;1,"",(A16)*(D16)*(indices!A16)*(VLOOKUP('a completer'!$B$11,Qualité,4,FALSE))*(VLOOKUP(C16,age,2,FALSE))*(INDEX(Feuil1!$A$226:$F$241,MATCH('a completer'!$B$10,Feuil1!A$226:$A$241,0),MATCH('Liste materiels et chiffrage'!$D16,Feuil1!$A$225:$F$225,0))))</f>
      </c>
      <c r="F16" s="97">
        <f>IF(A16&lt;1,"",(A16)*(indices!A16)*(VLOOKUP('a completer'!$B$11,Qualité,4,FALSE))*(VLOOKUP(C16,age,2,FALSE))*(INDEX(Feuil1!$A$226:$F$241,MATCH(10+'a completer'!$B$10,Feuil1!$A$226:$A$241,0),MATCH('Liste materiels et chiffrage'!$D16,Feuil1!$A$225:$F$225,0))))</f>
      </c>
      <c r="G16" s="98"/>
      <c r="H16" s="99">
        <f>IF(A16&lt;1,"",(F16+E16)*'a completer'!$D$7*Feuil1!$H$226)</f>
      </c>
      <c r="I16" s="100">
        <f>IF(A16&lt;1,"",A16*D16*indices!D16/indices!$A$4)</f>
      </c>
      <c r="J16" s="5"/>
      <c r="K16" s="102">
        <f t="shared" si="0"/>
      </c>
      <c r="L16" s="103">
        <f t="shared" si="1"/>
      </c>
      <c r="M16" s="103">
        <f t="shared" si="2"/>
      </c>
      <c r="N16" s="104">
        <f>IF(A16&lt;1,"",+'Liste materiels et chiffrage'!M16/60*'a completer'!$B$8)</f>
      </c>
      <c r="O16" s="104">
        <f t="shared" si="3"/>
      </c>
      <c r="P16" s="105">
        <f t="shared" si="4"/>
      </c>
      <c r="Q16" s="5"/>
      <c r="R16" s="5"/>
      <c r="S16" s="5"/>
      <c r="T16" s="5"/>
      <c r="U16" s="5"/>
      <c r="V16" s="5"/>
      <c r="W16" s="5"/>
      <c r="X16" s="5"/>
      <c r="Y16" s="5"/>
      <c r="Z16" s="5"/>
      <c r="AA16" s="92">
        <f>IFERROR(VLOOKUP(B16,#REF!,2,FALSE),"à compléter")</f>
      </c>
    </row>
    <row r="17" ht="15" customHeight="1" spans="1:27" x14ac:dyDescent="0.25">
      <c r="A17" s="93">
        <v>0</v>
      </c>
      <c r="B17" s="94">
        <f>indices!B17</f>
      </c>
      <c r="C17" s="106">
        <f>'a completer'!$B$12</f>
      </c>
      <c r="D17" s="106">
        <f>'a completer'!$B$15</f>
      </c>
      <c r="E17" s="96">
        <f>IF(A17&lt;1,"",(A17)*(D17)*(indices!A17)*(VLOOKUP('a completer'!$B$11,Qualité,4,FALSE))*(VLOOKUP(C17,age,2,FALSE))*(INDEX(Feuil1!$A$226:$F$241,MATCH('a completer'!$B$10,Feuil1!A$226:$A$241,0),MATCH('Liste materiels et chiffrage'!$D17,Feuil1!$A$225:$F$225,0))))</f>
      </c>
      <c r="F17" s="97">
        <f>IF(A17&lt;1,"",(A17)*(indices!A17)*(VLOOKUP('a completer'!$B$11,Qualité,4,FALSE))*(VLOOKUP(C17,age,2,FALSE))*(INDEX(Feuil1!$A$226:$F$241,MATCH(10+'a completer'!$B$10,Feuil1!$A$226:$A$241,0),MATCH('Liste materiels et chiffrage'!$D17,Feuil1!$A$225:$F$225,0))))</f>
      </c>
      <c r="G17" s="98"/>
      <c r="H17" s="99">
        <f>IF(A17&lt;1,"",(F17+E17)*'a completer'!$D$7*Feuil1!$H$226)</f>
      </c>
      <c r="I17" s="100">
        <f>IF(A17&lt;1,"",A17*D17*indices!D17/indices!$A$4)</f>
      </c>
      <c r="J17" s="5"/>
      <c r="K17" s="102">
        <f t="shared" si="0"/>
      </c>
      <c r="L17" s="103">
        <f t="shared" si="1"/>
      </c>
      <c r="M17" s="103">
        <f t="shared" si="2"/>
      </c>
      <c r="N17" s="104">
        <f>IF(A17&lt;1,"",+'Liste materiels et chiffrage'!M17/60*'a completer'!$B$8)</f>
      </c>
      <c r="O17" s="104">
        <f t="shared" si="3"/>
      </c>
      <c r="P17" s="105">
        <f t="shared" si="4"/>
      </c>
      <c r="Q17" s="5"/>
      <c r="R17" s="5"/>
      <c r="S17" s="5"/>
      <c r="T17" s="5"/>
      <c r="U17" s="5"/>
      <c r="V17" s="5"/>
      <c r="W17" s="5"/>
      <c r="X17" s="5"/>
      <c r="Y17" s="5"/>
      <c r="Z17" s="5"/>
      <c r="AA17" s="92">
        <f>IFERROR(VLOOKUP(B17,#REF!,2,FALSE),"à compléter")</f>
      </c>
    </row>
    <row r="18" ht="15" customHeight="1" spans="1:27" x14ac:dyDescent="0.25">
      <c r="A18" s="93">
        <v>0</v>
      </c>
      <c r="B18" s="94">
        <f>indices!B18</f>
      </c>
      <c r="C18" s="106">
        <f>'a completer'!$B$12</f>
      </c>
      <c r="D18" s="106">
        <f>'a completer'!$B$15</f>
      </c>
      <c r="E18" s="96">
        <f>IF(A18&lt;1,"",(A18)*(D18)*(indices!A18)*(VLOOKUP('a completer'!$B$11,Qualité,4,FALSE))*(VLOOKUP(C18,age,2,FALSE))*(INDEX(Feuil1!$A$226:$F$241,MATCH('a completer'!$B$10,Feuil1!A$226:$A$241,0),MATCH('Liste materiels et chiffrage'!$D18,Feuil1!$A$225:$F$225,0))))</f>
      </c>
      <c r="F18" s="97">
        <f>IF(A18&lt;1,"",(A18)*(indices!A18)*(VLOOKUP('a completer'!$B$11,Qualité,4,FALSE))*(VLOOKUP(C18,age,2,FALSE))*(INDEX(Feuil1!$A$226:$F$241,MATCH(10+'a completer'!$B$10,Feuil1!$A$226:$A$241,0),MATCH('Liste materiels et chiffrage'!$D18,Feuil1!$A$225:$F$225,0))))</f>
      </c>
      <c r="G18" s="98"/>
      <c r="H18" s="99">
        <f>IF(A18&lt;1,"",(F18+E18)*'a completer'!$D$7*Feuil1!$H$226)</f>
      </c>
      <c r="I18" s="100">
        <f>IF(A18&lt;1,"",A18*D18*indices!D18/indices!$A$4)</f>
      </c>
      <c r="J18" s="5"/>
      <c r="K18" s="102">
        <f t="shared" si="0"/>
      </c>
      <c r="L18" s="103">
        <f t="shared" si="1"/>
      </c>
      <c r="M18" s="103">
        <f t="shared" si="2"/>
      </c>
      <c r="N18" s="104">
        <f>IF(A18&lt;1,"",+'Liste materiels et chiffrage'!M18/60*'a completer'!$B$8)</f>
      </c>
      <c r="O18" s="104">
        <f t="shared" si="3"/>
      </c>
      <c r="P18" s="105">
        <f t="shared" si="4"/>
      </c>
      <c r="Q18" s="5"/>
      <c r="R18" s="5"/>
      <c r="S18" s="5"/>
      <c r="T18" s="5"/>
      <c r="U18" s="5"/>
      <c r="V18" s="5"/>
      <c r="W18" s="5"/>
      <c r="X18" s="5"/>
      <c r="Y18" s="5"/>
      <c r="Z18" s="5"/>
      <c r="AA18" s="92">
        <f>IFERROR(VLOOKUP(B18,#REF!,2,FALSE),"à compléter")</f>
      </c>
    </row>
    <row r="19" ht="15" customHeight="1" spans="1:27" x14ac:dyDescent="0.25">
      <c r="A19" s="93">
        <v>0</v>
      </c>
      <c r="B19" s="94">
        <f>indices!B19</f>
      </c>
      <c r="C19" s="106">
        <f>'a completer'!$B$12</f>
      </c>
      <c r="D19" s="106">
        <f>'a completer'!$B$15</f>
      </c>
      <c r="E19" s="96">
        <f>IF(A19&lt;1,"",(A19)*(D19)*(indices!A19)*(VLOOKUP('a completer'!$B$11,Qualité,4,FALSE))*(VLOOKUP(C19,age,2,FALSE))*(INDEX(Feuil1!$A$226:$F$241,MATCH('a completer'!$B$10,Feuil1!A$226:$A$241,0),MATCH('Liste materiels et chiffrage'!$D19,Feuil1!$A$225:$F$225,0))))</f>
      </c>
      <c r="F19" s="97">
        <f>IF(A19&lt;1,"",(A19)*(indices!A19)*(VLOOKUP('a completer'!$B$11,Qualité,4,FALSE))*(VLOOKUP(C19,age,2,FALSE))*(INDEX(Feuil1!$A$226:$F$241,MATCH(10+'a completer'!$B$10,Feuil1!$A$226:$A$241,0),MATCH('Liste materiels et chiffrage'!$D19,Feuil1!$A$225:$F$225,0))))</f>
      </c>
      <c r="G19" s="98"/>
      <c r="H19" s="99">
        <f>IF(A19&lt;1,"",(F19+E19)*'a completer'!$D$7*Feuil1!$H$226)</f>
      </c>
      <c r="I19" s="100">
        <f>IF(A19&lt;1,"",A19*D19*indices!D19/indices!$A$4)</f>
      </c>
      <c r="J19" s="5"/>
      <c r="K19" s="102">
        <f t="shared" si="0"/>
      </c>
      <c r="L19" s="103">
        <f t="shared" si="1"/>
      </c>
      <c r="M19" s="103">
        <f t="shared" si="2"/>
      </c>
      <c r="N19" s="104">
        <f>IF(A19&lt;1,"",+'Liste materiels et chiffrage'!M19/60*'a completer'!$B$8)</f>
      </c>
      <c r="O19" s="104">
        <f t="shared" si="3"/>
      </c>
      <c r="P19" s="105">
        <f t="shared" si="4"/>
      </c>
      <c r="Q19" s="5"/>
      <c r="R19" s="5"/>
      <c r="S19" s="5"/>
      <c r="T19" s="5"/>
      <c r="U19" s="5"/>
      <c r="V19" s="5"/>
      <c r="W19" s="5"/>
      <c r="X19" s="5"/>
      <c r="Y19" s="5"/>
      <c r="Z19" s="5"/>
      <c r="AA19" s="92">
        <f>IFERROR(VLOOKUP(B19,#REF!,2,FALSE),"à compléter")</f>
      </c>
    </row>
    <row r="20" ht="15" customHeight="1" spans="1:27" x14ac:dyDescent="0.25">
      <c r="A20" s="93">
        <v>0</v>
      </c>
      <c r="B20" s="94">
        <f>indices!B20</f>
      </c>
      <c r="C20" s="106">
        <f>'a completer'!$B$12</f>
      </c>
      <c r="D20" s="106">
        <f>'a completer'!$B$15</f>
      </c>
      <c r="E20" s="96">
        <f>IF(A20&lt;1,"",(A20)*(D20)*(indices!A20)*(VLOOKUP('a completer'!$B$11,Qualité,4,FALSE))*(VLOOKUP(C20,age,2,FALSE))*(INDEX(Feuil1!$A$226:$F$241,MATCH('a completer'!$B$10,Feuil1!A$226:$A$241,0),MATCH('Liste materiels et chiffrage'!$D20,Feuil1!$A$225:$F$225,0))))</f>
      </c>
      <c r="F20" s="97">
        <f>IF(A20&lt;1,"",(A20)*(indices!A20)*(VLOOKUP('a completer'!$B$11,Qualité,4,FALSE))*(VLOOKUP(C20,age,2,FALSE))*(INDEX(Feuil1!$A$226:$F$241,MATCH(10+'a completer'!$B$10,Feuil1!$A$226:$A$241,0),MATCH('Liste materiels et chiffrage'!$D20,Feuil1!$A$225:$F$225,0))))</f>
      </c>
      <c r="G20" s="98"/>
      <c r="H20" s="99">
        <f>IF(A20&lt;1,"",(F20+E20)*'a completer'!$D$7*Feuil1!$H$226)</f>
      </c>
      <c r="I20" s="100">
        <f>IF(A20&lt;1,"",A20*D20*indices!D20/indices!$A$4)</f>
      </c>
      <c r="J20" s="5"/>
      <c r="K20" s="102">
        <f t="shared" si="0"/>
      </c>
      <c r="L20" s="103">
        <f t="shared" si="1"/>
      </c>
      <c r="M20" s="103">
        <f t="shared" si="2"/>
      </c>
      <c r="N20" s="104">
        <f>IF(A20&lt;1,"",+'Liste materiels et chiffrage'!M20/60*'a completer'!$B$8)</f>
      </c>
      <c r="O20" s="104">
        <f t="shared" si="3"/>
      </c>
      <c r="P20" s="105">
        <f t="shared" si="4"/>
      </c>
      <c r="Q20" s="5"/>
      <c r="R20" s="5"/>
      <c r="S20" s="5"/>
      <c r="T20" s="5"/>
      <c r="U20" s="5"/>
      <c r="V20" s="5"/>
      <c r="W20" s="5"/>
      <c r="X20" s="5"/>
      <c r="Y20" s="5"/>
      <c r="Z20" s="5"/>
      <c r="AA20" s="92">
        <f>IFERROR(VLOOKUP(B20,#REF!,2,FALSE),"à compléter")</f>
      </c>
    </row>
    <row r="21" ht="15" customHeight="1" spans="1:27" x14ac:dyDescent="0.25">
      <c r="A21" s="93">
        <v>0</v>
      </c>
      <c r="B21" s="94">
        <f>indices!B21</f>
      </c>
      <c r="C21" s="106">
        <f>'a completer'!$B$12</f>
      </c>
      <c r="D21" s="106">
        <f>'a completer'!$B$15</f>
      </c>
      <c r="E21" s="96">
        <f>IF(A21&lt;1,"",(A21)*(D21)*(indices!A21)*(VLOOKUP('a completer'!$B$11,Qualité,4,FALSE))*(VLOOKUP(C21,age,2,FALSE))*(INDEX(Feuil1!$A$226:$F$241,MATCH('a completer'!$B$10,Feuil1!A$226:$A$241,0),MATCH('Liste materiels et chiffrage'!$D21,Feuil1!$A$225:$F$225,0))))</f>
      </c>
      <c r="F21" s="97">
        <f>IF(A21&lt;1,"",(A21)*(indices!A21)*(VLOOKUP('a completer'!$B$11,Qualité,4,FALSE))*(VLOOKUP(C21,age,2,FALSE))*(INDEX(Feuil1!$A$226:$F$241,MATCH(10+'a completer'!$B$10,Feuil1!$A$226:$A$241,0),MATCH('Liste materiels et chiffrage'!$D21,Feuil1!$A$225:$F$225,0))))</f>
      </c>
      <c r="G21" s="98"/>
      <c r="H21" s="99">
        <f>IF(A21&lt;1,"",(F21+E21)*'a completer'!$D$7*Feuil1!$H$226)</f>
      </c>
      <c r="I21" s="100">
        <f>IF(A21&lt;1,"",A21*D21*indices!D21/indices!$A$4)</f>
      </c>
      <c r="J21" s="5"/>
      <c r="K21" s="102">
        <f t="shared" si="0"/>
      </c>
      <c r="L21" s="103">
        <f t="shared" si="1"/>
      </c>
      <c r="M21" s="103">
        <f t="shared" si="2"/>
      </c>
      <c r="N21" s="104">
        <f>IF(A21&lt;1,"",+'Liste materiels et chiffrage'!M21/60*'a completer'!$B$8)</f>
      </c>
      <c r="O21" s="104">
        <f t="shared" si="3"/>
      </c>
      <c r="P21" s="105">
        <f t="shared" si="4"/>
      </c>
      <c r="Q21" s="5"/>
      <c r="R21" s="5"/>
      <c r="S21" s="5"/>
      <c r="T21" s="5"/>
      <c r="U21" s="5"/>
      <c r="V21" s="5"/>
      <c r="W21" s="5"/>
      <c r="X21" s="5"/>
      <c r="Y21" s="5"/>
      <c r="Z21" s="5"/>
      <c r="AA21" s="92">
        <f>IFERROR(VLOOKUP(B21,#REF!,2,FALSE),"à compléter")</f>
      </c>
    </row>
    <row r="22" ht="15" customHeight="1" spans="1:27" x14ac:dyDescent="0.25">
      <c r="A22" s="93">
        <v>0</v>
      </c>
      <c r="B22" s="94">
        <f>indices!B22</f>
      </c>
      <c r="C22" s="106">
        <f>'a completer'!$B$12</f>
      </c>
      <c r="D22" s="106">
        <f>'a completer'!$B$15</f>
      </c>
      <c r="E22" s="96">
        <f>IF(A22&lt;1,"",(A22)*(D22)*(indices!A22)*(VLOOKUP('a completer'!$B$11,Qualité,4,FALSE))*(VLOOKUP(C22,age,2,FALSE))*(INDEX(Feuil1!$A$226:$F$241,MATCH('a completer'!$B$10,Feuil1!A$226:$A$241,0),MATCH('Liste materiels et chiffrage'!$D22,Feuil1!$A$225:$F$225,0))))</f>
      </c>
      <c r="F22" s="97">
        <f>IF(A22&lt;1,"",(A22)*(indices!A22)*(VLOOKUP('a completer'!$B$11,Qualité,4,FALSE))*(VLOOKUP(C22,age,2,FALSE))*(INDEX(Feuil1!$A$226:$F$241,MATCH(10+'a completer'!$B$10,Feuil1!$A$226:$A$241,0),MATCH('Liste materiels et chiffrage'!$D22,Feuil1!$A$225:$F$225,0))))</f>
      </c>
      <c r="G22" s="98"/>
      <c r="H22" s="99">
        <f>IF(A22&lt;1,"",(F22+E22)*'a completer'!$D$7*Feuil1!$H$226)</f>
      </c>
      <c r="I22" s="100">
        <f>IF(A22&lt;1,"",A22*D22*indices!D22/indices!$A$4)</f>
      </c>
      <c r="J22" s="5"/>
      <c r="K22" s="102">
        <f t="shared" si="0"/>
      </c>
      <c r="L22" s="103">
        <f t="shared" si="1"/>
      </c>
      <c r="M22" s="103">
        <f t="shared" si="2"/>
      </c>
      <c r="N22" s="104">
        <f>IF(A22&lt;1,"",+'Liste materiels et chiffrage'!M22/60*'a completer'!$B$8)</f>
      </c>
      <c r="O22" s="104">
        <f t="shared" si="3"/>
      </c>
      <c r="P22" s="105">
        <f t="shared" si="4"/>
      </c>
      <c r="Q22" s="5"/>
      <c r="R22" s="5"/>
      <c r="S22" s="5"/>
      <c r="T22" s="5"/>
      <c r="U22" s="5"/>
      <c r="V22" s="5"/>
      <c r="W22" s="5"/>
      <c r="X22" s="5"/>
      <c r="Y22" s="5"/>
      <c r="Z22" s="5"/>
      <c r="AA22" s="92">
        <f>IFERROR(VLOOKUP(B22,#REF!,2,FALSE),"à compléter")</f>
      </c>
    </row>
    <row r="23" ht="15" customHeight="1" spans="1:27" x14ac:dyDescent="0.25">
      <c r="A23" s="93">
        <v>0</v>
      </c>
      <c r="B23" s="94">
        <f>indices!B23</f>
      </c>
      <c r="C23" s="106">
        <f>'a completer'!$B$12</f>
      </c>
      <c r="D23" s="106">
        <f>'a completer'!$B$15</f>
      </c>
      <c r="E23" s="96">
        <f>IF(A23&lt;1,"",(A23)*(D23)*(indices!A23)*(VLOOKUP('a completer'!$B$11,Qualité,4,FALSE))*(VLOOKUP(C23,age,2,FALSE))*(INDEX(Feuil1!$A$226:$F$241,MATCH('a completer'!$B$10,Feuil1!A$226:$A$241,0),MATCH('Liste materiels et chiffrage'!$D23,Feuil1!$A$225:$F$225,0))))</f>
      </c>
      <c r="F23" s="97">
        <f>IF(A23&lt;1,"",(A23)*(indices!A23)*(VLOOKUP('a completer'!$B$11,Qualité,4,FALSE))*(VLOOKUP(C23,age,2,FALSE))*(INDEX(Feuil1!$A$226:$F$241,MATCH(10+'a completer'!$B$10,Feuil1!$A$226:$A$241,0),MATCH('Liste materiels et chiffrage'!$D23,Feuil1!$A$225:$F$225,0))))</f>
      </c>
      <c r="G23" s="98"/>
      <c r="H23" s="99">
        <f>IF(A23&lt;1,"",(F23+E23)*'a completer'!$D$7*Feuil1!$H$226)</f>
      </c>
      <c r="I23" s="100">
        <f>IF(A23&lt;1,"",A23*D23*indices!D23/indices!$A$4)</f>
      </c>
      <c r="J23" s="5"/>
      <c r="K23" s="102">
        <f t="shared" si="0"/>
      </c>
      <c r="L23" s="103">
        <f t="shared" si="1"/>
      </c>
      <c r="M23" s="103">
        <f t="shared" si="2"/>
      </c>
      <c r="N23" s="104">
        <f>IF(A23&lt;1,"",+'Liste materiels et chiffrage'!M23/60*'a completer'!$B$8)</f>
      </c>
      <c r="O23" s="104">
        <f t="shared" si="3"/>
      </c>
      <c r="P23" s="105">
        <f t="shared" si="4"/>
      </c>
      <c r="Q23" s="5"/>
      <c r="R23" s="5"/>
      <c r="S23" s="5"/>
      <c r="T23" s="5"/>
      <c r="U23" s="5"/>
      <c r="V23" s="5"/>
      <c r="W23" s="5"/>
      <c r="X23" s="5"/>
      <c r="Y23" s="5"/>
      <c r="Z23" s="5"/>
      <c r="AA23" s="92">
        <f>IFERROR(VLOOKUP(B23,#REF!,2,FALSE),"à compléter")</f>
      </c>
    </row>
    <row r="24" ht="15" customHeight="1" spans="1:27" x14ac:dyDescent="0.25">
      <c r="A24" s="93">
        <v>0</v>
      </c>
      <c r="B24" s="94">
        <f>indices!B24</f>
      </c>
      <c r="C24" s="106">
        <f>'a completer'!$B$12</f>
      </c>
      <c r="D24" s="106">
        <f>'a completer'!$B$15</f>
      </c>
      <c r="E24" s="96">
        <f>IF(A24&lt;1,"",(A24)*(D24)*(indices!A24)*(VLOOKUP('a completer'!$B$11,Qualité,4,FALSE))*(VLOOKUP(C24,age,2,FALSE))*(INDEX(Feuil1!$A$226:$F$241,MATCH('a completer'!$B$10,Feuil1!A$226:$A$241,0),MATCH('Liste materiels et chiffrage'!$D24,Feuil1!$A$225:$F$225,0))))</f>
      </c>
      <c r="F24" s="97">
        <f>IF(A24&lt;1,"",(A24)*(indices!A24)*(VLOOKUP('a completer'!$B$11,Qualité,4,FALSE))*(VLOOKUP(C24,age,2,FALSE))*(INDEX(Feuil1!$A$226:$F$241,MATCH(10+'a completer'!$B$10,Feuil1!$A$226:$A$241,0),MATCH('Liste materiels et chiffrage'!$D24,Feuil1!$A$225:$F$225,0))))</f>
      </c>
      <c r="G24" s="98"/>
      <c r="H24" s="99">
        <f>IF(A24&lt;1,"",(F24+E24)*'a completer'!$D$7*Feuil1!$H$226)</f>
      </c>
      <c r="I24" s="100">
        <f>IF(A24&lt;1,"",A24*D24*indices!D24/indices!$A$4)</f>
      </c>
      <c r="J24" s="5"/>
      <c r="K24" s="102">
        <f t="shared" si="0"/>
      </c>
      <c r="L24" s="103">
        <f t="shared" si="1"/>
      </c>
      <c r="M24" s="103">
        <f t="shared" si="2"/>
      </c>
      <c r="N24" s="104">
        <f>IF(A24&lt;1,"",+'Liste materiels et chiffrage'!M24/60*'a completer'!$B$8)</f>
      </c>
      <c r="O24" s="104">
        <f t="shared" si="3"/>
      </c>
      <c r="P24" s="105">
        <f t="shared" si="4"/>
      </c>
      <c r="Q24" s="5"/>
      <c r="R24" s="5"/>
      <c r="S24" s="5"/>
      <c r="T24" s="5"/>
      <c r="U24" s="5"/>
      <c r="V24" s="5"/>
      <c r="W24" s="5"/>
      <c r="X24" s="5"/>
      <c r="Y24" s="5"/>
      <c r="Z24" s="5"/>
      <c r="AA24" s="92">
        <f>IFERROR(VLOOKUP(B24,#REF!,2,FALSE),"à compléter")</f>
      </c>
    </row>
    <row r="25" ht="15" customHeight="1" spans="1:27" x14ac:dyDescent="0.25">
      <c r="A25" s="93">
        <v>0</v>
      </c>
      <c r="B25" s="94">
        <f>indices!B25</f>
      </c>
      <c r="C25" s="106">
        <f>'a completer'!$B$12</f>
      </c>
      <c r="D25" s="106">
        <f>'a completer'!$B$15</f>
      </c>
      <c r="E25" s="96">
        <f>IF(A25&lt;1,"",(A25)*(D25)*(indices!A25)*(VLOOKUP('a completer'!$B$11,Qualité,4,FALSE))*(VLOOKUP(C25,age,2,FALSE))*(INDEX(Feuil1!$A$226:$F$241,MATCH('a completer'!$B$10,Feuil1!A$226:$A$241,0),MATCH('Liste materiels et chiffrage'!$D25,Feuil1!$A$225:$F$225,0))))</f>
      </c>
      <c r="F25" s="97">
        <f>IF(A25&lt;1,"",(A25)*(indices!A25)*(VLOOKUP('a completer'!$B$11,Qualité,4,FALSE))*(VLOOKUP(C25,age,2,FALSE))*(INDEX(Feuil1!$A$226:$F$241,MATCH(10+'a completer'!$B$10,Feuil1!$A$226:$A$241,0),MATCH('Liste materiels et chiffrage'!$D25,Feuil1!$A$225:$F$225,0))))</f>
      </c>
      <c r="G25" s="98"/>
      <c r="H25" s="99">
        <f>IF(A25&lt;1,"",(F25+E25)*'a completer'!$D$7*Feuil1!$H$226)</f>
      </c>
      <c r="I25" s="100">
        <f>IF(A25&lt;1,"",A25*D25*indices!D25/indices!$A$4)</f>
      </c>
      <c r="J25" s="5"/>
      <c r="K25" s="102">
        <f t="shared" si="0"/>
      </c>
      <c r="L25" s="103">
        <f t="shared" si="1"/>
      </c>
      <c r="M25" s="103">
        <f t="shared" si="2"/>
      </c>
      <c r="N25" s="104">
        <f>IF(A25&lt;1,"",+'Liste materiels et chiffrage'!M25/60*'a completer'!$B$8)</f>
      </c>
      <c r="O25" s="104">
        <f t="shared" si="3"/>
      </c>
      <c r="P25" s="105">
        <f t="shared" si="4"/>
      </c>
      <c r="Q25" s="5"/>
      <c r="R25" s="5"/>
      <c r="S25" s="5"/>
      <c r="T25" s="5"/>
      <c r="U25" s="5"/>
      <c r="V25" s="5"/>
      <c r="W25" s="5"/>
      <c r="X25" s="5"/>
      <c r="Y25" s="5"/>
      <c r="Z25" s="5"/>
      <c r="AA25" s="92">
        <f>IFERROR(VLOOKUP(B25,#REF!,2,FALSE),"à compléter")</f>
      </c>
    </row>
    <row r="26" ht="15" customHeight="1" spans="1:27" x14ac:dyDescent="0.25">
      <c r="A26" s="93">
        <v>0</v>
      </c>
      <c r="B26" s="94">
        <f>indices!B26</f>
      </c>
      <c r="C26" s="106">
        <f>'a completer'!$B$12</f>
      </c>
      <c r="D26" s="106">
        <f>'a completer'!$B$15</f>
      </c>
      <c r="E26" s="96">
        <f>IF(A26&lt;1,"",(A26)*(D26)*(indices!A26)*(VLOOKUP('a completer'!$B$11,Qualité,4,FALSE))*(VLOOKUP(C26,age,2,FALSE))*(INDEX(Feuil1!$A$226:$F$241,MATCH('a completer'!$B$10,Feuil1!A$226:$A$241,0),MATCH('Liste materiels et chiffrage'!$D26,Feuil1!$A$225:$F$225,0))))</f>
      </c>
      <c r="F26" s="97">
        <f>IF(A26&lt;1,"",(A26)*(indices!A26)*(VLOOKUP('a completer'!$B$11,Qualité,4,FALSE))*(VLOOKUP(C26,age,2,FALSE))*(INDEX(Feuil1!$A$226:$F$241,MATCH(10+'a completer'!$B$10,Feuil1!$A$226:$A$241,0),MATCH('Liste materiels et chiffrage'!$D26,Feuil1!$A$225:$F$225,0))))</f>
      </c>
      <c r="G26" s="98"/>
      <c r="H26" s="99">
        <f>IF(A26&lt;1,"",(F26+E26)*'a completer'!$D$7*Feuil1!$H$226)</f>
      </c>
      <c r="I26" s="100">
        <f>IF(A26&lt;1,"",A26*D26*indices!D26/indices!$A$4)</f>
      </c>
      <c r="J26" s="5"/>
      <c r="K26" s="102">
        <f t="shared" si="0"/>
      </c>
      <c r="L26" s="103">
        <f t="shared" si="1"/>
      </c>
      <c r="M26" s="103">
        <f t="shared" si="2"/>
      </c>
      <c r="N26" s="104">
        <f>IF(A26&lt;1,"",+'Liste materiels et chiffrage'!M26/60*'a completer'!$B$8)</f>
      </c>
      <c r="O26" s="104">
        <f t="shared" si="3"/>
      </c>
      <c r="P26" s="105">
        <f t="shared" si="4"/>
      </c>
      <c r="Q26" s="5"/>
      <c r="R26" s="5"/>
      <c r="S26" s="5"/>
      <c r="T26" s="5"/>
      <c r="U26" s="5"/>
      <c r="V26" s="5"/>
      <c r="W26" s="5"/>
      <c r="X26" s="5"/>
      <c r="Y26" s="5"/>
      <c r="Z26" s="5"/>
      <c r="AA26" s="92">
        <f>IFERROR(VLOOKUP(B26,#REF!,2,FALSE),"à compléter")</f>
      </c>
    </row>
    <row r="27" ht="15" customHeight="1" spans="1:27" x14ac:dyDescent="0.25">
      <c r="A27" s="93">
        <v>0</v>
      </c>
      <c r="B27" s="94">
        <f>indices!B27</f>
      </c>
      <c r="C27" s="106">
        <f>'a completer'!$B$12</f>
      </c>
      <c r="D27" s="106">
        <f>'a completer'!$B$15</f>
      </c>
      <c r="E27" s="96">
        <f>IF(A27&lt;1,"",(A27)*(D27)*(indices!A27)*(VLOOKUP('a completer'!$B$11,Qualité,4,FALSE))*(VLOOKUP(C27,age,2,FALSE))*(INDEX(Feuil1!$A$226:$F$241,MATCH('a completer'!$B$10,Feuil1!A$226:$A$241,0),MATCH('Liste materiels et chiffrage'!$D27,Feuil1!$A$225:$F$225,0))))</f>
      </c>
      <c r="F27" s="97">
        <f>IF(A27&lt;1,"",(A27)*(indices!A27)*(VLOOKUP('a completer'!$B$11,Qualité,4,FALSE))*(VLOOKUP(C27,age,2,FALSE))*(INDEX(Feuil1!$A$226:$F$241,MATCH(10+'a completer'!$B$10,Feuil1!$A$226:$A$241,0),MATCH('Liste materiels et chiffrage'!$D27,Feuil1!$A$225:$F$225,0))))</f>
      </c>
      <c r="G27" s="98"/>
      <c r="H27" s="99">
        <f>IF(A27&lt;1,"",(F27+E27)*'a completer'!$D$7*Feuil1!$H$226)</f>
      </c>
      <c r="I27" s="100">
        <f>IF(A27&lt;1,"",A27*D27*indices!D27/indices!$A$4)</f>
      </c>
      <c r="J27" s="5"/>
      <c r="K27" s="102">
        <f t="shared" si="0"/>
      </c>
      <c r="L27" s="103">
        <f t="shared" si="1"/>
      </c>
      <c r="M27" s="103">
        <f t="shared" si="2"/>
      </c>
      <c r="N27" s="104">
        <f>IF(A27&lt;1,"",+'Liste materiels et chiffrage'!M27/60*'a completer'!$B$8)</f>
      </c>
      <c r="O27" s="104">
        <f t="shared" si="3"/>
      </c>
      <c r="P27" s="105">
        <f t="shared" si="4"/>
      </c>
      <c r="Q27" s="5"/>
      <c r="R27" s="5"/>
      <c r="S27" s="5"/>
      <c r="T27" s="5"/>
      <c r="U27" s="5"/>
      <c r="V27" s="5"/>
      <c r="W27" s="5"/>
      <c r="X27" s="5"/>
      <c r="Y27" s="5"/>
      <c r="Z27" s="5"/>
      <c r="AA27" s="92">
        <f>IFERROR(VLOOKUP(B27,#REF!,2,FALSE),"à compléter")</f>
      </c>
    </row>
    <row r="28" ht="15" customHeight="1" spans="1:27" x14ac:dyDescent="0.25">
      <c r="A28" s="93">
        <v>0</v>
      </c>
      <c r="B28" s="94">
        <f>indices!B28</f>
      </c>
      <c r="C28" s="106">
        <f>'a completer'!$B$12</f>
      </c>
      <c r="D28" s="106">
        <f>'a completer'!$B$15</f>
      </c>
      <c r="E28" s="96">
        <f>IF(A28&lt;1,"",(A28)*(D28)*(indices!A28)*(VLOOKUP('a completer'!$B$11,Qualité,4,FALSE))*(VLOOKUP(C28,age,2,FALSE))*(INDEX(Feuil1!$A$226:$F$241,MATCH('a completer'!$B$10,Feuil1!A$226:$A$241,0),MATCH('Liste materiels et chiffrage'!$D28,Feuil1!$A$225:$F$225,0))))</f>
      </c>
      <c r="F28" s="97">
        <f>IF(A28&lt;1,"",(A28)*(indices!A28)*(VLOOKUP('a completer'!$B$11,Qualité,4,FALSE))*(VLOOKUP(C28,age,2,FALSE))*(INDEX(Feuil1!$A$226:$F$241,MATCH(10+'a completer'!$B$10,Feuil1!$A$226:$A$241,0),MATCH('Liste materiels et chiffrage'!$D28,Feuil1!$A$225:$F$225,0))))</f>
      </c>
      <c r="G28" s="98"/>
      <c r="H28" s="99">
        <f>IF(A28&lt;1,"",(F28+E28)*'a completer'!$D$7*Feuil1!$H$226)</f>
      </c>
      <c r="I28" s="100">
        <f>IF(A28&lt;1,"",A28*D28*indices!D28/indices!$A$4)</f>
      </c>
      <c r="J28" s="5"/>
      <c r="K28" s="102">
        <f t="shared" si="0"/>
      </c>
      <c r="L28" s="103">
        <f t="shared" si="1"/>
      </c>
      <c r="M28" s="103">
        <f t="shared" si="2"/>
      </c>
      <c r="N28" s="104">
        <f>IF(A28&lt;1,"",+'Liste materiels et chiffrage'!M28/60*'a completer'!$B$8)</f>
      </c>
      <c r="O28" s="104">
        <f t="shared" si="3"/>
      </c>
      <c r="P28" s="105">
        <f t="shared" si="4"/>
      </c>
      <c r="Q28" s="5"/>
      <c r="R28" s="5"/>
      <c r="S28" s="5"/>
      <c r="T28" s="5"/>
      <c r="U28" s="5"/>
      <c r="V28" s="5"/>
      <c r="W28" s="5"/>
      <c r="X28" s="5"/>
      <c r="Y28" s="5"/>
      <c r="Z28" s="5"/>
      <c r="AA28" s="92">
        <f>IFERROR(VLOOKUP(B28,#REF!,2,FALSE),"à compléter")</f>
      </c>
    </row>
    <row r="29" ht="15" customHeight="1" spans="1:27" x14ac:dyDescent="0.25">
      <c r="A29" s="93">
        <v>0</v>
      </c>
      <c r="B29" s="94">
        <f>indices!B29</f>
      </c>
      <c r="C29" s="106">
        <f>'a completer'!$B$12</f>
      </c>
      <c r="D29" s="106">
        <f>'a completer'!$B$15</f>
      </c>
      <c r="E29" s="96">
        <f>IF(A29&lt;1,"",(A29)*(D29)*(indices!A29)*(VLOOKUP('a completer'!$B$11,Qualité,4,FALSE))*(VLOOKUP(C29,age,2,FALSE))*(INDEX(Feuil1!$A$226:$F$241,MATCH('a completer'!$B$10,Feuil1!A$226:$A$241,0),MATCH('Liste materiels et chiffrage'!$D29,Feuil1!$A$225:$F$225,0))))</f>
      </c>
      <c r="F29" s="97">
        <f>IF(A29&lt;1,"",(A29)*(indices!A29)*(VLOOKUP('a completer'!$B$11,Qualité,4,FALSE))*(VLOOKUP(C29,age,2,FALSE))*(INDEX(Feuil1!$A$226:$F$241,MATCH(10+'a completer'!$B$10,Feuil1!$A$226:$A$241,0),MATCH('Liste materiels et chiffrage'!$D29,Feuil1!$A$225:$F$225,0))))</f>
      </c>
      <c r="G29" s="98"/>
      <c r="H29" s="99">
        <f>IF(A29&lt;1,"",(F29+E29)*'a completer'!$D$7*Feuil1!$H$226)</f>
      </c>
      <c r="I29" s="100">
        <f>IF(A29&lt;1,"",A29*D29*indices!D29/indices!$A$4)</f>
      </c>
      <c r="J29" s="5"/>
      <c r="K29" s="102">
        <f t="shared" si="0"/>
      </c>
      <c r="L29" s="103">
        <f t="shared" si="1"/>
      </c>
      <c r="M29" s="103">
        <f t="shared" si="2"/>
      </c>
      <c r="N29" s="104">
        <f>IF(A29&lt;1,"",+'Liste materiels et chiffrage'!M29/60*'a completer'!$B$8)</f>
      </c>
      <c r="O29" s="104">
        <f t="shared" si="3"/>
      </c>
      <c r="P29" s="105">
        <f t="shared" si="4"/>
      </c>
      <c r="Q29" s="5"/>
      <c r="R29" s="5"/>
      <c r="S29" s="5"/>
      <c r="T29" s="5"/>
      <c r="U29" s="5"/>
      <c r="V29" s="5"/>
      <c r="W29" s="5"/>
      <c r="X29" s="5"/>
      <c r="Y29" s="5"/>
      <c r="Z29" s="5"/>
      <c r="AA29" s="92">
        <f>IFERROR(VLOOKUP(B29,#REF!,2,FALSE),"à compléter")</f>
      </c>
    </row>
    <row r="30" ht="15" customHeight="1" spans="1:27" x14ac:dyDescent="0.25">
      <c r="A30" s="93">
        <v>0</v>
      </c>
      <c r="B30" s="94">
        <f>indices!B30</f>
      </c>
      <c r="C30" s="106">
        <f>'a completer'!$B$12</f>
      </c>
      <c r="D30" s="106">
        <f>'a completer'!$B$15</f>
      </c>
      <c r="E30" s="96">
        <f>IF(A30&lt;1,"",(A30)*(D30)*(indices!A30)*(VLOOKUP('a completer'!$B$11,Qualité,4,FALSE))*(VLOOKUP(C30,age,2,FALSE))*(INDEX(Feuil1!$A$226:$F$241,MATCH('a completer'!$B$10,Feuil1!A$226:$A$241,0),MATCH('Liste materiels et chiffrage'!$D30,Feuil1!$A$225:$F$225,0))))</f>
      </c>
      <c r="F30" s="97">
        <f>IF(A30&lt;1,"",(A30)*(indices!A30)*(VLOOKUP('a completer'!$B$11,Qualité,4,FALSE))*(VLOOKUP(C30,age,2,FALSE))*(INDEX(Feuil1!$A$226:$F$241,MATCH(10+'a completer'!$B$10,Feuil1!$A$226:$A$241,0),MATCH('Liste materiels et chiffrage'!$D30,Feuil1!$A$225:$F$225,0))))</f>
      </c>
      <c r="G30" s="98"/>
      <c r="H30" s="99">
        <f>IF(A30&lt;1,"",(F30+E30)*'a completer'!$D$7*Feuil1!$H$226)</f>
      </c>
      <c r="I30" s="100">
        <f>IF(A30&lt;1,"",A30*D30*indices!D30/indices!$A$4)</f>
      </c>
      <c r="J30" s="5"/>
      <c r="K30" s="102">
        <f t="shared" ref="K30:K31" si="5">+IF(A30&lt;1,"",E30*7.7/A30)</f>
      </c>
      <c r="L30" s="103">
        <f t="shared" ref="L30:L31" si="6">+IF(A30&lt;1,"",F30*7.7/A30)</f>
      </c>
      <c r="M30" s="103">
        <f t="shared" si="2"/>
      </c>
      <c r="N30" s="104">
        <f>IF(A30&lt;1,"",+'Liste materiels et chiffrage'!M30/60*'a completer'!$B$8)</f>
      </c>
      <c r="O30" s="104">
        <f t="shared" ref="O30:O31" si="7">+IF(A30&lt;1,"",N30+(G30/A30))</f>
      </c>
      <c r="P30" s="105">
        <f t="shared" ref="P30:P31" si="8">+IF(A30&lt;1,"",N30+(H30/A30))</f>
      </c>
      <c r="Q30" s="5"/>
      <c r="R30" s="5"/>
      <c r="S30" s="5"/>
      <c r="T30" s="5"/>
      <c r="U30" s="5"/>
      <c r="V30" s="5"/>
      <c r="W30" s="5"/>
      <c r="X30" s="5"/>
      <c r="Y30" s="5"/>
      <c r="Z30" s="5"/>
      <c r="AA30" s="92">
        <f>IFERROR(VLOOKUP(B30,#REF!,2,FALSE),"à compléter")</f>
      </c>
    </row>
    <row r="31" ht="15" customHeight="1" spans="1:27" x14ac:dyDescent="0.25">
      <c r="A31" s="93">
        <v>0</v>
      </c>
      <c r="B31" s="107">
        <f>IF(indices!B31="","A compléter sur onglet 'indices'",indices!B31)</f>
      </c>
      <c r="C31" s="106">
        <f>'a completer'!$B$12</f>
      </c>
      <c r="D31" s="106">
        <f>'a completer'!$B$15</f>
      </c>
      <c r="E31" s="96">
        <f>IF(A31&lt;1,"",(A31)*(D31)*(indices!A31)*(VLOOKUP('a completer'!$B$11,Qualité,4,FALSE))*(VLOOKUP(C31,age,2,FALSE))*(INDEX(Feuil1!$A$226:$F$241,MATCH('a completer'!$B$10,Feuil1!A$226:$A$241,0),MATCH('Liste materiels et chiffrage'!$D31,Feuil1!$A$225:$F$225,0))))</f>
      </c>
      <c r="F31" s="97">
        <f>IF(A31&lt;1,"",(A31)*(indices!A31)*(VLOOKUP('a completer'!$B$11,Qualité,4,FALSE))*(VLOOKUP(C31,age,2,FALSE))*(INDEX(Feuil1!$A$226:$F$241,MATCH(10+'a completer'!$B$10,Feuil1!$A$226:$A$241,0),MATCH('Liste materiels et chiffrage'!$D31,Feuil1!$A$225:$F$225,0))))</f>
      </c>
      <c r="G31" s="98"/>
      <c r="H31" s="99">
        <f>IF(A31&lt;1,"",(F31+E31)*'a completer'!$D$7*Feuil1!$H$226)</f>
      </c>
      <c r="I31" s="100">
        <f>IF(A31&lt;1,"",A31*D31*indices!D31/indices!$A$4)</f>
      </c>
      <c r="J31" s="5"/>
      <c r="K31" s="102">
        <f t="shared" si="5"/>
      </c>
      <c r="L31" s="103">
        <f t="shared" si="6"/>
      </c>
      <c r="M31" s="103">
        <f t="shared" si="2"/>
      </c>
      <c r="N31" s="104">
        <f>IF(A31&lt;1,"",+'Liste materiels et chiffrage'!M31/60*'a completer'!$B$8)</f>
      </c>
      <c r="O31" s="104">
        <f t="shared" si="7"/>
      </c>
      <c r="P31" s="105">
        <f t="shared" si="8"/>
      </c>
      <c r="Q31" s="5"/>
      <c r="R31" s="5"/>
      <c r="S31" s="5"/>
      <c r="T31" s="5"/>
      <c r="U31" s="5"/>
      <c r="V31" s="5"/>
      <c r="W31" s="5"/>
      <c r="X31" s="5"/>
      <c r="Y31" s="5"/>
      <c r="Z31" s="5"/>
      <c r="AA31" s="92">
        <v>250</v>
      </c>
    </row>
    <row r="32" ht="15" customHeight="1" spans="1:27" x14ac:dyDescent="0.25">
      <c r="A32" s="93">
        <v>0</v>
      </c>
      <c r="B32" s="107">
        <f>IF(indices!B32="","A compléter sur onglet 'indices'",indices!B32)</f>
      </c>
      <c r="C32" s="108">
        <f>'a completer'!$B$12</f>
      </c>
      <c r="D32" s="108">
        <f>'a completer'!$B$15</f>
      </c>
      <c r="E32" s="96">
        <f>IF(A32&lt;1,"",(A32)*(D32)*(indices!A32)*(VLOOKUP('a completer'!$B$11,Qualité,4,FALSE))*(VLOOKUP(C32,age,2,FALSE))*(INDEX(Feuil1!$A$226:$F$241,MATCH('a completer'!$B$10,Feuil1!A$226:$A$241,0),MATCH('Liste materiels et chiffrage'!$D32,Feuil1!$A$225:$F$225,0))))</f>
      </c>
      <c r="F32" s="97">
        <f>IF(A32&lt;1,"",(A32)*(indices!A32)*(VLOOKUP('a completer'!$B$11,Qualité,4,FALSE))*(VLOOKUP(C32,age,2,FALSE))*(INDEX(Feuil1!$A$226:$F$241,MATCH(10+'a completer'!$B$10,Feuil1!$A$226:$A$241,0),MATCH('Liste materiels et chiffrage'!$D32,Feuil1!$A$225:$F$225,0))))</f>
      </c>
      <c r="G32" s="98"/>
      <c r="H32" s="99">
        <f>IF(A32&lt;1,"",(F32+E32)*'a completer'!$D$7*Feuil1!$H$226)</f>
      </c>
      <c r="I32" s="100">
        <f>IF(A32&lt;1,"",A32*D32*indices!D32/indices!$A$4)</f>
      </c>
      <c r="J32" s="5"/>
      <c r="K32" s="102">
        <f t="shared" si="0"/>
      </c>
      <c r="L32" s="103">
        <f t="shared" si="1"/>
      </c>
      <c r="M32" s="103">
        <f t="shared" si="2"/>
      </c>
      <c r="N32" s="104">
        <f>IF(A32&lt;1,"",+'Liste materiels et chiffrage'!M32/60*'a completer'!$B$8)</f>
      </c>
      <c r="O32" s="104">
        <f t="shared" si="3"/>
      </c>
      <c r="P32" s="105">
        <f t="shared" si="4"/>
      </c>
      <c r="Q32" s="5"/>
      <c r="R32" s="5"/>
      <c r="S32" s="5"/>
      <c r="T32" s="5"/>
      <c r="U32" s="5"/>
      <c r="V32" s="5"/>
      <c r="W32" s="5"/>
      <c r="X32" s="5"/>
      <c r="Y32" s="5"/>
      <c r="Z32" s="5"/>
      <c r="AA32" s="92">
        <v>251</v>
      </c>
    </row>
    <row r="33" ht="15" customHeight="1" spans="1:27" x14ac:dyDescent="0.25">
      <c r="A33" s="84" t="s">
        <v>89</v>
      </c>
      <c r="B33" s="109" t="s">
        <v>92</v>
      </c>
      <c r="C33" s="110"/>
      <c r="D33" s="109"/>
      <c r="E33" s="87"/>
      <c r="F33" s="88"/>
      <c r="G33" s="111"/>
      <c r="H33" s="111"/>
      <c r="I33" s="111"/>
      <c r="J33" s="5"/>
      <c r="K33" s="112"/>
      <c r="L33" s="111"/>
      <c r="M33" s="111"/>
      <c r="N33" s="113"/>
      <c r="O33" s="113"/>
      <c r="P33" s="114"/>
      <c r="Q33" s="5"/>
      <c r="R33" s="5"/>
      <c r="S33" s="5"/>
      <c r="T33" s="5"/>
      <c r="U33" s="5"/>
      <c r="V33" s="5"/>
      <c r="W33" s="5"/>
      <c r="X33" s="5"/>
      <c r="Y33" s="5"/>
      <c r="Z33" s="5"/>
      <c r="AA33" s="92">
        <v>252</v>
      </c>
    </row>
    <row r="34" ht="15" customHeight="1" spans="1:27" x14ac:dyDescent="0.25">
      <c r="A34" s="93">
        <v>0</v>
      </c>
      <c r="B34" s="94">
        <f>indices!B34</f>
      </c>
      <c r="C34" s="106">
        <f>'a completer'!$B$12</f>
      </c>
      <c r="D34" s="106">
        <f>'a completer'!$B$15</f>
      </c>
      <c r="E34" s="96">
        <f>IF(A34&lt;1,"",(A34)*(D34)*(indices!A34)*(VLOOKUP('a completer'!$B$11,Qualité,4,FALSE))*(VLOOKUP(C34,age,2,FALSE))*(INDEX(Feuil1!$A$226:$F$241,MATCH('a completer'!$B$10,Feuil1!A$226:$A$241,0),MATCH('Liste materiels et chiffrage'!$D34,Feuil1!$A$225:$F$225,0))))</f>
      </c>
      <c r="F34" s="97">
        <f>IF(A34&lt;1,"",(A34)*(indices!A34)*(VLOOKUP('a completer'!$B$11,Qualité,4,FALSE))*(VLOOKUP(C34,age,2,FALSE))*(INDEX(Feuil1!$A$226:$F$241,MATCH(10+'a completer'!$B$10,Feuil1!$A$226:$A$241,0),MATCH('Liste materiels et chiffrage'!$D34,Feuil1!$A$225:$F$225,0))))</f>
      </c>
      <c r="G34" s="98"/>
      <c r="H34" s="99">
        <f>IF(A34&lt;1,"",(F34+E34)*'a completer'!$D$7*Feuil1!$H$226)</f>
      </c>
      <c r="I34" s="100">
        <f>IF(A34&lt;1,"",A34*D34*indices!D34/indices!$A$4)</f>
      </c>
      <c r="J34" s="5"/>
      <c r="K34" s="102">
        <f t="shared" ref="K34:K97" si="9">+IF(A34&lt;1,"",E34*7.7/A34)</f>
      </c>
      <c r="L34" s="103">
        <f t="shared" ref="L34:L97" si="10">+IF(A34&lt;1,"",F34*7.7/A34)</f>
      </c>
      <c r="M34" s="103">
        <f t="shared" ref="M34:M97" si="11">IF(A34&lt;1,"",SUM(K34:L34))</f>
      </c>
      <c r="N34" s="104">
        <f>IF(A34&lt;1,"",+'Liste materiels et chiffrage'!M34/60*'a completer'!$B$8)</f>
      </c>
      <c r="O34" s="104">
        <f t="shared" ref="O34:O97" si="12">+IF(A34&lt;1,"",N34+(G34/A34))</f>
      </c>
      <c r="P34" s="105">
        <f t="shared" ref="P34:P97" si="13">+IF(A34&lt;1,"",N34+(H34/A34))</f>
      </c>
      <c r="Q34" s="5"/>
      <c r="R34" s="5"/>
      <c r="S34" s="5"/>
      <c r="T34" s="5"/>
      <c r="U34" s="5"/>
      <c r="V34" s="5"/>
      <c r="W34" s="5"/>
      <c r="X34" s="5"/>
      <c r="Y34" s="5"/>
      <c r="Z34" s="5"/>
      <c r="AA34" s="92">
        <f>IFERROR(VLOOKUP(B34,#REF!,2,FALSE),"à compléter")</f>
      </c>
    </row>
    <row r="35" ht="15" customHeight="1" spans="1:27" x14ac:dyDescent="0.25">
      <c r="A35" s="93">
        <v>0</v>
      </c>
      <c r="B35" s="94">
        <f>indices!B35</f>
      </c>
      <c r="C35" s="106">
        <f>'a completer'!$B$12</f>
      </c>
      <c r="D35" s="106">
        <f>'a completer'!$B$15</f>
      </c>
      <c r="E35" s="96">
        <f>IF(A35&lt;1,"",(A35)*(D35)*(indices!A35)*(VLOOKUP('a completer'!$B$11,Qualité,4,FALSE))*(VLOOKUP(C35,age,2,FALSE))*(INDEX(Feuil1!$A$226:$F$241,MATCH('a completer'!$B$10,Feuil1!A$226:$A$241,0),MATCH('Liste materiels et chiffrage'!$D35,Feuil1!$A$225:$F$225,0))))</f>
      </c>
      <c r="F35" s="97">
        <f>IF(A35&lt;1,"",(A35)*(indices!A35)*(VLOOKUP('a completer'!$B$11,Qualité,4,FALSE))*(VLOOKUP(C35,age,2,FALSE))*(INDEX(Feuil1!$A$226:$F$241,MATCH(10+'a completer'!$B$10,Feuil1!$A$226:$A$241,0),MATCH('Liste materiels et chiffrage'!$D35,Feuil1!$A$225:$F$225,0))))</f>
      </c>
      <c r="G35" s="98"/>
      <c r="H35" s="99">
        <f>IF(A35&lt;1,"",(F35+E35)*'a completer'!$D$7*Feuil1!$H$226)</f>
      </c>
      <c r="I35" s="100">
        <f>IF(A35&lt;1,"",A35*D35*indices!D35/indices!$A$4)</f>
      </c>
      <c r="J35" s="5"/>
      <c r="K35" s="102">
        <f t="shared" si="9"/>
      </c>
      <c r="L35" s="103">
        <f t="shared" si="10"/>
      </c>
      <c r="M35" s="103">
        <f t="shared" si="11"/>
      </c>
      <c r="N35" s="104">
        <f>IF(A35&lt;1,"",+'Liste materiels et chiffrage'!M35/60*'a completer'!$B$8)</f>
      </c>
      <c r="O35" s="104">
        <f t="shared" si="12"/>
      </c>
      <c r="P35" s="105">
        <f t="shared" si="13"/>
      </c>
      <c r="Q35" s="5"/>
      <c r="R35" s="5"/>
      <c r="S35" s="5"/>
      <c r="T35" s="5"/>
      <c r="U35" s="5"/>
      <c r="V35" s="5"/>
      <c r="W35" s="5"/>
      <c r="X35" s="5"/>
      <c r="Y35" s="5"/>
      <c r="Z35" s="5"/>
      <c r="AA35" s="92">
        <f>IFERROR(VLOOKUP(B35,#REF!,2,FALSE),"à compléter")</f>
      </c>
    </row>
    <row r="36" ht="15" customHeight="1" spans="1:27" x14ac:dyDescent="0.25">
      <c r="A36" s="93">
        <v>0</v>
      </c>
      <c r="B36" s="94">
        <f>indices!B36</f>
      </c>
      <c r="C36" s="106">
        <f>'a completer'!$B$12</f>
      </c>
      <c r="D36" s="106">
        <f>'a completer'!$B$15</f>
      </c>
      <c r="E36" s="96">
        <f>IF(A36&lt;1,"",(A36)*(D36)*(indices!A36)*(VLOOKUP('a completer'!$B$11,Qualité,4,FALSE))*(VLOOKUP(C36,age,2,FALSE))*(INDEX(Feuil1!$A$226:$F$241,MATCH('a completer'!$B$10,Feuil1!A$226:$A$241,0),MATCH('Liste materiels et chiffrage'!$D36,Feuil1!$A$225:$F$225,0))))</f>
      </c>
      <c r="F36" s="97">
        <f>IF(A36&lt;1,"",(A36)*(indices!A36)*(VLOOKUP('a completer'!$B$11,Qualité,4,FALSE))*(VLOOKUP(C36,age,2,FALSE))*(INDEX(Feuil1!$A$226:$F$241,MATCH(10+'a completer'!$B$10,Feuil1!$A$226:$A$241,0),MATCH('Liste materiels et chiffrage'!$D36,Feuil1!$A$225:$F$225,0))))</f>
      </c>
      <c r="G36" s="98"/>
      <c r="H36" s="99">
        <f>IF(A36&lt;1,"",(F36+E36)*'a completer'!$D$7*Feuil1!$H$226)</f>
      </c>
      <c r="I36" s="100">
        <f>IF(A36&lt;1,"",A36*D36*indices!D36/indices!$A$4)</f>
      </c>
      <c r="J36" s="5"/>
      <c r="K36" s="102">
        <f t="shared" si="9"/>
      </c>
      <c r="L36" s="103">
        <f t="shared" si="10"/>
      </c>
      <c r="M36" s="103">
        <f t="shared" si="11"/>
      </c>
      <c r="N36" s="104">
        <f>IF(A36&lt;1,"",+'Liste materiels et chiffrage'!M36/60*'a completer'!$B$8)</f>
      </c>
      <c r="O36" s="104">
        <f t="shared" si="12"/>
      </c>
      <c r="P36" s="105">
        <f t="shared" si="13"/>
      </c>
      <c r="Q36" s="5"/>
      <c r="R36" s="5"/>
      <c r="S36" s="5"/>
      <c r="T36" s="5"/>
      <c r="U36" s="5"/>
      <c r="V36" s="5"/>
      <c r="W36" s="5"/>
      <c r="X36" s="5"/>
      <c r="Y36" s="5"/>
      <c r="Z36" s="5"/>
      <c r="AA36" s="92">
        <f>IFERROR(VLOOKUP(B36,#REF!,2,FALSE),"à compléter")</f>
      </c>
    </row>
    <row r="37" ht="15" customHeight="1" spans="1:27" x14ac:dyDescent="0.25">
      <c r="A37" s="93">
        <v>0</v>
      </c>
      <c r="B37" s="94">
        <f>indices!B37</f>
      </c>
      <c r="C37" s="106">
        <f>'a completer'!$B$12</f>
      </c>
      <c r="D37" s="106">
        <f>'a completer'!$B$15</f>
      </c>
      <c r="E37" s="96">
        <f>IF(A37&lt;1,"",(A37)*(D37)*(indices!A37)*(VLOOKUP('a completer'!$B$11,Qualité,4,FALSE))*(VLOOKUP(C37,age,2,FALSE))*(INDEX(Feuil1!$A$226:$F$241,MATCH('a completer'!$B$10,Feuil1!A$226:$A$241,0),MATCH('Liste materiels et chiffrage'!$D37,Feuil1!$A$225:$F$225,0))))</f>
      </c>
      <c r="F37" s="97">
        <f>IF(A37&lt;1,"",(A37)*(indices!A37)*(VLOOKUP('a completer'!$B$11,Qualité,4,FALSE))*(VLOOKUP(C37,age,2,FALSE))*(INDEX(Feuil1!$A$226:$F$241,MATCH(10+'a completer'!$B$10,Feuil1!$A$226:$A$241,0),MATCH('Liste materiels et chiffrage'!$D37,Feuil1!$A$225:$F$225,0))))</f>
      </c>
      <c r="G37" s="98"/>
      <c r="H37" s="99">
        <f>IF(A37&lt;1,"",(F37+E37)*'a completer'!$D$7*Feuil1!$H$226)</f>
      </c>
      <c r="I37" s="100">
        <f>IF(A37&lt;1,"",A37*D37*indices!D37/indices!$A$4)</f>
      </c>
      <c r="J37" s="5"/>
      <c r="K37" s="102">
        <f t="shared" si="9"/>
      </c>
      <c r="L37" s="103">
        <f t="shared" si="10"/>
      </c>
      <c r="M37" s="103">
        <f t="shared" si="11"/>
      </c>
      <c r="N37" s="104">
        <f>IF(A37&lt;1,"",+'Liste materiels et chiffrage'!M37/60*'a completer'!$B$8)</f>
      </c>
      <c r="O37" s="104">
        <f t="shared" si="12"/>
      </c>
      <c r="P37" s="105">
        <f t="shared" si="13"/>
      </c>
      <c r="Q37" s="5"/>
      <c r="R37" s="5"/>
      <c r="S37" s="5"/>
      <c r="T37" s="5"/>
      <c r="U37" s="5"/>
      <c r="V37" s="5"/>
      <c r="W37" s="5"/>
      <c r="X37" s="5"/>
      <c r="Y37" s="5"/>
      <c r="Z37" s="5"/>
      <c r="AA37" s="92">
        <f>IFERROR(VLOOKUP(B37,#REF!,2,FALSE),"à compléter")</f>
      </c>
    </row>
    <row r="38" ht="15" customHeight="1" spans="1:27" x14ac:dyDescent="0.25">
      <c r="A38" s="93">
        <v>0</v>
      </c>
      <c r="B38" s="94">
        <f>indices!B38</f>
      </c>
      <c r="C38" s="106">
        <f>'a completer'!$B$12</f>
      </c>
      <c r="D38" s="106">
        <f>'a completer'!$B$15</f>
      </c>
      <c r="E38" s="96">
        <f>IF(A38&lt;1,"",(A38)*(D38)*(indices!A38)*(VLOOKUP('a completer'!$B$11,Qualité,4,FALSE))*(VLOOKUP(C38,age,2,FALSE))*(INDEX(Feuil1!$A$226:$F$241,MATCH('a completer'!$B$10,Feuil1!A$226:$A$241,0),MATCH('Liste materiels et chiffrage'!$D38,Feuil1!$A$225:$F$225,0))))</f>
      </c>
      <c r="F38" s="97">
        <f>IF(A38&lt;1,"",(A38)*(indices!A38)*(VLOOKUP('a completer'!$B$11,Qualité,4,FALSE))*(VLOOKUP(C38,age,2,FALSE))*(INDEX(Feuil1!$A$226:$F$241,MATCH(10+'a completer'!$B$10,Feuil1!$A$226:$A$241,0),MATCH('Liste materiels et chiffrage'!$D38,Feuil1!$A$225:$F$225,0))))</f>
      </c>
      <c r="G38" s="98"/>
      <c r="H38" s="99">
        <f>IF(A38&lt;1,"",(F38+E38)*'a completer'!$D$7*Feuil1!$H$226)</f>
      </c>
      <c r="I38" s="100">
        <f>IF(A38&lt;1,"",A38*D38*indices!D38/indices!$A$4)</f>
      </c>
      <c r="J38" s="5"/>
      <c r="K38" s="102">
        <f t="shared" si="9"/>
      </c>
      <c r="L38" s="103">
        <f t="shared" si="10"/>
      </c>
      <c r="M38" s="103">
        <f t="shared" si="11"/>
      </c>
      <c r="N38" s="104">
        <f>IF(A38&lt;1,"",+'Liste materiels et chiffrage'!M38/60*'a completer'!$B$8)</f>
      </c>
      <c r="O38" s="104">
        <f t="shared" si="12"/>
      </c>
      <c r="P38" s="105">
        <f t="shared" si="13"/>
      </c>
      <c r="Q38" s="5"/>
      <c r="R38" s="5"/>
      <c r="S38" s="5"/>
      <c r="T38" s="5"/>
      <c r="U38" s="5"/>
      <c r="V38" s="5"/>
      <c r="W38" s="5"/>
      <c r="X38" s="5"/>
      <c r="Y38" s="5"/>
      <c r="Z38" s="5"/>
      <c r="AA38" s="92">
        <f>IFERROR(VLOOKUP(B38,#REF!,2,FALSE),"à compléter")</f>
      </c>
    </row>
    <row r="39" ht="15" customHeight="1" spans="1:27" x14ac:dyDescent="0.25">
      <c r="A39" s="93">
        <v>0</v>
      </c>
      <c r="B39" s="94">
        <f>indices!B39</f>
      </c>
      <c r="C39" s="106">
        <f>'a completer'!$B$12</f>
      </c>
      <c r="D39" s="106">
        <f>'a completer'!$B$15</f>
      </c>
      <c r="E39" s="96">
        <f>IF(A39&lt;1,"",(A39)*(D39)*(indices!A39)*(VLOOKUP('a completer'!$B$11,Qualité,4,FALSE))*(VLOOKUP(C39,age,2,FALSE))*(INDEX(Feuil1!$A$226:$F$241,MATCH('a completer'!$B$10,Feuil1!A$226:$A$241,0),MATCH('Liste materiels et chiffrage'!$D39,Feuil1!$A$225:$F$225,0))))</f>
      </c>
      <c r="F39" s="97">
        <f>IF(A39&lt;1,"",(A39)*(indices!A39)*(VLOOKUP('a completer'!$B$11,Qualité,4,FALSE))*(VLOOKUP(C39,age,2,FALSE))*(INDEX(Feuil1!$A$226:$F$241,MATCH(10+'a completer'!$B$10,Feuil1!$A$226:$A$241,0),MATCH('Liste materiels et chiffrage'!$D39,Feuil1!$A$225:$F$225,0))))</f>
      </c>
      <c r="G39" s="98"/>
      <c r="H39" s="99">
        <f>IF(A39&lt;1,"",(F39+E39)*'a completer'!$D$7*Feuil1!$H$226)</f>
      </c>
      <c r="I39" s="100">
        <f>IF(A39&lt;1,"",A39*D39*indices!D39/indices!$A$4)</f>
      </c>
      <c r="J39" s="5"/>
      <c r="K39" s="102">
        <f t="shared" si="9"/>
      </c>
      <c r="L39" s="103">
        <f t="shared" si="10"/>
      </c>
      <c r="M39" s="103">
        <f t="shared" si="11"/>
      </c>
      <c r="N39" s="104">
        <f>IF(A39&lt;1,"",+'Liste materiels et chiffrage'!M39/60*'a completer'!$B$8)</f>
      </c>
      <c r="O39" s="104">
        <f t="shared" si="12"/>
      </c>
      <c r="P39" s="105">
        <f t="shared" si="13"/>
      </c>
      <c r="Q39" s="5"/>
      <c r="R39" s="5"/>
      <c r="S39" s="5"/>
      <c r="T39" s="5"/>
      <c r="U39" s="5"/>
      <c r="V39" s="5"/>
      <c r="W39" s="5"/>
      <c r="X39" s="5"/>
      <c r="Y39" s="5"/>
      <c r="Z39" s="5"/>
      <c r="AA39" s="92">
        <f>IFERROR(VLOOKUP(B39,#REF!,2,FALSE),"à compléter")</f>
      </c>
    </row>
    <row r="40" ht="15" customHeight="1" spans="1:27" x14ac:dyDescent="0.25">
      <c r="A40" s="93">
        <v>0</v>
      </c>
      <c r="B40" s="94">
        <f>indices!B40</f>
      </c>
      <c r="C40" s="106">
        <f>'a completer'!$B$12</f>
      </c>
      <c r="D40" s="106">
        <f>'a completer'!$B$15</f>
      </c>
      <c r="E40" s="96">
        <f>IF(A40&lt;1,"",(A40)*(D40)*(indices!A40)*(VLOOKUP('a completer'!$B$11,Qualité,4,FALSE))*(VLOOKUP(C40,age,2,FALSE))*(INDEX(Feuil1!$A$226:$F$241,MATCH('a completer'!$B$10,Feuil1!A$226:$A$241,0),MATCH('Liste materiels et chiffrage'!$D40,Feuil1!$A$225:$F$225,0))))</f>
      </c>
      <c r="F40" s="97">
        <f>IF(A40&lt;1,"",(A40)*(indices!A40)*(VLOOKUP('a completer'!$B$11,Qualité,4,FALSE))*(VLOOKUP(C40,age,2,FALSE))*(INDEX(Feuil1!$A$226:$F$241,MATCH(10+'a completer'!$B$10,Feuil1!$A$226:$A$241,0),MATCH('Liste materiels et chiffrage'!$D40,Feuil1!$A$225:$F$225,0))))</f>
      </c>
      <c r="G40" s="98"/>
      <c r="H40" s="99">
        <f>IF(A40&lt;1,"",(F40+E40)*'a completer'!$D$7*Feuil1!$H$226)</f>
      </c>
      <c r="I40" s="100">
        <f>IF(A40&lt;1,"",A40*D40*indices!D40/indices!$A$4)</f>
      </c>
      <c r="J40" s="5"/>
      <c r="K40" s="102">
        <f t="shared" si="9"/>
      </c>
      <c r="L40" s="103">
        <f t="shared" si="10"/>
      </c>
      <c r="M40" s="103">
        <f t="shared" si="11"/>
      </c>
      <c r="N40" s="104">
        <f>IF(A40&lt;1,"",+'Liste materiels et chiffrage'!M40/60*'a completer'!$B$8)</f>
      </c>
      <c r="O40" s="104">
        <f t="shared" si="12"/>
      </c>
      <c r="P40" s="105">
        <f t="shared" si="13"/>
      </c>
      <c r="Q40" s="5"/>
      <c r="R40" s="5"/>
      <c r="S40" s="5"/>
      <c r="T40" s="5"/>
      <c r="U40" s="5"/>
      <c r="V40" s="5"/>
      <c r="W40" s="5"/>
      <c r="X40" s="5"/>
      <c r="Y40" s="5"/>
      <c r="Z40" s="5"/>
      <c r="AA40" s="92">
        <f>IFERROR(VLOOKUP(B40,#REF!,2,FALSE),"à compléter")</f>
      </c>
    </row>
    <row r="41" ht="15" customHeight="1" spans="1:27" x14ac:dyDescent="0.25">
      <c r="A41" s="93">
        <v>0</v>
      </c>
      <c r="B41" s="94">
        <f>indices!B41</f>
      </c>
      <c r="C41" s="106">
        <f>'a completer'!$B$12</f>
      </c>
      <c r="D41" s="106">
        <f>'a completer'!$B$15</f>
      </c>
      <c r="E41" s="96">
        <f>IF(A41&lt;1,"",(A41)*(D41)*(indices!A41)*(VLOOKUP('a completer'!$B$11,Qualité,4,FALSE))*(VLOOKUP(C41,age,2,FALSE))*(INDEX(Feuil1!$A$226:$F$241,MATCH('a completer'!$B$10,Feuil1!A$226:$A$241,0),MATCH('Liste materiels et chiffrage'!$D41,Feuil1!$A$225:$F$225,0))))</f>
      </c>
      <c r="F41" s="97">
        <f>IF(A41&lt;1,"",(A41)*(indices!A41)*(VLOOKUP('a completer'!$B$11,Qualité,4,FALSE))*(VLOOKUP(C41,age,2,FALSE))*(INDEX(Feuil1!$A$226:$F$241,MATCH(10+'a completer'!$B$10,Feuil1!$A$226:$A$241,0),MATCH('Liste materiels et chiffrage'!$D41,Feuil1!$A$225:$F$225,0))))</f>
      </c>
      <c r="G41" s="98"/>
      <c r="H41" s="99">
        <f>IF(A41&lt;1,"",(F41+E41)*'a completer'!$D$7*Feuil1!$H$226)</f>
      </c>
      <c r="I41" s="100">
        <f>IF(A41&lt;1,"",A41*D41*indices!D41/indices!$A$4)</f>
      </c>
      <c r="J41" s="5"/>
      <c r="K41" s="102">
        <f t="shared" si="9"/>
      </c>
      <c r="L41" s="103">
        <f t="shared" si="10"/>
      </c>
      <c r="M41" s="103">
        <f t="shared" si="11"/>
      </c>
      <c r="N41" s="104">
        <f>IF(A41&lt;1,"",+'Liste materiels et chiffrage'!M41/60*'a completer'!$B$8)</f>
      </c>
      <c r="O41" s="104">
        <f t="shared" si="12"/>
      </c>
      <c r="P41" s="105">
        <f t="shared" si="13"/>
      </c>
      <c r="Q41" s="5"/>
      <c r="R41" s="5"/>
      <c r="S41" s="5"/>
      <c r="T41" s="5"/>
      <c r="U41" s="5"/>
      <c r="V41" s="5"/>
      <c r="W41" s="5"/>
      <c r="X41" s="5"/>
      <c r="Y41" s="5"/>
      <c r="Z41" s="5"/>
      <c r="AA41" s="92">
        <f>IFERROR(VLOOKUP(B41,#REF!,2,FALSE),"à compléter")</f>
      </c>
    </row>
    <row r="42" ht="15" customHeight="1" spans="1:27" x14ac:dyDescent="0.25">
      <c r="A42" s="93">
        <v>0</v>
      </c>
      <c r="B42" s="94">
        <f>indices!B42</f>
      </c>
      <c r="C42" s="106">
        <f>'a completer'!$B$12</f>
      </c>
      <c r="D42" s="106">
        <f>'a completer'!$B$15</f>
      </c>
      <c r="E42" s="96">
        <f>IF(A42&lt;1,"",(A42)*(D42)*(indices!A42)*(VLOOKUP('a completer'!$B$11,Qualité,4,FALSE))*(VLOOKUP(C42,age,2,FALSE))*(INDEX(Feuil1!$A$226:$F$241,MATCH('a completer'!$B$10,Feuil1!A$226:$A$241,0),MATCH('Liste materiels et chiffrage'!$D42,Feuil1!$A$225:$F$225,0))))</f>
      </c>
      <c r="F42" s="97">
        <f>IF(A42&lt;1,"",(A42)*(indices!A42)*(VLOOKUP('a completer'!$B$11,Qualité,4,FALSE))*(VLOOKUP(C42,age,2,FALSE))*(INDEX(Feuil1!$A$226:$F$241,MATCH(10+'a completer'!$B$10,Feuil1!$A$226:$A$241,0),MATCH('Liste materiels et chiffrage'!$D42,Feuil1!$A$225:$F$225,0))))</f>
      </c>
      <c r="G42" s="98"/>
      <c r="H42" s="99">
        <f>IF(A42&lt;1,"",(F42+E42)*'a completer'!$D$7*Feuil1!$H$226)</f>
      </c>
      <c r="I42" s="100">
        <f>IF(A42&lt;1,"",A42*D42*indices!D42/indices!$A$4)</f>
      </c>
      <c r="J42" s="5"/>
      <c r="K42" s="102">
        <f t="shared" si="9"/>
      </c>
      <c r="L42" s="103">
        <f t="shared" si="10"/>
      </c>
      <c r="M42" s="103">
        <f t="shared" si="11"/>
      </c>
      <c r="N42" s="104">
        <f>IF(A42&lt;1,"",+'Liste materiels et chiffrage'!M42/60*'a completer'!$B$8)</f>
      </c>
      <c r="O42" s="104">
        <f t="shared" si="12"/>
      </c>
      <c r="P42" s="105">
        <f t="shared" si="13"/>
      </c>
      <c r="Q42" s="5"/>
      <c r="R42" s="5"/>
      <c r="S42" s="5"/>
      <c r="T42" s="5"/>
      <c r="U42" s="5"/>
      <c r="V42" s="5"/>
      <c r="W42" s="5"/>
      <c r="X42" s="5"/>
      <c r="Y42" s="5"/>
      <c r="Z42" s="5"/>
      <c r="AA42" s="92">
        <f>IFERROR(VLOOKUP(B42,#REF!,2,FALSE),"à compléter")</f>
      </c>
    </row>
    <row r="43" ht="15" customHeight="1" spans="1:27" x14ac:dyDescent="0.25">
      <c r="A43" s="93">
        <v>0</v>
      </c>
      <c r="B43" s="94">
        <f>indices!B43</f>
      </c>
      <c r="C43" s="106">
        <f>'a completer'!$B$12</f>
      </c>
      <c r="D43" s="106">
        <f>'a completer'!$B$15</f>
      </c>
      <c r="E43" s="96">
        <f>IF(A43&lt;1,"",(A43)*(D43)*(indices!A43)*(VLOOKUP('a completer'!$B$11,Qualité,4,FALSE))*(VLOOKUP(C43,age,2,FALSE))*(INDEX(Feuil1!$A$226:$F$241,MATCH('a completer'!$B$10,Feuil1!A$226:$A$241,0),MATCH('Liste materiels et chiffrage'!$D43,Feuil1!$A$225:$F$225,0))))</f>
      </c>
      <c r="F43" s="97">
        <f>IF(A43&lt;1,"",(A43)*(indices!A43)*(VLOOKUP('a completer'!$B$11,Qualité,4,FALSE))*(VLOOKUP(C43,age,2,FALSE))*(INDEX(Feuil1!$A$226:$F$241,MATCH(10+'a completer'!$B$10,Feuil1!$A$226:$A$241,0),MATCH('Liste materiels et chiffrage'!$D43,Feuil1!$A$225:$F$225,0))))</f>
      </c>
      <c r="G43" s="98"/>
      <c r="H43" s="99">
        <f>IF(A43&lt;1,"",(F43+E43)*'a completer'!$D$7*Feuil1!$H$226)</f>
      </c>
      <c r="I43" s="100">
        <f>IF(A43&lt;1,"",A43*D43*indices!D43/indices!$A$4)</f>
      </c>
      <c r="J43" s="5"/>
      <c r="K43" s="102">
        <f t="shared" si="9"/>
      </c>
      <c r="L43" s="103">
        <f t="shared" si="10"/>
      </c>
      <c r="M43" s="103">
        <f t="shared" si="11"/>
      </c>
      <c r="N43" s="104">
        <f>IF(A43&lt;1,"",+'Liste materiels et chiffrage'!M43/60*'a completer'!$B$8)</f>
      </c>
      <c r="O43" s="104">
        <f t="shared" si="12"/>
      </c>
      <c r="P43" s="105">
        <f t="shared" si="13"/>
      </c>
      <c r="Q43" s="5"/>
      <c r="R43" s="5"/>
      <c r="S43" s="5"/>
      <c r="T43" s="5"/>
      <c r="U43" s="5"/>
      <c r="V43" s="5"/>
      <c r="W43" s="5"/>
      <c r="X43" s="5"/>
      <c r="Y43" s="5"/>
      <c r="Z43" s="5"/>
      <c r="AA43" s="92">
        <f>IFERROR(VLOOKUP(B43,#REF!,2,FALSE),"à compléter")</f>
      </c>
    </row>
    <row r="44" ht="15" customHeight="1" spans="1:27" x14ac:dyDescent="0.25">
      <c r="A44" s="93">
        <v>0</v>
      </c>
      <c r="B44" s="94">
        <f>indices!B44</f>
      </c>
      <c r="C44" s="106">
        <f>'a completer'!$B$12</f>
      </c>
      <c r="D44" s="106">
        <f>'a completer'!$B$15</f>
      </c>
      <c r="E44" s="96">
        <f>IF(A44&lt;1,"",(A44)*(D44)*(indices!A44)*(VLOOKUP('a completer'!$B$11,Qualité,4,FALSE))*(VLOOKUP(C44,age,2,FALSE))*(INDEX(Feuil1!$A$226:$F$241,MATCH('a completer'!$B$10,Feuil1!A$226:$A$241,0),MATCH('Liste materiels et chiffrage'!$D44,Feuil1!$A$225:$F$225,0))))</f>
      </c>
      <c r="F44" s="97">
        <f>IF(A44&lt;1,"",(A44)*(indices!A44)*(VLOOKUP('a completer'!$B$11,Qualité,4,FALSE))*(VLOOKUP(C44,age,2,FALSE))*(INDEX(Feuil1!$A$226:$F$241,MATCH(10+'a completer'!$B$10,Feuil1!$A$226:$A$241,0),MATCH('Liste materiels et chiffrage'!$D44,Feuil1!$A$225:$F$225,0))))</f>
      </c>
      <c r="G44" s="98"/>
      <c r="H44" s="99">
        <f>IF(A44&lt;1,"",(F44+E44)*'a completer'!$D$7*Feuil1!$H$226)</f>
      </c>
      <c r="I44" s="100">
        <f>IF(A44&lt;1,"",A44*D44*indices!D44/indices!$A$4)</f>
      </c>
      <c r="J44" s="5"/>
      <c r="K44" s="102">
        <f t="shared" si="9"/>
      </c>
      <c r="L44" s="103">
        <f t="shared" si="10"/>
      </c>
      <c r="M44" s="103">
        <f t="shared" si="11"/>
      </c>
      <c r="N44" s="104">
        <f>IF(A44&lt;1,"",+'Liste materiels et chiffrage'!M44/60*'a completer'!$B$8)</f>
      </c>
      <c r="O44" s="104">
        <f t="shared" si="12"/>
      </c>
      <c r="P44" s="105">
        <f t="shared" si="13"/>
      </c>
      <c r="Q44" s="5"/>
      <c r="R44" s="5"/>
      <c r="S44" s="5"/>
      <c r="T44" s="5"/>
      <c r="U44" s="5"/>
      <c r="V44" s="5"/>
      <c r="W44" s="5"/>
      <c r="X44" s="5"/>
      <c r="Y44" s="5"/>
      <c r="Z44" s="5"/>
      <c r="AA44" s="92">
        <f>IFERROR(VLOOKUP(B44,#REF!,2,FALSE),"à compléter")</f>
      </c>
    </row>
    <row r="45" ht="15" customHeight="1" spans="1:27" x14ac:dyDescent="0.25">
      <c r="A45" s="93">
        <v>0</v>
      </c>
      <c r="B45" s="94">
        <f>indices!B45</f>
      </c>
      <c r="C45" s="106">
        <f>'a completer'!$B$12</f>
      </c>
      <c r="D45" s="106">
        <f>'a completer'!$B$15</f>
      </c>
      <c r="E45" s="96">
        <f>IF(A45&lt;1,"",(A45)*(D45)*(indices!A45)*(VLOOKUP('a completer'!$B$11,Qualité,4,FALSE))*(VLOOKUP(C45,age,2,FALSE))*(INDEX(Feuil1!$A$226:$F$241,MATCH('a completer'!$B$10,Feuil1!A$226:$A$241,0),MATCH('Liste materiels et chiffrage'!$D45,Feuil1!$A$225:$F$225,0))))</f>
      </c>
      <c r="F45" s="97">
        <f>IF(A45&lt;1,"",(A45)*(indices!A45)*(VLOOKUP('a completer'!$B$11,Qualité,4,FALSE))*(VLOOKUP(C45,age,2,FALSE))*(INDEX(Feuil1!$A$226:$F$241,MATCH(10+'a completer'!$B$10,Feuil1!$A$226:$A$241,0),MATCH('Liste materiels et chiffrage'!$D45,Feuil1!$A$225:$F$225,0))))</f>
      </c>
      <c r="G45" s="98"/>
      <c r="H45" s="99">
        <f>IF(A45&lt;1,"",(F45+E45)*'a completer'!$D$7*Feuil1!$H$226)</f>
      </c>
      <c r="I45" s="100">
        <f>IF(A45&lt;1,"",A45*D45*indices!D45/indices!$A$4)</f>
      </c>
      <c r="J45" s="5"/>
      <c r="K45" s="102">
        <f t="shared" si="9"/>
      </c>
      <c r="L45" s="103">
        <f t="shared" si="10"/>
      </c>
      <c r="M45" s="103">
        <f t="shared" si="11"/>
      </c>
      <c r="N45" s="104">
        <f>IF(A45&lt;1,"",+'Liste materiels et chiffrage'!M45/60*'a completer'!$B$8)</f>
      </c>
      <c r="O45" s="104">
        <f t="shared" si="12"/>
      </c>
      <c r="P45" s="105">
        <f t="shared" si="13"/>
      </c>
      <c r="Q45" s="5"/>
      <c r="R45" s="5"/>
      <c r="S45" s="5"/>
      <c r="T45" s="5"/>
      <c r="U45" s="5"/>
      <c r="V45" s="5"/>
      <c r="W45" s="5"/>
      <c r="X45" s="5"/>
      <c r="Y45" s="5"/>
      <c r="Z45" s="5"/>
      <c r="AA45" s="92">
        <f>IFERROR(VLOOKUP(B45,#REF!,2,FALSE),"à compléter")</f>
      </c>
    </row>
    <row r="46" ht="15" customHeight="1" spans="1:27" x14ac:dyDescent="0.25">
      <c r="A46" s="93">
        <v>0</v>
      </c>
      <c r="B46" s="94">
        <f>indices!B46</f>
      </c>
      <c r="C46" s="106">
        <f>'a completer'!$B$12</f>
      </c>
      <c r="D46" s="106">
        <f>'a completer'!$B$15</f>
      </c>
      <c r="E46" s="96">
        <f>IF(A46&lt;1,"",(A46)*(D46)*(indices!A46)*(VLOOKUP('a completer'!$B$11,Qualité,4,FALSE))*(VLOOKUP(C46,age,2,FALSE))*(INDEX(Feuil1!$A$226:$F$241,MATCH('a completer'!$B$10,Feuil1!A$226:$A$241,0),MATCH('Liste materiels et chiffrage'!$D46,Feuil1!$A$225:$F$225,0))))</f>
      </c>
      <c r="F46" s="97">
        <f>IF(A46&lt;1,"",(A46)*(indices!A46)*(VLOOKUP('a completer'!$B$11,Qualité,4,FALSE))*(VLOOKUP(C46,age,2,FALSE))*(INDEX(Feuil1!$A$226:$F$241,MATCH(10+'a completer'!$B$10,Feuil1!$A$226:$A$241,0),MATCH('Liste materiels et chiffrage'!$D46,Feuil1!$A$225:$F$225,0))))</f>
      </c>
      <c r="G46" s="98"/>
      <c r="H46" s="99">
        <f>IF(A46&lt;1,"",(F46+E46)*'a completer'!$D$7*Feuil1!$H$226)</f>
      </c>
      <c r="I46" s="100">
        <f>IF(A46&lt;1,"",A46*D46*indices!D46/indices!$A$4)</f>
      </c>
      <c r="J46" s="5"/>
      <c r="K46" s="102">
        <f t="shared" si="9"/>
      </c>
      <c r="L46" s="103">
        <f t="shared" si="10"/>
      </c>
      <c r="M46" s="103">
        <f t="shared" si="11"/>
      </c>
      <c r="N46" s="104">
        <f>IF(A46&lt;1,"",+'Liste materiels et chiffrage'!M46/60*'a completer'!$B$8)</f>
      </c>
      <c r="O46" s="104">
        <f t="shared" si="12"/>
      </c>
      <c r="P46" s="105">
        <f t="shared" si="13"/>
      </c>
      <c r="Q46" s="5"/>
      <c r="R46" s="5"/>
      <c r="S46" s="5"/>
      <c r="T46" s="5"/>
      <c r="U46" s="5"/>
      <c r="V46" s="5"/>
      <c r="W46" s="5"/>
      <c r="X46" s="5"/>
      <c r="Y46" s="5"/>
      <c r="Z46" s="5"/>
      <c r="AA46" s="92">
        <f>IFERROR(VLOOKUP(B46,#REF!,2,FALSE),"à compléter")</f>
      </c>
    </row>
    <row r="47" ht="15" customHeight="1" spans="1:27" x14ac:dyDescent="0.25">
      <c r="A47" s="93">
        <v>0</v>
      </c>
      <c r="B47" s="94">
        <f>indices!B47</f>
      </c>
      <c r="C47" s="106">
        <f>'a completer'!$B$12</f>
      </c>
      <c r="D47" s="106">
        <f>'a completer'!$B$15</f>
      </c>
      <c r="E47" s="96">
        <f>IF(A47&lt;1,"",(A47)*(D47)*(indices!A47)*(VLOOKUP('a completer'!$B$11,Qualité,4,FALSE))*(VLOOKUP(C47,age,2,FALSE))*(INDEX(Feuil1!$A$226:$F$241,MATCH('a completer'!$B$10,Feuil1!A$226:$A$241,0),MATCH('Liste materiels et chiffrage'!$D47,Feuil1!$A$225:$F$225,0))))</f>
      </c>
      <c r="F47" s="97">
        <f>IF(A47&lt;1,"",(A47)*(indices!A47)*(VLOOKUP('a completer'!$B$11,Qualité,4,FALSE))*(VLOOKUP(C47,age,2,FALSE))*(INDEX(Feuil1!$A$226:$F$241,MATCH(10+'a completer'!$B$10,Feuil1!$A$226:$A$241,0),MATCH('Liste materiels et chiffrage'!$D47,Feuil1!$A$225:$F$225,0))))</f>
      </c>
      <c r="G47" s="98"/>
      <c r="H47" s="99">
        <f>IF(A47&lt;1,"",(F47+E47)*'a completer'!$D$7*Feuil1!$H$226)</f>
      </c>
      <c r="I47" s="100">
        <f>IF(A47&lt;1,"",A47*D47*indices!D47/indices!$A$4)</f>
      </c>
      <c r="J47" s="5"/>
      <c r="K47" s="102">
        <f t="shared" si="9"/>
      </c>
      <c r="L47" s="103">
        <f t="shared" si="10"/>
      </c>
      <c r="M47" s="103">
        <f t="shared" si="11"/>
      </c>
      <c r="N47" s="104">
        <f>IF(A47&lt;1,"",+'Liste materiels et chiffrage'!M47/60*'a completer'!$B$8)</f>
      </c>
      <c r="O47" s="104">
        <f t="shared" si="12"/>
      </c>
      <c r="P47" s="105">
        <f t="shared" si="13"/>
      </c>
      <c r="Q47" s="5"/>
      <c r="R47" s="5"/>
      <c r="S47" s="5"/>
      <c r="T47" s="5"/>
      <c r="U47" s="5"/>
      <c r="V47" s="5"/>
      <c r="W47" s="5"/>
      <c r="X47" s="5"/>
      <c r="Y47" s="5"/>
      <c r="Z47" s="5"/>
      <c r="AA47" s="92">
        <f>IFERROR(VLOOKUP(B47,#REF!,2,FALSE),"à compléter")</f>
      </c>
    </row>
    <row r="48" ht="15" customHeight="1" spans="1:27" x14ac:dyDescent="0.25">
      <c r="A48" s="93">
        <v>0</v>
      </c>
      <c r="B48" s="94">
        <f>indices!B48</f>
      </c>
      <c r="C48" s="106">
        <f>'a completer'!$B$12</f>
      </c>
      <c r="D48" s="106">
        <f>'a completer'!$B$15</f>
      </c>
      <c r="E48" s="96">
        <f>IF(A48&lt;1,"",(A48)*(D48)*(indices!A48)*(VLOOKUP('a completer'!$B$11,Qualité,4,FALSE))*(VLOOKUP(C48,age,2,FALSE))*(INDEX(Feuil1!$A$226:$F$241,MATCH('a completer'!$B$10,Feuil1!A$226:$A$241,0),MATCH('Liste materiels et chiffrage'!$D48,Feuil1!$A$225:$F$225,0))))</f>
      </c>
      <c r="F48" s="97">
        <f>IF(A48&lt;1,"",(A48)*(indices!A48)*(VLOOKUP('a completer'!$B$11,Qualité,4,FALSE))*(VLOOKUP(C48,age,2,FALSE))*(INDEX(Feuil1!$A$226:$F$241,MATCH(10+'a completer'!$B$10,Feuil1!$A$226:$A$241,0),MATCH('Liste materiels et chiffrage'!$D48,Feuil1!$A$225:$F$225,0))))</f>
      </c>
      <c r="G48" s="98"/>
      <c r="H48" s="99">
        <f>IF(A48&lt;1,"",(F48+E48)*'a completer'!$D$7*Feuil1!$H$226)</f>
      </c>
      <c r="I48" s="100">
        <f>IF(A48&lt;1,"",A48*D48*indices!D48/indices!$A$4)</f>
      </c>
      <c r="J48" s="5"/>
      <c r="K48" s="102">
        <f t="shared" si="9"/>
      </c>
      <c r="L48" s="103">
        <f t="shared" si="10"/>
      </c>
      <c r="M48" s="103">
        <f t="shared" si="11"/>
      </c>
      <c r="N48" s="104">
        <f>IF(A48&lt;1,"",+'Liste materiels et chiffrage'!M48/60*'a completer'!$B$8)</f>
      </c>
      <c r="O48" s="104">
        <f t="shared" si="12"/>
      </c>
      <c r="P48" s="105">
        <f t="shared" si="13"/>
      </c>
      <c r="Q48" s="5"/>
      <c r="R48" s="5"/>
      <c r="S48" s="5"/>
      <c r="T48" s="5"/>
      <c r="U48" s="5"/>
      <c r="V48" s="5"/>
      <c r="W48" s="5"/>
      <c r="X48" s="5"/>
      <c r="Y48" s="5"/>
      <c r="Z48" s="5"/>
      <c r="AA48" s="92">
        <f>IFERROR(VLOOKUP(B48,#REF!,2,FALSE),"à compléter")</f>
      </c>
    </row>
    <row r="49" ht="15" customHeight="1" spans="1:27" x14ac:dyDescent="0.25">
      <c r="A49" s="93">
        <v>0</v>
      </c>
      <c r="B49" s="94">
        <f>indices!B49</f>
      </c>
      <c r="C49" s="106">
        <f>'a completer'!$B$12</f>
      </c>
      <c r="D49" s="106">
        <f>'a completer'!$B$15</f>
      </c>
      <c r="E49" s="96">
        <f>IF(A49&lt;1,"",(A49)*(D49)*(indices!A49)*(VLOOKUP('a completer'!$B$11,Qualité,4,FALSE))*(VLOOKUP(C49,age,2,FALSE))*(INDEX(Feuil1!$A$226:$F$241,MATCH('a completer'!$B$10,Feuil1!A$226:$A$241,0),MATCH('Liste materiels et chiffrage'!$D49,Feuil1!$A$225:$F$225,0))))</f>
      </c>
      <c r="F49" s="97">
        <f>IF(A49&lt;1,"",(A49)*(indices!A49)*(VLOOKUP('a completer'!$B$11,Qualité,4,FALSE))*(VLOOKUP(C49,age,2,FALSE))*(INDEX(Feuil1!$A$226:$F$241,MATCH(10+'a completer'!$B$10,Feuil1!$A$226:$A$241,0),MATCH('Liste materiels et chiffrage'!$D49,Feuil1!$A$225:$F$225,0))))</f>
      </c>
      <c r="G49" s="98"/>
      <c r="H49" s="99">
        <f>IF(A49&lt;1,"",(F49+E49)*'a completer'!$D$7*Feuil1!$H$226)</f>
      </c>
      <c r="I49" s="100">
        <f>IF(A49&lt;1,"",A49*D49*indices!D49/indices!$A$4)</f>
      </c>
      <c r="J49" s="5"/>
      <c r="K49" s="102">
        <f t="shared" si="9"/>
      </c>
      <c r="L49" s="103">
        <f t="shared" si="10"/>
      </c>
      <c r="M49" s="103">
        <f t="shared" si="11"/>
      </c>
      <c r="N49" s="104">
        <f>IF(A49&lt;1,"",+'Liste materiels et chiffrage'!M49/60*'a completer'!$B$8)</f>
      </c>
      <c r="O49" s="104">
        <f t="shared" si="12"/>
      </c>
      <c r="P49" s="105">
        <f t="shared" si="13"/>
      </c>
      <c r="Q49" s="5"/>
      <c r="R49" s="5"/>
      <c r="S49" s="5"/>
      <c r="T49" s="5"/>
      <c r="U49" s="5"/>
      <c r="V49" s="5"/>
      <c r="W49" s="5"/>
      <c r="X49" s="5"/>
      <c r="Y49" s="5"/>
      <c r="Z49" s="5"/>
      <c r="AA49" s="92">
        <f>IFERROR(VLOOKUP(B49,#REF!,2,FALSE),"à compléter")</f>
      </c>
    </row>
    <row r="50" ht="15" customHeight="1" spans="1:27" x14ac:dyDescent="0.25">
      <c r="A50" s="93">
        <v>0</v>
      </c>
      <c r="B50" s="94">
        <f>indices!B50</f>
      </c>
      <c r="C50" s="106">
        <f>'a completer'!$B$12</f>
      </c>
      <c r="D50" s="106">
        <f>'a completer'!$B$15</f>
      </c>
      <c r="E50" s="96">
        <f>IF(A50&lt;1,"",(A50)*(D50)*(indices!A50)*(VLOOKUP('a completer'!$B$11,Qualité,4,FALSE))*(VLOOKUP(C50,age,2,FALSE))*(INDEX(Feuil1!$A$226:$F$241,MATCH('a completer'!$B$10,Feuil1!A$226:$A$241,0),MATCH('Liste materiels et chiffrage'!$D50,Feuil1!$A$225:$F$225,0))))</f>
      </c>
      <c r="F50" s="97">
        <f>IF(A50&lt;1,"",(A50)*(indices!A50)*(VLOOKUP('a completer'!$B$11,Qualité,4,FALSE))*(VLOOKUP(C50,age,2,FALSE))*(INDEX(Feuil1!$A$226:$F$241,MATCH(10+'a completer'!$B$10,Feuil1!$A$226:$A$241,0),MATCH('Liste materiels et chiffrage'!$D50,Feuil1!$A$225:$F$225,0))))</f>
      </c>
      <c r="G50" s="98"/>
      <c r="H50" s="99">
        <f>IF(A50&lt;1,"",(F50+E50)*'a completer'!$D$7*Feuil1!$H$226)</f>
      </c>
      <c r="I50" s="100">
        <f>IF(A50&lt;1,"",A50*D50*indices!D50/indices!$A$4)</f>
      </c>
      <c r="J50" s="5"/>
      <c r="K50" s="102">
        <f t="shared" si="9"/>
      </c>
      <c r="L50" s="103">
        <f t="shared" si="10"/>
      </c>
      <c r="M50" s="103">
        <f t="shared" si="11"/>
      </c>
      <c r="N50" s="104">
        <f>IF(A50&lt;1,"",+'Liste materiels et chiffrage'!M50/60*'a completer'!$B$8)</f>
      </c>
      <c r="O50" s="104">
        <f t="shared" si="12"/>
      </c>
      <c r="P50" s="105">
        <f t="shared" si="13"/>
      </c>
      <c r="Q50" s="5"/>
      <c r="R50" s="5"/>
      <c r="S50" s="5"/>
      <c r="T50" s="5"/>
      <c r="U50" s="5"/>
      <c r="V50" s="5"/>
      <c r="W50" s="5"/>
      <c r="X50" s="5"/>
      <c r="Y50" s="5"/>
      <c r="Z50" s="5"/>
      <c r="AA50" s="92">
        <f>IFERROR(VLOOKUP(B50,#REF!,2,FALSE),"à compléter")</f>
      </c>
    </row>
    <row r="51" ht="15" customHeight="1" spans="1:27" x14ac:dyDescent="0.25">
      <c r="A51" s="93">
        <v>0</v>
      </c>
      <c r="B51" s="94">
        <f>indices!B51</f>
      </c>
      <c r="C51" s="106">
        <f>'a completer'!$B$12</f>
      </c>
      <c r="D51" s="106">
        <f>'a completer'!$B$15</f>
      </c>
      <c r="E51" s="96">
        <f>IF(A51&lt;1,"",(A51)*(D51)*(indices!A51)*(VLOOKUP('a completer'!$B$11,Qualité,4,FALSE))*(VLOOKUP(C51,age,2,FALSE))*(INDEX(Feuil1!$A$226:$F$241,MATCH('a completer'!$B$10,Feuil1!A$226:$A$241,0),MATCH('Liste materiels et chiffrage'!$D51,Feuil1!$A$225:$F$225,0))))</f>
      </c>
      <c r="F51" s="97">
        <f>IF(A51&lt;1,"",(A51)*(indices!A51)*(VLOOKUP('a completer'!$B$11,Qualité,4,FALSE))*(VLOOKUP(C51,age,2,FALSE))*(INDEX(Feuil1!$A$226:$F$241,MATCH(10+'a completer'!$B$10,Feuil1!$A$226:$A$241,0),MATCH('Liste materiels et chiffrage'!$D51,Feuil1!$A$225:$F$225,0))))</f>
      </c>
      <c r="G51" s="98"/>
      <c r="H51" s="99">
        <f>IF(A51&lt;1,"",(F51+E51)*'a completer'!$D$7*Feuil1!$H$226)</f>
      </c>
      <c r="I51" s="100">
        <f>IF(A51&lt;1,"",A51*D51*indices!D51/indices!$A$4)</f>
      </c>
      <c r="J51" s="5"/>
      <c r="K51" s="102">
        <f t="shared" si="9"/>
      </c>
      <c r="L51" s="103">
        <f t="shared" si="10"/>
      </c>
      <c r="M51" s="103">
        <f t="shared" si="11"/>
      </c>
      <c r="N51" s="104">
        <f>IF(A51&lt;1,"",+'Liste materiels et chiffrage'!M51/60*'a completer'!$B$8)</f>
      </c>
      <c r="O51" s="104">
        <f t="shared" si="12"/>
      </c>
      <c r="P51" s="105">
        <f t="shared" si="13"/>
      </c>
      <c r="Q51" s="5"/>
      <c r="R51" s="5"/>
      <c r="S51" s="5"/>
      <c r="T51" s="5"/>
      <c r="U51" s="5"/>
      <c r="V51" s="5"/>
      <c r="W51" s="5"/>
      <c r="X51" s="5"/>
      <c r="Y51" s="5"/>
      <c r="Z51" s="5"/>
      <c r="AA51" s="92">
        <f>IFERROR(VLOOKUP(B51,#REF!,2,FALSE),"à compléter")</f>
      </c>
    </row>
    <row r="52" ht="15" customHeight="1" spans="1:27" x14ac:dyDescent="0.25">
      <c r="A52" s="93">
        <v>0</v>
      </c>
      <c r="B52" s="94">
        <f>indices!B52</f>
      </c>
      <c r="C52" s="106">
        <f>'a completer'!$B$12</f>
      </c>
      <c r="D52" s="106">
        <f>'a completer'!$B$15</f>
      </c>
      <c r="E52" s="96">
        <f>IF(A52&lt;1,"",(A52)*(D52)*(indices!A52)*(VLOOKUP('a completer'!$B$11,Qualité,4,FALSE))*(VLOOKUP(C52,age,2,FALSE))*(INDEX(Feuil1!$A$226:$F$241,MATCH('a completer'!$B$10,Feuil1!A$226:$A$241,0),MATCH('Liste materiels et chiffrage'!$D52,Feuil1!$A$225:$F$225,0))))</f>
      </c>
      <c r="F52" s="97">
        <f>IF(A52&lt;1,"",(A52)*(indices!A52)*(VLOOKUP('a completer'!$B$11,Qualité,4,FALSE))*(VLOOKUP(C52,age,2,FALSE))*(INDEX(Feuil1!$A$226:$F$241,MATCH(10+'a completer'!$B$10,Feuil1!$A$226:$A$241,0),MATCH('Liste materiels et chiffrage'!$D52,Feuil1!$A$225:$F$225,0))))</f>
      </c>
      <c r="G52" s="98"/>
      <c r="H52" s="99">
        <f>IF(A52&lt;1,"",(F52+E52)*'a completer'!$D$7*Feuil1!$H$226)</f>
      </c>
      <c r="I52" s="100">
        <f>IF(A52&lt;1,"",A52*D52*indices!D52/indices!$A$4)</f>
      </c>
      <c r="J52" s="5"/>
      <c r="K52" s="102">
        <f t="shared" si="9"/>
      </c>
      <c r="L52" s="103">
        <f t="shared" si="10"/>
      </c>
      <c r="M52" s="103">
        <f t="shared" si="11"/>
      </c>
      <c r="N52" s="104">
        <f>IF(A52&lt;1,"",+'Liste materiels et chiffrage'!M52/60*'a completer'!$B$8)</f>
      </c>
      <c r="O52" s="104">
        <f t="shared" si="12"/>
      </c>
      <c r="P52" s="105">
        <f t="shared" si="13"/>
      </c>
      <c r="Q52" s="5"/>
      <c r="R52" s="5"/>
      <c r="S52" s="5"/>
      <c r="T52" s="5"/>
      <c r="U52" s="5"/>
      <c r="V52" s="5"/>
      <c r="W52" s="5"/>
      <c r="X52" s="5"/>
      <c r="Y52" s="5"/>
      <c r="Z52" s="5"/>
      <c r="AA52" s="92">
        <f>IFERROR(VLOOKUP(B52,#REF!,2,FALSE),"à compléter")</f>
      </c>
    </row>
    <row r="53" ht="15" customHeight="1" spans="1:27" x14ac:dyDescent="0.25">
      <c r="A53" s="93">
        <v>0</v>
      </c>
      <c r="B53" s="94">
        <f>indices!B53</f>
      </c>
      <c r="C53" s="106">
        <f>'a completer'!$B$12</f>
      </c>
      <c r="D53" s="106">
        <f>'a completer'!$B$15</f>
      </c>
      <c r="E53" s="96">
        <f>IF(A53&lt;1,"",(A53)*(D53)*(indices!A53)*(VLOOKUP('a completer'!$B$11,Qualité,4,FALSE))*(VLOOKUP(C53,age,2,FALSE))*(INDEX(Feuil1!$A$226:$F$241,MATCH('a completer'!$B$10,Feuil1!A$226:$A$241,0),MATCH('Liste materiels et chiffrage'!$D53,Feuil1!$A$225:$F$225,0))))</f>
      </c>
      <c r="F53" s="97">
        <f>IF(A53&lt;1,"",(A53)*(indices!A53)*(VLOOKUP('a completer'!$B$11,Qualité,4,FALSE))*(VLOOKUP(C53,age,2,FALSE))*(INDEX(Feuil1!$A$226:$F$241,MATCH(10+'a completer'!$B$10,Feuil1!$A$226:$A$241,0),MATCH('Liste materiels et chiffrage'!$D53,Feuil1!$A$225:$F$225,0))))</f>
      </c>
      <c r="G53" s="98"/>
      <c r="H53" s="99">
        <f>IF(A53&lt;1,"",(F53+E53)*'a completer'!$D$7*Feuil1!$H$226)</f>
      </c>
      <c r="I53" s="100">
        <f>IF(A53&lt;1,"",A53*D53*indices!D53/indices!$A$4)</f>
      </c>
      <c r="J53" s="5"/>
      <c r="K53" s="102">
        <f t="shared" si="9"/>
      </c>
      <c r="L53" s="103">
        <f t="shared" si="10"/>
      </c>
      <c r="M53" s="103">
        <f t="shared" si="11"/>
      </c>
      <c r="N53" s="104">
        <f>IF(A53&lt;1,"",+'Liste materiels et chiffrage'!M53/60*'a completer'!$B$8)</f>
      </c>
      <c r="O53" s="104">
        <f t="shared" si="12"/>
      </c>
      <c r="P53" s="105">
        <f t="shared" si="13"/>
      </c>
      <c r="Q53" s="5"/>
      <c r="R53" s="5"/>
      <c r="S53" s="5"/>
      <c r="T53" s="5"/>
      <c r="U53" s="5"/>
      <c r="V53" s="5"/>
      <c r="W53" s="5"/>
      <c r="X53" s="5"/>
      <c r="Y53" s="5"/>
      <c r="Z53" s="5"/>
      <c r="AA53" s="92">
        <f>IFERROR(VLOOKUP(B53,#REF!,2,FALSE),"à compléter")</f>
      </c>
    </row>
    <row r="54" ht="15" customHeight="1" spans="1:27" x14ac:dyDescent="0.25">
      <c r="A54" s="93">
        <v>0</v>
      </c>
      <c r="B54" s="94">
        <f>indices!B54</f>
      </c>
      <c r="C54" s="106">
        <f>'a completer'!$B$12</f>
      </c>
      <c r="D54" s="106">
        <f>'a completer'!$B$15</f>
      </c>
      <c r="E54" s="96">
        <f>IF(A54&lt;1,"",(A54)*(D54)*(indices!A54)*(VLOOKUP('a completer'!$B$11,Qualité,4,FALSE))*(VLOOKUP(C54,age,2,FALSE))*(INDEX(Feuil1!$A$226:$F$241,MATCH('a completer'!$B$10,Feuil1!A$226:$A$241,0),MATCH('Liste materiels et chiffrage'!$D54,Feuil1!$A$225:$F$225,0))))</f>
      </c>
      <c r="F54" s="97">
        <f>IF(A54&lt;1,"",(A54)*(indices!A54)*(VLOOKUP('a completer'!$B$11,Qualité,4,FALSE))*(VLOOKUP(C54,age,2,FALSE))*(INDEX(Feuil1!$A$226:$F$241,MATCH(10+'a completer'!$B$10,Feuil1!$A$226:$A$241,0),MATCH('Liste materiels et chiffrage'!$D54,Feuil1!$A$225:$F$225,0))))</f>
      </c>
      <c r="G54" s="98"/>
      <c r="H54" s="99">
        <f>IF(A54&lt;1,"",(F54+E54)*'a completer'!$D$7*Feuil1!$H$226)</f>
      </c>
      <c r="I54" s="100">
        <f>IF(A54&lt;1,"",A54*D54*indices!D54/indices!$A$4)</f>
      </c>
      <c r="J54" s="5"/>
      <c r="K54" s="102">
        <f t="shared" si="9"/>
      </c>
      <c r="L54" s="103">
        <f t="shared" si="10"/>
      </c>
      <c r="M54" s="103">
        <f t="shared" si="11"/>
      </c>
      <c r="N54" s="104">
        <f>IF(A54&lt;1,"",+'Liste materiels et chiffrage'!M54/60*'a completer'!$B$8)</f>
      </c>
      <c r="O54" s="104">
        <f t="shared" si="12"/>
      </c>
      <c r="P54" s="105">
        <f t="shared" si="13"/>
      </c>
      <c r="Q54" s="5"/>
      <c r="R54" s="5"/>
      <c r="S54" s="5"/>
      <c r="T54" s="5"/>
      <c r="U54" s="5"/>
      <c r="V54" s="5"/>
      <c r="W54" s="5"/>
      <c r="X54" s="5"/>
      <c r="Y54" s="5"/>
      <c r="Z54" s="5"/>
      <c r="AA54" s="92">
        <f>IFERROR(VLOOKUP(B54,#REF!,2,FALSE),"à compléter")</f>
      </c>
    </row>
    <row r="55" ht="15" customHeight="1" spans="1:27" x14ac:dyDescent="0.25">
      <c r="A55" s="93">
        <v>0</v>
      </c>
      <c r="B55" s="94">
        <f>indices!B55</f>
      </c>
      <c r="C55" s="106">
        <f>'a completer'!$B$12</f>
      </c>
      <c r="D55" s="106">
        <f>'a completer'!$B$15</f>
      </c>
      <c r="E55" s="96">
        <f>IF(A55&lt;1,"",(A55)*(D55)*(indices!A55)*(VLOOKUP('a completer'!$B$11,Qualité,4,FALSE))*(VLOOKUP(C55,age,2,FALSE))*(INDEX(Feuil1!$A$226:$F$241,MATCH('a completer'!$B$10,Feuil1!A$226:$A$241,0),MATCH('Liste materiels et chiffrage'!$D55,Feuil1!$A$225:$F$225,0))))</f>
      </c>
      <c r="F55" s="97">
        <f>IF(A55&lt;1,"",(A55)*(indices!A55)*(VLOOKUP('a completer'!$B$11,Qualité,4,FALSE))*(VLOOKUP(C55,age,2,FALSE))*(INDEX(Feuil1!$A$226:$F$241,MATCH(10+'a completer'!$B$10,Feuil1!$A$226:$A$241,0),MATCH('Liste materiels et chiffrage'!$D55,Feuil1!$A$225:$F$225,0))))</f>
      </c>
      <c r="G55" s="98"/>
      <c r="H55" s="99">
        <f>IF(A55&lt;1,"",(F55+E55)*'a completer'!$D$7*Feuil1!$H$226)</f>
      </c>
      <c r="I55" s="100">
        <f>IF(A55&lt;1,"",A55*D55*indices!D55/indices!$A$4)</f>
      </c>
      <c r="J55" s="5"/>
      <c r="K55" s="102">
        <f t="shared" si="9"/>
      </c>
      <c r="L55" s="103">
        <f t="shared" si="10"/>
      </c>
      <c r="M55" s="103">
        <f t="shared" si="11"/>
      </c>
      <c r="N55" s="104">
        <f>IF(A55&lt;1,"",+'Liste materiels et chiffrage'!M55/60*'a completer'!$B$8)</f>
      </c>
      <c r="O55" s="104">
        <f t="shared" si="12"/>
      </c>
      <c r="P55" s="105">
        <f t="shared" si="13"/>
      </c>
      <c r="Q55" s="5"/>
      <c r="R55" s="5"/>
      <c r="S55" s="5"/>
      <c r="T55" s="5"/>
      <c r="U55" s="5"/>
      <c r="V55" s="5"/>
      <c r="W55" s="5"/>
      <c r="X55" s="5"/>
      <c r="Y55" s="5"/>
      <c r="Z55" s="5"/>
      <c r="AA55" s="92">
        <f>IFERROR(VLOOKUP(B55,#REF!,2,FALSE),"à compléter")</f>
      </c>
    </row>
    <row r="56" ht="15" customHeight="1" spans="1:27" x14ac:dyDescent="0.25">
      <c r="A56" s="93">
        <v>0</v>
      </c>
      <c r="B56" s="94">
        <f>indices!B56</f>
      </c>
      <c r="C56" s="106">
        <f>'a completer'!$B$12</f>
      </c>
      <c r="D56" s="106">
        <f>'a completer'!$B$15</f>
      </c>
      <c r="E56" s="96">
        <f>IF(A56&lt;1,"",(A56)*(D56)*(indices!A56)*(VLOOKUP('a completer'!$B$11,Qualité,4,FALSE))*(VLOOKUP(C56,age,2,FALSE))*(INDEX(Feuil1!$A$226:$F$241,MATCH('a completer'!$B$10,Feuil1!A$226:$A$241,0),MATCH('Liste materiels et chiffrage'!$D56,Feuil1!$A$225:$F$225,0))))</f>
      </c>
      <c r="F56" s="97">
        <f>IF(A56&lt;1,"",(A56)*(indices!A56)*(VLOOKUP('a completer'!$B$11,Qualité,4,FALSE))*(VLOOKUP(C56,age,2,FALSE))*(INDEX(Feuil1!$A$226:$F$241,MATCH(10+'a completer'!$B$10,Feuil1!$A$226:$A$241,0),MATCH('Liste materiels et chiffrage'!$D56,Feuil1!$A$225:$F$225,0))))</f>
      </c>
      <c r="G56" s="98"/>
      <c r="H56" s="99">
        <f>IF(A56&lt;1,"",(F56+E56)*'a completer'!$D$7*Feuil1!$H$226)</f>
      </c>
      <c r="I56" s="100">
        <f>IF(A56&lt;1,"",A56*D56*indices!D56/indices!$A$4)</f>
      </c>
      <c r="J56" s="5"/>
      <c r="K56" s="102">
        <f t="shared" si="9"/>
      </c>
      <c r="L56" s="103">
        <f t="shared" si="10"/>
      </c>
      <c r="M56" s="103">
        <f t="shared" si="11"/>
      </c>
      <c r="N56" s="104">
        <f>IF(A56&lt;1,"",+'Liste materiels et chiffrage'!M56/60*'a completer'!$B$8)</f>
      </c>
      <c r="O56" s="104">
        <f t="shared" si="12"/>
      </c>
      <c r="P56" s="105">
        <f t="shared" si="13"/>
      </c>
      <c r="Q56" s="5"/>
      <c r="R56" s="5"/>
      <c r="S56" s="5"/>
      <c r="T56" s="5"/>
      <c r="U56" s="5"/>
      <c r="V56" s="5"/>
      <c r="W56" s="5"/>
      <c r="X56" s="5"/>
      <c r="Y56" s="5"/>
      <c r="Z56" s="5"/>
      <c r="AA56" s="92">
        <f>IFERROR(VLOOKUP(B56,#REF!,2,FALSE),"à compléter")</f>
      </c>
    </row>
    <row r="57" ht="15" customHeight="1" spans="1:27" x14ac:dyDescent="0.25">
      <c r="A57" s="93">
        <v>0</v>
      </c>
      <c r="B57" s="94">
        <f>indices!B57</f>
      </c>
      <c r="C57" s="106">
        <f>'a completer'!$B$12</f>
      </c>
      <c r="D57" s="106">
        <f>'a completer'!$B$15</f>
      </c>
      <c r="E57" s="96">
        <f>IF(A57&lt;1,"",(A57)*(D57)*(indices!A57)*(VLOOKUP('a completer'!$B$11,Qualité,4,FALSE))*(VLOOKUP(C57,age,2,FALSE))*(INDEX(Feuil1!$A$226:$F$241,MATCH('a completer'!$B$10,Feuil1!A$226:$A$241,0),MATCH('Liste materiels et chiffrage'!$D57,Feuil1!$A$225:$F$225,0))))</f>
      </c>
      <c r="F57" s="97">
        <f>IF(A57&lt;1,"",(A57)*(indices!A57)*(VLOOKUP('a completer'!$B$11,Qualité,4,FALSE))*(VLOOKUP(C57,age,2,FALSE))*(INDEX(Feuil1!$A$226:$F$241,MATCH(10+'a completer'!$B$10,Feuil1!$A$226:$A$241,0),MATCH('Liste materiels et chiffrage'!$D57,Feuil1!$A$225:$F$225,0))))</f>
      </c>
      <c r="G57" s="98"/>
      <c r="H57" s="99">
        <f>IF(A57&lt;1,"",(F57+E57)*'a completer'!$D$7*Feuil1!$H$226)</f>
      </c>
      <c r="I57" s="100">
        <f>IF(A57&lt;1,"",A57*D57*indices!D57/indices!$A$4)</f>
      </c>
      <c r="J57" s="5"/>
      <c r="K57" s="102">
        <f t="shared" si="9"/>
      </c>
      <c r="L57" s="103">
        <f t="shared" si="10"/>
      </c>
      <c r="M57" s="103">
        <f t="shared" si="11"/>
      </c>
      <c r="N57" s="104">
        <f>IF(A57&lt;1,"",+'Liste materiels et chiffrage'!M57/60*'a completer'!$B$8)</f>
      </c>
      <c r="O57" s="104">
        <f t="shared" si="12"/>
      </c>
      <c r="P57" s="105">
        <f t="shared" si="13"/>
      </c>
      <c r="Q57" s="5"/>
      <c r="R57" s="5"/>
      <c r="S57" s="5"/>
      <c r="T57" s="5"/>
      <c r="U57" s="5"/>
      <c r="V57" s="5"/>
      <c r="W57" s="5"/>
      <c r="X57" s="5"/>
      <c r="Y57" s="5"/>
      <c r="Z57" s="5"/>
      <c r="AA57" s="92">
        <f>IFERROR(VLOOKUP(B57,#REF!,2,FALSE),"à compléter")</f>
      </c>
    </row>
    <row r="58" ht="15" customHeight="1" spans="1:27" x14ac:dyDescent="0.25">
      <c r="A58" s="93">
        <v>0</v>
      </c>
      <c r="B58" s="94">
        <f>indices!B58</f>
      </c>
      <c r="C58" s="106">
        <f>'a completer'!$B$12</f>
      </c>
      <c r="D58" s="106">
        <f>'a completer'!$B$15</f>
      </c>
      <c r="E58" s="96">
        <f>IF(A58&lt;1,"",(A58)*(D58)*(indices!A58)*(VLOOKUP('a completer'!$B$11,Qualité,4,FALSE))*(VLOOKUP(C58,age,2,FALSE))*(INDEX(Feuil1!$A$226:$F$241,MATCH('a completer'!$B$10,Feuil1!A$226:$A$241,0),MATCH('Liste materiels et chiffrage'!$D58,Feuil1!$A$225:$F$225,0))))</f>
      </c>
      <c r="F58" s="97">
        <f>IF(A58&lt;1,"",(A58)*(indices!A58)*(VLOOKUP('a completer'!$B$11,Qualité,4,FALSE))*(VLOOKUP(C58,age,2,FALSE))*(INDEX(Feuil1!$A$226:$F$241,MATCH(10+'a completer'!$B$10,Feuil1!$A$226:$A$241,0),MATCH('Liste materiels et chiffrage'!$D58,Feuil1!$A$225:$F$225,0))))</f>
      </c>
      <c r="G58" s="98"/>
      <c r="H58" s="99">
        <f>IF(A58&lt;1,"",(F58+E58)*'a completer'!$D$7*Feuil1!$H$226)</f>
      </c>
      <c r="I58" s="100">
        <f>IF(A58&lt;1,"",A58*D58*indices!D58/indices!$A$4)</f>
      </c>
      <c r="J58" s="5"/>
      <c r="K58" s="102">
        <f t="shared" si="9"/>
      </c>
      <c r="L58" s="103">
        <f t="shared" si="10"/>
      </c>
      <c r="M58" s="103">
        <f t="shared" si="11"/>
      </c>
      <c r="N58" s="104">
        <f>IF(A58&lt;1,"",+'Liste materiels et chiffrage'!M58/60*'a completer'!$B$8)</f>
      </c>
      <c r="O58" s="104">
        <f t="shared" si="12"/>
      </c>
      <c r="P58" s="105">
        <f t="shared" si="13"/>
      </c>
      <c r="Q58" s="5"/>
      <c r="R58" s="5"/>
      <c r="S58" s="5"/>
      <c r="T58" s="5"/>
      <c r="U58" s="5"/>
      <c r="V58" s="5"/>
      <c r="W58" s="5"/>
      <c r="X58" s="5"/>
      <c r="Y58" s="5"/>
      <c r="Z58" s="5"/>
      <c r="AA58" s="92">
        <f>IFERROR(VLOOKUP(B58,#REF!,2,FALSE),"à compléter")</f>
      </c>
    </row>
    <row r="59" ht="15" customHeight="1" spans="1:27" x14ac:dyDescent="0.25">
      <c r="A59" s="93">
        <v>0</v>
      </c>
      <c r="B59" s="94">
        <f>indices!B59</f>
      </c>
      <c r="C59" s="106">
        <f>'a completer'!$B$12</f>
      </c>
      <c r="D59" s="106">
        <f>'a completer'!$B$15</f>
      </c>
      <c r="E59" s="96">
        <f>IF(A59&lt;1,"",(A59)*(D59)*(indices!A59)*(VLOOKUP('a completer'!$B$11,Qualité,4,FALSE))*(VLOOKUP(C59,age,2,FALSE))*(INDEX(Feuil1!$A$226:$F$241,MATCH('a completer'!$B$10,Feuil1!A$226:$A$241,0),MATCH('Liste materiels et chiffrage'!$D59,Feuil1!$A$225:$F$225,0))))</f>
      </c>
      <c r="F59" s="97">
        <f>IF(A59&lt;1,"",(A59)*(indices!A59)*(VLOOKUP('a completer'!$B$11,Qualité,4,FALSE))*(VLOOKUP(C59,age,2,FALSE))*(INDEX(Feuil1!$A$226:$F$241,MATCH(10+'a completer'!$B$10,Feuil1!$A$226:$A$241,0),MATCH('Liste materiels et chiffrage'!$D59,Feuil1!$A$225:$F$225,0))))</f>
      </c>
      <c r="G59" s="98"/>
      <c r="H59" s="99">
        <f>IF(A59&lt;1,"",(F59+E59)*'a completer'!$D$7*Feuil1!$H$226)</f>
      </c>
      <c r="I59" s="100">
        <f>IF(A59&lt;1,"",A59*D59*indices!D59/indices!$A$4)</f>
      </c>
      <c r="J59" s="5"/>
      <c r="K59" s="102">
        <f t="shared" si="9"/>
      </c>
      <c r="L59" s="103">
        <f t="shared" si="10"/>
      </c>
      <c r="M59" s="103">
        <f t="shared" si="11"/>
      </c>
      <c r="N59" s="104">
        <f>IF(A59&lt;1,"",+'Liste materiels et chiffrage'!M59/60*'a completer'!$B$8)</f>
      </c>
      <c r="O59" s="104">
        <f t="shared" si="12"/>
      </c>
      <c r="P59" s="105">
        <f t="shared" si="13"/>
      </c>
      <c r="Q59" s="5"/>
      <c r="R59" s="5"/>
      <c r="S59" s="5"/>
      <c r="T59" s="5"/>
      <c r="U59" s="5"/>
      <c r="V59" s="5"/>
      <c r="W59" s="5"/>
      <c r="X59" s="5"/>
      <c r="Y59" s="5"/>
      <c r="Z59" s="5"/>
      <c r="AA59" s="92">
        <f>IFERROR(VLOOKUP(B59,#REF!,2,FALSE),"à compléter")</f>
      </c>
    </row>
    <row r="60" ht="15" customHeight="1" spans="1:27" x14ac:dyDescent="0.25">
      <c r="A60" s="93">
        <v>0</v>
      </c>
      <c r="B60" s="94">
        <f>indices!B60</f>
      </c>
      <c r="C60" s="106">
        <f>'a completer'!$B$12</f>
      </c>
      <c r="D60" s="106">
        <f>'a completer'!$B$15</f>
      </c>
      <c r="E60" s="96">
        <f>IF(A60&lt;1,"",(A60)*(D60)*(indices!A60)*(VLOOKUP('a completer'!$B$11,Qualité,4,FALSE))*(VLOOKUP(C60,age,2,FALSE))*(INDEX(Feuil1!$A$226:$F$241,MATCH('a completer'!$B$10,Feuil1!A$226:$A$241,0),MATCH('Liste materiels et chiffrage'!$D60,Feuil1!$A$225:$F$225,0))))</f>
      </c>
      <c r="F60" s="97">
        <f>IF(A60&lt;1,"",(A60)*(indices!A60)*(VLOOKUP('a completer'!$B$11,Qualité,4,FALSE))*(VLOOKUP(C60,age,2,FALSE))*(INDEX(Feuil1!$A$226:$F$241,MATCH(10+'a completer'!$B$10,Feuil1!$A$226:$A$241,0),MATCH('Liste materiels et chiffrage'!$D60,Feuil1!$A$225:$F$225,0))))</f>
      </c>
      <c r="G60" s="98"/>
      <c r="H60" s="99">
        <f>IF(A60&lt;1,"",(F60+E60)*'a completer'!$D$7*Feuil1!$H$226)</f>
      </c>
      <c r="I60" s="100">
        <f>IF(A60&lt;1,"",A60*D60*indices!D60/indices!$A$4)</f>
      </c>
      <c r="J60" s="5"/>
      <c r="K60" s="102">
        <f t="shared" si="9"/>
      </c>
      <c r="L60" s="103">
        <f t="shared" si="10"/>
      </c>
      <c r="M60" s="103">
        <f t="shared" si="11"/>
      </c>
      <c r="N60" s="104">
        <f>IF(A60&lt;1,"",+'Liste materiels et chiffrage'!M60/60*'a completer'!$B$8)</f>
      </c>
      <c r="O60" s="104">
        <f t="shared" si="12"/>
      </c>
      <c r="P60" s="105">
        <f t="shared" si="13"/>
      </c>
      <c r="Q60" s="5"/>
      <c r="R60" s="5"/>
      <c r="S60" s="5"/>
      <c r="T60" s="5"/>
      <c r="U60" s="5"/>
      <c r="V60" s="5"/>
      <c r="W60" s="5"/>
      <c r="X60" s="5"/>
      <c r="Y60" s="5"/>
      <c r="Z60" s="5"/>
      <c r="AA60" s="92">
        <f>IFERROR(VLOOKUP(B60,#REF!,2,FALSE),"à compléter")</f>
      </c>
    </row>
    <row r="61" ht="15" customHeight="1" spans="1:27" x14ac:dyDescent="0.25">
      <c r="A61" s="93">
        <v>0</v>
      </c>
      <c r="B61" s="94">
        <f>indices!B61</f>
      </c>
      <c r="C61" s="106">
        <f>'a completer'!$B$12</f>
      </c>
      <c r="D61" s="106">
        <f>'a completer'!$B$15</f>
      </c>
      <c r="E61" s="96">
        <f>IF(A61&lt;1,"",(A61)*(D61)*(indices!A61)*(VLOOKUP('a completer'!$B$11,Qualité,4,FALSE))*(VLOOKUP(C61,age,2,FALSE))*(INDEX(Feuil1!$A$226:$F$241,MATCH('a completer'!$B$10,Feuil1!A$226:$A$241,0),MATCH('Liste materiels et chiffrage'!$D61,Feuil1!$A$225:$F$225,0))))</f>
      </c>
      <c r="F61" s="97">
        <f>IF(A61&lt;1,"",(A61)*(indices!A61)*(VLOOKUP('a completer'!$B$11,Qualité,4,FALSE))*(VLOOKUP(C61,age,2,FALSE))*(INDEX(Feuil1!$A$226:$F$241,MATCH(10+'a completer'!$B$10,Feuil1!$A$226:$A$241,0),MATCH('Liste materiels et chiffrage'!$D61,Feuil1!$A$225:$F$225,0))))</f>
      </c>
      <c r="G61" s="98"/>
      <c r="H61" s="99">
        <f>IF(A61&lt;1,"",(F61+E61)*'a completer'!$D$7*Feuil1!$H$226)</f>
      </c>
      <c r="I61" s="100">
        <f>IF(A61&lt;1,"",A61*D61*indices!D61/indices!$A$4)</f>
      </c>
      <c r="J61" s="5"/>
      <c r="K61" s="102">
        <f t="shared" si="9"/>
      </c>
      <c r="L61" s="103">
        <f t="shared" si="10"/>
      </c>
      <c r="M61" s="103">
        <f t="shared" si="11"/>
      </c>
      <c r="N61" s="104">
        <f>IF(A61&lt;1,"",+'Liste materiels et chiffrage'!M61/60*'a completer'!$B$8)</f>
      </c>
      <c r="O61" s="104">
        <f t="shared" si="12"/>
      </c>
      <c r="P61" s="105">
        <f t="shared" si="13"/>
      </c>
      <c r="Q61" s="5"/>
      <c r="R61" s="5"/>
      <c r="S61" s="5"/>
      <c r="T61" s="5"/>
      <c r="U61" s="5"/>
      <c r="V61" s="5"/>
      <c r="W61" s="5"/>
      <c r="X61" s="5"/>
      <c r="Y61" s="5"/>
      <c r="Z61" s="5"/>
      <c r="AA61" s="92">
        <f>IFERROR(VLOOKUP(B61,#REF!,2,FALSE),"à compléter")</f>
      </c>
    </row>
    <row r="62" ht="15" customHeight="1" spans="1:27" x14ac:dyDescent="0.25">
      <c r="A62" s="93">
        <v>0</v>
      </c>
      <c r="B62" s="94">
        <f>indices!B62</f>
      </c>
      <c r="C62" s="106">
        <f>'a completer'!$B$12</f>
      </c>
      <c r="D62" s="106">
        <f>'a completer'!$B$15</f>
      </c>
      <c r="E62" s="96">
        <f>IF(A62&lt;1,"",(A62)*(D62)*(indices!A62)*(VLOOKUP('a completer'!$B$11,Qualité,4,FALSE))*(VLOOKUP(C62,age,2,FALSE))*(INDEX(Feuil1!$A$226:$F$241,MATCH('a completer'!$B$10,Feuil1!A$226:$A$241,0),MATCH('Liste materiels et chiffrage'!$D62,Feuil1!$A$225:$F$225,0))))</f>
      </c>
      <c r="F62" s="97">
        <f>IF(A62&lt;1,"",(A62)*(indices!A62)*(VLOOKUP('a completer'!$B$11,Qualité,4,FALSE))*(VLOOKUP(C62,age,2,FALSE))*(INDEX(Feuil1!$A$226:$F$241,MATCH(10+'a completer'!$B$10,Feuil1!$A$226:$A$241,0),MATCH('Liste materiels et chiffrage'!$D62,Feuil1!$A$225:$F$225,0))))</f>
      </c>
      <c r="G62" s="98"/>
      <c r="H62" s="99">
        <f>IF(A62&lt;1,"",(F62+E62)*'a completer'!$D$7*Feuil1!$H$226)</f>
      </c>
      <c r="I62" s="100">
        <f>IF(A62&lt;1,"",A62*D62*indices!D62/indices!$A$4)</f>
      </c>
      <c r="J62" s="5"/>
      <c r="K62" s="102">
        <f t="shared" si="9"/>
      </c>
      <c r="L62" s="103">
        <f t="shared" si="10"/>
      </c>
      <c r="M62" s="103">
        <f t="shared" si="11"/>
      </c>
      <c r="N62" s="104">
        <f>IF(A62&lt;1,"",+'Liste materiels et chiffrage'!M62/60*'a completer'!$B$8)</f>
      </c>
      <c r="O62" s="104">
        <f t="shared" si="12"/>
      </c>
      <c r="P62" s="105">
        <f t="shared" si="13"/>
      </c>
      <c r="Q62" s="5"/>
      <c r="R62" s="5"/>
      <c r="S62" s="5"/>
      <c r="T62" s="5"/>
      <c r="U62" s="5"/>
      <c r="V62" s="5"/>
      <c r="W62" s="5"/>
      <c r="X62" s="5"/>
      <c r="Y62" s="5"/>
      <c r="Z62" s="5"/>
      <c r="AA62" s="92">
        <f>IFERROR(VLOOKUP(B62,#REF!,2,FALSE),"à compléter")</f>
      </c>
    </row>
    <row r="63" ht="15" customHeight="1" spans="1:27" x14ac:dyDescent="0.25">
      <c r="A63" s="93">
        <v>0</v>
      </c>
      <c r="B63" s="94">
        <f>indices!B63</f>
      </c>
      <c r="C63" s="106">
        <f>'a completer'!$B$12</f>
      </c>
      <c r="D63" s="106">
        <f>'a completer'!$B$15</f>
      </c>
      <c r="E63" s="96">
        <f>IF(A63&lt;1,"",(A63)*(D63)*(indices!A63)*(VLOOKUP('a completer'!$B$11,Qualité,4,FALSE))*(VLOOKUP(C63,age,2,FALSE))*(INDEX(Feuil1!$A$226:$F$241,MATCH('a completer'!$B$10,Feuil1!A$226:$A$241,0),MATCH('Liste materiels et chiffrage'!$D63,Feuil1!$A$225:$F$225,0))))</f>
      </c>
      <c r="F63" s="97">
        <f>IF(A63&lt;1,"",(A63)*(indices!A63)*(VLOOKUP('a completer'!$B$11,Qualité,4,FALSE))*(VLOOKUP(C63,age,2,FALSE))*(INDEX(Feuil1!$A$226:$F$241,MATCH(10+'a completer'!$B$10,Feuil1!$A$226:$A$241,0),MATCH('Liste materiels et chiffrage'!$D63,Feuil1!$A$225:$F$225,0))))</f>
      </c>
      <c r="G63" s="98"/>
      <c r="H63" s="99">
        <f>IF(A63&lt;1,"",(F63+E63)*'a completer'!$D$7*Feuil1!$H$226)</f>
      </c>
      <c r="I63" s="100">
        <f>IF(A63&lt;1,"",A63*D63*indices!D63/indices!$A$4)</f>
      </c>
      <c r="J63" s="5"/>
      <c r="K63" s="102">
        <f t="shared" si="9"/>
      </c>
      <c r="L63" s="103">
        <f t="shared" si="10"/>
      </c>
      <c r="M63" s="103">
        <f t="shared" si="11"/>
      </c>
      <c r="N63" s="104">
        <f>IF(A63&lt;1,"",+'Liste materiels et chiffrage'!M63/60*'a completer'!$B$8)</f>
      </c>
      <c r="O63" s="104">
        <f t="shared" si="12"/>
      </c>
      <c r="P63" s="105">
        <f t="shared" si="13"/>
      </c>
      <c r="Q63" s="5"/>
      <c r="R63" s="5"/>
      <c r="S63" s="5"/>
      <c r="T63" s="5"/>
      <c r="U63" s="5"/>
      <c r="V63" s="5"/>
      <c r="W63" s="5"/>
      <c r="X63" s="5"/>
      <c r="Y63" s="5"/>
      <c r="Z63" s="5"/>
      <c r="AA63" s="92">
        <f>IFERROR(VLOOKUP(B63,#REF!,2,FALSE),"à compléter")</f>
      </c>
    </row>
    <row r="64" ht="15" customHeight="1" spans="1:27" x14ac:dyDescent="0.25">
      <c r="A64" s="93">
        <v>0</v>
      </c>
      <c r="B64" s="94">
        <f>indices!B64</f>
      </c>
      <c r="C64" s="106">
        <f>'a completer'!$B$12</f>
      </c>
      <c r="D64" s="106">
        <f>'a completer'!$B$15</f>
      </c>
      <c r="E64" s="96">
        <f>IF(A64&lt;1,"",(A64)*(D64)*(indices!A64)*(VLOOKUP('a completer'!$B$11,Qualité,4,FALSE))*(VLOOKUP(C64,age,2,FALSE))*(INDEX(Feuil1!$A$226:$F$241,MATCH('a completer'!$B$10,Feuil1!A$226:$A$241,0),MATCH('Liste materiels et chiffrage'!$D64,Feuil1!$A$225:$F$225,0))))</f>
      </c>
      <c r="F64" s="97">
        <f>IF(A64&lt;1,"",(A64)*(indices!A64)*(VLOOKUP('a completer'!$B$11,Qualité,4,FALSE))*(VLOOKUP(C64,age,2,FALSE))*(INDEX(Feuil1!$A$226:$F$241,MATCH(10+'a completer'!$B$10,Feuil1!$A$226:$A$241,0),MATCH('Liste materiels et chiffrage'!$D64,Feuil1!$A$225:$F$225,0))))</f>
      </c>
      <c r="G64" s="98"/>
      <c r="H64" s="99">
        <f>IF(A64&lt;1,"",(F64+E64)*'a completer'!$D$7*Feuil1!$H$226)</f>
      </c>
      <c r="I64" s="100">
        <f>IF(A64&lt;1,"",A64*D64*indices!D64/indices!$A$4)</f>
      </c>
      <c r="J64" s="5"/>
      <c r="K64" s="102">
        <f t="shared" si="9"/>
      </c>
      <c r="L64" s="103">
        <f t="shared" si="10"/>
      </c>
      <c r="M64" s="103">
        <f t="shared" si="11"/>
      </c>
      <c r="N64" s="104">
        <f>IF(A64&lt;1,"",+'Liste materiels et chiffrage'!M64/60*'a completer'!$B$8)</f>
      </c>
      <c r="O64" s="104">
        <f t="shared" si="12"/>
      </c>
      <c r="P64" s="105">
        <f t="shared" si="13"/>
      </c>
      <c r="Q64" s="5"/>
      <c r="R64" s="5"/>
      <c r="S64" s="5"/>
      <c r="T64" s="5"/>
      <c r="U64" s="5"/>
      <c r="V64" s="5"/>
      <c r="W64" s="5"/>
      <c r="X64" s="5"/>
      <c r="Y64" s="5"/>
      <c r="Z64" s="5"/>
      <c r="AA64" s="92">
        <f>IFERROR(VLOOKUP(B64,#REF!,2,FALSE),"à compléter")</f>
      </c>
    </row>
    <row r="65" ht="15" customHeight="1" spans="1:27" x14ac:dyDescent="0.25">
      <c r="A65" s="93">
        <v>0</v>
      </c>
      <c r="B65" s="94">
        <f>indices!B65</f>
      </c>
      <c r="C65" s="106">
        <f>'a completer'!$B$12</f>
      </c>
      <c r="D65" s="106">
        <f>'a completer'!$B$15</f>
      </c>
      <c r="E65" s="96">
        <f>IF(A65&lt;1,"",(A65)*(D65)*(indices!A65)*(VLOOKUP('a completer'!$B$11,Qualité,4,FALSE))*(VLOOKUP(C65,age,2,FALSE))*(INDEX(Feuil1!$A$226:$F$241,MATCH('a completer'!$B$10,Feuil1!A$226:$A$241,0),MATCH('Liste materiels et chiffrage'!$D65,Feuil1!$A$225:$F$225,0))))</f>
      </c>
      <c r="F65" s="97">
        <f>IF(A65&lt;1,"",(A65)*(indices!A65)*(VLOOKUP('a completer'!$B$11,Qualité,4,FALSE))*(VLOOKUP(C65,age,2,FALSE))*(INDEX(Feuil1!$A$226:$F$241,MATCH(10+'a completer'!$B$10,Feuil1!$A$226:$A$241,0),MATCH('Liste materiels et chiffrage'!$D65,Feuil1!$A$225:$F$225,0))))</f>
      </c>
      <c r="G65" s="98"/>
      <c r="H65" s="99">
        <f>IF(A65&lt;1,"",(F65+E65)*'a completer'!$D$7*Feuil1!$H$226)</f>
      </c>
      <c r="I65" s="100">
        <f>IF(A65&lt;1,"",A65*D65*indices!D65/indices!$A$4)</f>
      </c>
      <c r="J65" s="5"/>
      <c r="K65" s="102">
        <f t="shared" si="9"/>
      </c>
      <c r="L65" s="103">
        <f t="shared" si="10"/>
      </c>
      <c r="M65" s="103">
        <f t="shared" si="11"/>
      </c>
      <c r="N65" s="104">
        <f>IF(A65&lt;1,"",+'Liste materiels et chiffrage'!M65/60*'a completer'!$B$8)</f>
      </c>
      <c r="O65" s="104">
        <f t="shared" si="12"/>
      </c>
      <c r="P65" s="105">
        <f t="shared" si="13"/>
      </c>
      <c r="Q65" s="5"/>
      <c r="R65" s="5"/>
      <c r="S65" s="5"/>
      <c r="T65" s="5"/>
      <c r="U65" s="5"/>
      <c r="V65" s="5"/>
      <c r="W65" s="5"/>
      <c r="X65" s="5"/>
      <c r="Y65" s="5"/>
      <c r="Z65" s="5"/>
      <c r="AA65" s="92">
        <f>IFERROR(VLOOKUP(B65,#REF!,2,FALSE),"à compléter")</f>
      </c>
    </row>
    <row r="66" ht="15" customHeight="1" spans="1:27" x14ac:dyDescent="0.25">
      <c r="A66" s="93">
        <v>0</v>
      </c>
      <c r="B66" s="94">
        <f>indices!B66</f>
      </c>
      <c r="C66" s="106">
        <f>'a completer'!$B$12</f>
      </c>
      <c r="D66" s="106">
        <f>'a completer'!$B$15</f>
      </c>
      <c r="E66" s="96">
        <f>IF(A66&lt;1,"",(A66)*(D66)*(indices!A66)*(VLOOKUP('a completer'!$B$11,Qualité,4,FALSE))*(VLOOKUP(C66,age,2,FALSE))*(INDEX(Feuil1!$A$226:$F$241,MATCH('a completer'!$B$10,Feuil1!A$226:$A$241,0),MATCH('Liste materiels et chiffrage'!$D66,Feuil1!$A$225:$F$225,0))))</f>
      </c>
      <c r="F66" s="97">
        <f>IF(A66&lt;1,"",(A66)*(indices!A66)*(VLOOKUP('a completer'!$B$11,Qualité,4,FALSE))*(VLOOKUP(C66,age,2,FALSE))*(INDEX(Feuil1!$A$226:$F$241,MATCH(10+'a completer'!$B$10,Feuil1!$A$226:$A$241,0),MATCH('Liste materiels et chiffrage'!$D66,Feuil1!$A$225:$F$225,0))))</f>
      </c>
      <c r="G66" s="98"/>
      <c r="H66" s="99">
        <f>IF(A66&lt;1,"",(F66+E66)*'a completer'!$D$7*Feuil1!$H$226)</f>
      </c>
      <c r="I66" s="100">
        <f>IF(A66&lt;1,"",A66*D66*indices!D66/indices!$A$4)</f>
      </c>
      <c r="J66" s="5"/>
      <c r="K66" s="102">
        <f t="shared" si="9"/>
      </c>
      <c r="L66" s="103">
        <f t="shared" si="10"/>
      </c>
      <c r="M66" s="103">
        <f t="shared" si="11"/>
      </c>
      <c r="N66" s="104">
        <f>IF(A66&lt;1,"",+'Liste materiels et chiffrage'!M66/60*'a completer'!$B$8)</f>
      </c>
      <c r="O66" s="104">
        <f t="shared" si="12"/>
      </c>
      <c r="P66" s="105">
        <f t="shared" si="13"/>
      </c>
      <c r="Q66" s="5"/>
      <c r="R66" s="5"/>
      <c r="S66" s="5"/>
      <c r="T66" s="5"/>
      <c r="U66" s="5"/>
      <c r="V66" s="5"/>
      <c r="W66" s="5"/>
      <c r="X66" s="5"/>
      <c r="Y66" s="5"/>
      <c r="Z66" s="5"/>
      <c r="AA66" s="92">
        <f>IFERROR(VLOOKUP(B66,#REF!,2,FALSE),"à compléter")</f>
      </c>
    </row>
    <row r="67" ht="15" customHeight="1" spans="1:27" x14ac:dyDescent="0.25">
      <c r="A67" s="93">
        <v>0</v>
      </c>
      <c r="B67" s="94">
        <f>indices!B67</f>
      </c>
      <c r="C67" s="106">
        <f>'a completer'!$B$12</f>
      </c>
      <c r="D67" s="106">
        <f>'a completer'!$B$15</f>
      </c>
      <c r="E67" s="96">
        <f>IF(A67&lt;1,"",(A67)*(D67)*(indices!A67)*(VLOOKUP('a completer'!$B$11,Qualité,4,FALSE))*(VLOOKUP(C67,age,2,FALSE))*(INDEX(Feuil1!$A$226:$F$241,MATCH('a completer'!$B$10,Feuil1!A$226:$A$241,0),MATCH('Liste materiels et chiffrage'!$D67,Feuil1!$A$225:$F$225,0))))</f>
      </c>
      <c r="F67" s="97">
        <f>IF(A67&lt;1,"",(A67)*(indices!A67)*(VLOOKUP('a completer'!$B$11,Qualité,4,FALSE))*(VLOOKUP(C67,age,2,FALSE))*(INDEX(Feuil1!$A$226:$F$241,MATCH(10+'a completer'!$B$10,Feuil1!$A$226:$A$241,0),MATCH('Liste materiels et chiffrage'!$D67,Feuil1!$A$225:$F$225,0))))</f>
      </c>
      <c r="G67" s="98"/>
      <c r="H67" s="99">
        <f>IF(A67&lt;1,"",(F67+E67)*'a completer'!$D$7*Feuil1!$H$226)</f>
      </c>
      <c r="I67" s="100">
        <f>IF(A67&lt;1,"",A67*D67*indices!D67/indices!$A$4)</f>
      </c>
      <c r="J67" s="5"/>
      <c r="K67" s="102">
        <f t="shared" si="9"/>
      </c>
      <c r="L67" s="103">
        <f t="shared" si="10"/>
      </c>
      <c r="M67" s="103">
        <f t="shared" si="11"/>
      </c>
      <c r="N67" s="104">
        <f>IF(A67&lt;1,"",+'Liste materiels et chiffrage'!M67/60*'a completer'!$B$8)</f>
      </c>
      <c r="O67" s="104">
        <f t="shared" si="12"/>
      </c>
      <c r="P67" s="105">
        <f t="shared" si="13"/>
      </c>
      <c r="Q67" s="5"/>
      <c r="R67" s="5"/>
      <c r="S67" s="5"/>
      <c r="T67" s="5"/>
      <c r="U67" s="5"/>
      <c r="V67" s="5"/>
      <c r="W67" s="5"/>
      <c r="X67" s="5"/>
      <c r="Y67" s="5"/>
      <c r="Z67" s="5"/>
      <c r="AA67" s="92">
        <f>IFERROR(VLOOKUP(B67,#REF!,2,FALSE),"à compléter")</f>
      </c>
    </row>
    <row r="68" ht="15" customHeight="1" spans="1:27" x14ac:dyDescent="0.25">
      <c r="A68" s="93">
        <v>0</v>
      </c>
      <c r="B68" s="94">
        <f>indices!B68</f>
      </c>
      <c r="C68" s="106">
        <f>'a completer'!$B$12</f>
      </c>
      <c r="D68" s="106">
        <f>'a completer'!$B$15</f>
      </c>
      <c r="E68" s="96">
        <f>IF(A68&lt;1,"",(A68)*(D68)*(indices!A68)*(VLOOKUP('a completer'!$B$11,Qualité,4,FALSE))*(VLOOKUP(C68,age,2,FALSE))*(INDEX(Feuil1!$A$226:$F$241,MATCH('a completer'!$B$10,Feuil1!A$226:$A$241,0),MATCH('Liste materiels et chiffrage'!$D68,Feuil1!$A$225:$F$225,0))))</f>
      </c>
      <c r="F68" s="97">
        <f>IF(A68&lt;1,"",(A68)*(indices!A68)*(VLOOKUP('a completer'!$B$11,Qualité,4,FALSE))*(VLOOKUP(C68,age,2,FALSE))*(INDEX(Feuil1!$A$226:$F$241,MATCH(10+'a completer'!$B$10,Feuil1!$A$226:$A$241,0),MATCH('Liste materiels et chiffrage'!$D68,Feuil1!$A$225:$F$225,0))))</f>
      </c>
      <c r="G68" s="98"/>
      <c r="H68" s="99">
        <f>IF(A68&lt;1,"",(F68+E68)*'a completer'!$D$7*Feuil1!$H$226)</f>
      </c>
      <c r="I68" s="100">
        <f>IF(A68&lt;1,"",A68*D68*indices!D68/indices!$A$4)</f>
      </c>
      <c r="J68" s="5"/>
      <c r="K68" s="102">
        <f t="shared" si="9"/>
      </c>
      <c r="L68" s="103">
        <f t="shared" si="10"/>
      </c>
      <c r="M68" s="103">
        <f t="shared" si="11"/>
      </c>
      <c r="N68" s="104">
        <f>IF(A68&lt;1,"",+'Liste materiels et chiffrage'!M68/60*'a completer'!$B$8)</f>
      </c>
      <c r="O68" s="104">
        <f t="shared" si="12"/>
      </c>
      <c r="P68" s="105">
        <f t="shared" si="13"/>
      </c>
      <c r="Q68" s="5"/>
      <c r="R68" s="5"/>
      <c r="S68" s="5"/>
      <c r="T68" s="5"/>
      <c r="U68" s="5"/>
      <c r="V68" s="5"/>
      <c r="W68" s="5"/>
      <c r="X68" s="5"/>
      <c r="Y68" s="5"/>
      <c r="Z68" s="5"/>
      <c r="AA68" s="92">
        <f>IFERROR(VLOOKUP(B68,#REF!,2,FALSE),"à compléter")</f>
      </c>
    </row>
    <row r="69" ht="15" customHeight="1" spans="1:27" x14ac:dyDescent="0.25">
      <c r="A69" s="93">
        <v>0</v>
      </c>
      <c r="B69" s="94">
        <f>indices!B69</f>
      </c>
      <c r="C69" s="106">
        <f>'a completer'!$B$12</f>
      </c>
      <c r="D69" s="106">
        <f>'a completer'!$B$15</f>
      </c>
      <c r="E69" s="96">
        <f>IF(A69&lt;1,"",(A69)*(D69)*(indices!A69)*(VLOOKUP('a completer'!$B$11,Qualité,4,FALSE))*(VLOOKUP(C69,age,2,FALSE))*(INDEX(Feuil1!$A$226:$F$241,MATCH('a completer'!$B$10,Feuil1!A$226:$A$241,0),MATCH('Liste materiels et chiffrage'!$D69,Feuil1!$A$225:$F$225,0))))</f>
      </c>
      <c r="F69" s="97">
        <f>IF(A69&lt;1,"",(A69)*(indices!A69)*(VLOOKUP('a completer'!$B$11,Qualité,4,FALSE))*(VLOOKUP(C69,age,2,FALSE))*(INDEX(Feuil1!$A$226:$F$241,MATCH(10+'a completer'!$B$10,Feuil1!$A$226:$A$241,0),MATCH('Liste materiels et chiffrage'!$D69,Feuil1!$A$225:$F$225,0))))</f>
      </c>
      <c r="G69" s="98"/>
      <c r="H69" s="99">
        <f>IF(A69&lt;1,"",(F69+E69)*'a completer'!$D$7*Feuil1!$H$226)</f>
      </c>
      <c r="I69" s="100">
        <f>IF(A69&lt;1,"",A69*D69*indices!D69/indices!$A$4)</f>
      </c>
      <c r="J69" s="5"/>
      <c r="K69" s="102">
        <f t="shared" si="9"/>
      </c>
      <c r="L69" s="103">
        <f t="shared" si="10"/>
      </c>
      <c r="M69" s="103">
        <f t="shared" si="11"/>
      </c>
      <c r="N69" s="104">
        <f>IF(A69&lt;1,"",+'Liste materiels et chiffrage'!M69/60*'a completer'!$B$8)</f>
      </c>
      <c r="O69" s="104">
        <f t="shared" si="12"/>
      </c>
      <c r="P69" s="105">
        <f t="shared" si="13"/>
      </c>
      <c r="Q69" s="5"/>
      <c r="R69" s="5"/>
      <c r="S69" s="5"/>
      <c r="T69" s="5"/>
      <c r="U69" s="5"/>
      <c r="V69" s="5"/>
      <c r="W69" s="5"/>
      <c r="X69" s="5"/>
      <c r="Y69" s="5"/>
      <c r="Z69" s="5"/>
      <c r="AA69" s="92">
        <f>IFERROR(VLOOKUP(B69,#REF!,2,FALSE),"à compléter")</f>
      </c>
    </row>
    <row r="70" ht="15" customHeight="1" spans="1:27" x14ac:dyDescent="0.25">
      <c r="A70" s="93">
        <v>0</v>
      </c>
      <c r="B70" s="94">
        <f>indices!B70</f>
      </c>
      <c r="C70" s="106">
        <f>'a completer'!$B$12</f>
      </c>
      <c r="D70" s="106">
        <f>'a completer'!$B$15</f>
      </c>
      <c r="E70" s="96">
        <f>IF(A70&lt;1,"",(A70)*(D70)*(indices!A70)*(VLOOKUP('a completer'!$B$11,Qualité,4,FALSE))*(VLOOKUP(C70,age,2,FALSE))*(INDEX(Feuil1!$A$226:$F$241,MATCH('a completer'!$B$10,Feuil1!A$226:$A$241,0),MATCH('Liste materiels et chiffrage'!$D70,Feuil1!$A$225:$F$225,0))))</f>
      </c>
      <c r="F70" s="97">
        <f>IF(A70&lt;1,"",(A70)*(indices!A70)*(VLOOKUP('a completer'!$B$11,Qualité,4,FALSE))*(VLOOKUP(C70,age,2,FALSE))*(INDEX(Feuil1!$A$226:$F$241,MATCH(10+'a completer'!$B$10,Feuil1!$A$226:$A$241,0),MATCH('Liste materiels et chiffrage'!$D70,Feuil1!$A$225:$F$225,0))))</f>
      </c>
      <c r="G70" s="98"/>
      <c r="H70" s="99">
        <f>IF(A70&lt;1,"",(F70+E70)*'a completer'!$D$7*Feuil1!$H$226)</f>
      </c>
      <c r="I70" s="100">
        <f>IF(A70&lt;1,"",A70*D70*indices!D70/indices!$A$4)</f>
      </c>
      <c r="J70" s="5"/>
      <c r="K70" s="102">
        <f t="shared" si="9"/>
      </c>
      <c r="L70" s="103">
        <f t="shared" si="10"/>
      </c>
      <c r="M70" s="103">
        <f t="shared" si="11"/>
      </c>
      <c r="N70" s="104">
        <f>IF(A70&lt;1,"",+'Liste materiels et chiffrage'!M70/60*'a completer'!$B$8)</f>
      </c>
      <c r="O70" s="104">
        <f t="shared" si="12"/>
      </c>
      <c r="P70" s="105">
        <f t="shared" si="13"/>
      </c>
      <c r="Q70" s="5"/>
      <c r="R70" s="5"/>
      <c r="S70" s="5"/>
      <c r="T70" s="5"/>
      <c r="U70" s="5"/>
      <c r="V70" s="5"/>
      <c r="W70" s="5"/>
      <c r="X70" s="5"/>
      <c r="Y70" s="5"/>
      <c r="Z70" s="5"/>
      <c r="AA70" s="92">
        <f>IFERROR(VLOOKUP(B70,#REF!,2,FALSE),"à compléter")</f>
      </c>
    </row>
    <row r="71" ht="15" customHeight="1" spans="1:27" x14ac:dyDescent="0.25">
      <c r="A71" s="93">
        <v>0</v>
      </c>
      <c r="B71" s="94">
        <f>indices!B71</f>
      </c>
      <c r="C71" s="106">
        <f>'a completer'!$B$12</f>
      </c>
      <c r="D71" s="106">
        <f>'a completer'!$B$15</f>
      </c>
      <c r="E71" s="96">
        <f>IF(A71&lt;1,"",(A71)*(D71)*(indices!A71)*(VLOOKUP('a completer'!$B$11,Qualité,4,FALSE))*(VLOOKUP(C71,age,2,FALSE))*(INDEX(Feuil1!$A$226:$F$241,MATCH('a completer'!$B$10,Feuil1!A$226:$A$241,0),MATCH('Liste materiels et chiffrage'!$D71,Feuil1!$A$225:$F$225,0))))</f>
      </c>
      <c r="F71" s="97">
        <f>IF(A71&lt;1,"",(A71)*(indices!A71)*(VLOOKUP('a completer'!$B$11,Qualité,4,FALSE))*(VLOOKUP(C71,age,2,FALSE))*(INDEX(Feuil1!$A$226:$F$241,MATCH(10+'a completer'!$B$10,Feuil1!$A$226:$A$241,0),MATCH('Liste materiels et chiffrage'!$D71,Feuil1!$A$225:$F$225,0))))</f>
      </c>
      <c r="G71" s="98"/>
      <c r="H71" s="99">
        <f>IF(A71&lt;1,"",(F71+E71)*'a completer'!$D$7*Feuil1!$H$226)</f>
      </c>
      <c r="I71" s="100">
        <f>IF(A71&lt;1,"",A71*D71*indices!D71/indices!$A$4)</f>
      </c>
      <c r="J71" s="5"/>
      <c r="K71" s="102">
        <f t="shared" si="9"/>
      </c>
      <c r="L71" s="103">
        <f t="shared" si="10"/>
      </c>
      <c r="M71" s="103">
        <f t="shared" si="11"/>
      </c>
      <c r="N71" s="104">
        <f>IF(A71&lt;1,"",+'Liste materiels et chiffrage'!M71/60*'a completer'!$B$8)</f>
      </c>
      <c r="O71" s="104">
        <f t="shared" si="12"/>
      </c>
      <c r="P71" s="105">
        <f t="shared" si="13"/>
      </c>
      <c r="Q71" s="5"/>
      <c r="R71" s="5"/>
      <c r="S71" s="5"/>
      <c r="T71" s="5"/>
      <c r="U71" s="5"/>
      <c r="V71" s="5"/>
      <c r="W71" s="5"/>
      <c r="X71" s="5"/>
      <c r="Y71" s="5"/>
      <c r="Z71" s="5"/>
      <c r="AA71" s="92">
        <f>IFERROR(VLOOKUP(B71,#REF!,2,FALSE),"à compléter")</f>
      </c>
    </row>
    <row r="72" ht="15" customHeight="1" spans="1:27" x14ac:dyDescent="0.25">
      <c r="A72" s="93">
        <v>0</v>
      </c>
      <c r="B72" s="94">
        <f>indices!B72</f>
      </c>
      <c r="C72" s="106">
        <f>'a completer'!$B$12</f>
      </c>
      <c r="D72" s="106">
        <f>'a completer'!$B$15</f>
      </c>
      <c r="E72" s="96">
        <f>IF(A72&lt;1,"",(A72)*(D72)*(indices!A72)*(VLOOKUP('a completer'!$B$11,Qualité,4,FALSE))*(VLOOKUP(C72,age,2,FALSE))*(INDEX(Feuil1!$A$226:$F$241,MATCH('a completer'!$B$10,Feuil1!A$226:$A$241,0),MATCH('Liste materiels et chiffrage'!$D72,Feuil1!$A$225:$F$225,0))))</f>
      </c>
      <c r="F72" s="97">
        <f>IF(A72&lt;1,"",(A72)*(indices!A72)*(VLOOKUP('a completer'!$B$11,Qualité,4,FALSE))*(VLOOKUP(C72,age,2,FALSE))*(INDEX(Feuil1!$A$226:$F$241,MATCH(10+'a completer'!$B$10,Feuil1!$A$226:$A$241,0),MATCH('Liste materiels et chiffrage'!$D72,Feuil1!$A$225:$F$225,0))))</f>
      </c>
      <c r="G72" s="98"/>
      <c r="H72" s="99">
        <f>IF(A72&lt;1,"",(F72+E72)*'a completer'!$D$7*Feuil1!$H$226)</f>
      </c>
      <c r="I72" s="100">
        <f>IF(A72&lt;1,"",A72*D72*indices!D72/indices!$A$4)</f>
      </c>
      <c r="J72" s="5"/>
      <c r="K72" s="102">
        <f t="shared" si="9"/>
      </c>
      <c r="L72" s="103">
        <f t="shared" si="10"/>
      </c>
      <c r="M72" s="103">
        <f t="shared" si="11"/>
      </c>
      <c r="N72" s="104">
        <f>IF(A72&lt;1,"",+'Liste materiels et chiffrage'!M72/60*'a completer'!$B$8)</f>
      </c>
      <c r="O72" s="104">
        <f t="shared" si="12"/>
      </c>
      <c r="P72" s="105">
        <f t="shared" si="13"/>
      </c>
      <c r="Q72" s="5"/>
      <c r="R72" s="5"/>
      <c r="S72" s="5"/>
      <c r="T72" s="5"/>
      <c r="U72" s="5"/>
      <c r="V72" s="5"/>
      <c r="W72" s="5"/>
      <c r="X72" s="5"/>
      <c r="Y72" s="5"/>
      <c r="Z72" s="5"/>
      <c r="AA72" s="92">
        <f>IFERROR(VLOOKUP(B72,#REF!,2,FALSE),"à compléter")</f>
      </c>
    </row>
    <row r="73" ht="15" customHeight="1" spans="1:27" x14ac:dyDescent="0.25">
      <c r="A73" s="93">
        <v>0</v>
      </c>
      <c r="B73" s="94">
        <f>indices!B73</f>
      </c>
      <c r="C73" s="106">
        <f>'a completer'!$B$12</f>
      </c>
      <c r="D73" s="106">
        <f>'a completer'!$B$15</f>
      </c>
      <c r="E73" s="96">
        <f>IF(A73&lt;1,"",(A73)*(D73)*(indices!A73)*(VLOOKUP('a completer'!$B$11,Qualité,4,FALSE))*(VLOOKUP(C73,age,2,FALSE))*(INDEX(Feuil1!$A$226:$F$241,MATCH('a completer'!$B$10,Feuil1!A$226:$A$241,0),MATCH('Liste materiels et chiffrage'!$D73,Feuil1!$A$225:$F$225,0))))</f>
      </c>
      <c r="F73" s="97">
        <f>IF(A73&lt;1,"",(A73)*(indices!A73)*(VLOOKUP('a completer'!$B$11,Qualité,4,FALSE))*(VLOOKUP(C73,age,2,FALSE))*(INDEX(Feuil1!$A$226:$F$241,MATCH(10+'a completer'!$B$10,Feuil1!$A$226:$A$241,0),MATCH('Liste materiels et chiffrage'!$D73,Feuil1!$A$225:$F$225,0))))</f>
      </c>
      <c r="G73" s="98"/>
      <c r="H73" s="99">
        <f>IF(A73&lt;1,"",(F73+E73)*'a completer'!$D$7*Feuil1!$H$226)</f>
      </c>
      <c r="I73" s="100">
        <f>IF(A73&lt;1,"",A73*D73*indices!D73/indices!$A$4)</f>
      </c>
      <c r="J73" s="5"/>
      <c r="K73" s="102">
        <f t="shared" si="9"/>
      </c>
      <c r="L73" s="103">
        <f t="shared" si="10"/>
      </c>
      <c r="M73" s="103">
        <f t="shared" si="11"/>
      </c>
      <c r="N73" s="104">
        <f>IF(A73&lt;1,"",+'Liste materiels et chiffrage'!M73/60*'a completer'!$B$8)</f>
      </c>
      <c r="O73" s="104">
        <f t="shared" si="12"/>
      </c>
      <c r="P73" s="105">
        <f t="shared" si="13"/>
      </c>
      <c r="Q73" s="5"/>
      <c r="R73" s="5"/>
      <c r="S73" s="5"/>
      <c r="T73" s="5"/>
      <c r="U73" s="5"/>
      <c r="V73" s="5"/>
      <c r="W73" s="5"/>
      <c r="X73" s="5"/>
      <c r="Y73" s="5"/>
      <c r="Z73" s="5"/>
      <c r="AA73" s="92">
        <f>IFERROR(VLOOKUP(B73,#REF!,2,FALSE),"à compléter")</f>
      </c>
    </row>
    <row r="74" ht="15" customHeight="1" spans="1:27" x14ac:dyDescent="0.25">
      <c r="A74" s="93">
        <v>0</v>
      </c>
      <c r="B74" s="94">
        <f>indices!B74</f>
      </c>
      <c r="C74" s="106">
        <f>'a completer'!$B$12</f>
      </c>
      <c r="D74" s="106">
        <f>'a completer'!$B$15</f>
      </c>
      <c r="E74" s="96">
        <f>IF(A74&lt;1,"",(A74)*(D74)*(indices!A74)*(VLOOKUP('a completer'!$B$11,Qualité,4,FALSE))*(VLOOKUP(C74,age,2,FALSE))*(INDEX(Feuil1!$A$226:$F$241,MATCH('a completer'!$B$10,Feuil1!A$226:$A$241,0),MATCH('Liste materiels et chiffrage'!$D74,Feuil1!$A$225:$F$225,0))))</f>
      </c>
      <c r="F74" s="97">
        <f>IF(A74&lt;1,"",(A74)*(indices!A74)*(VLOOKUP('a completer'!$B$11,Qualité,4,FALSE))*(VLOOKUP(C74,age,2,FALSE))*(INDEX(Feuil1!$A$226:$F$241,MATCH(10+'a completer'!$B$10,Feuil1!$A$226:$A$241,0),MATCH('Liste materiels et chiffrage'!$D74,Feuil1!$A$225:$F$225,0))))</f>
      </c>
      <c r="G74" s="98"/>
      <c r="H74" s="99">
        <f>IF(A74&lt;1,"",(F74+E74)*'a completer'!$D$7*Feuil1!$H$226)</f>
      </c>
      <c r="I74" s="100">
        <f>IF(A74&lt;1,"",A74*D74*indices!D74/indices!$A$4)</f>
      </c>
      <c r="J74" s="5"/>
      <c r="K74" s="102">
        <f t="shared" si="9"/>
      </c>
      <c r="L74" s="103">
        <f t="shared" si="10"/>
      </c>
      <c r="M74" s="103">
        <f t="shared" si="11"/>
      </c>
      <c r="N74" s="104">
        <f>IF(A74&lt;1,"",+'Liste materiels et chiffrage'!M74/60*'a completer'!$B$8)</f>
      </c>
      <c r="O74" s="104">
        <f t="shared" si="12"/>
      </c>
      <c r="P74" s="105">
        <f t="shared" si="13"/>
      </c>
      <c r="Q74" s="5"/>
      <c r="R74" s="5"/>
      <c r="S74" s="5"/>
      <c r="T74" s="5"/>
      <c r="U74" s="5"/>
      <c r="V74" s="5"/>
      <c r="W74" s="5"/>
      <c r="X74" s="5"/>
      <c r="Y74" s="5"/>
      <c r="Z74" s="5"/>
      <c r="AA74" s="92">
        <f>IFERROR(VLOOKUP(B74,#REF!,2,FALSE),"à compléter")</f>
      </c>
    </row>
    <row r="75" ht="15" customHeight="1" spans="1:27" x14ac:dyDescent="0.25">
      <c r="A75" s="93">
        <v>0</v>
      </c>
      <c r="B75" s="94">
        <f>indices!B75</f>
      </c>
      <c r="C75" s="106">
        <f>'a completer'!$B$12</f>
      </c>
      <c r="D75" s="106">
        <f>'a completer'!$B$15</f>
      </c>
      <c r="E75" s="96">
        <f>IF(A75&lt;1,"",(A75)*(D75)*(indices!A75)*(VLOOKUP('a completer'!$B$11,Qualité,4,FALSE))*(VLOOKUP(C75,age,2,FALSE))*(INDEX(Feuil1!$A$226:$F$241,MATCH('a completer'!$B$10,Feuil1!A$226:$A$241,0),MATCH('Liste materiels et chiffrage'!$D75,Feuil1!$A$225:$F$225,0))))</f>
      </c>
      <c r="F75" s="97">
        <f>IF(A75&lt;1,"",(A75)*(indices!A75)*(VLOOKUP('a completer'!$B$11,Qualité,4,FALSE))*(VLOOKUP(C75,age,2,FALSE))*(INDEX(Feuil1!$A$226:$F$241,MATCH(10+'a completer'!$B$10,Feuil1!$A$226:$A$241,0),MATCH('Liste materiels et chiffrage'!$D75,Feuil1!$A$225:$F$225,0))))</f>
      </c>
      <c r="G75" s="98"/>
      <c r="H75" s="99">
        <f>IF(A75&lt;1,"",(F75+E75)*'a completer'!$D$7*Feuil1!$H$226)</f>
      </c>
      <c r="I75" s="100">
        <f>IF(A75&lt;1,"",A75*D75*indices!D75/indices!$A$4)</f>
      </c>
      <c r="J75" s="5"/>
      <c r="K75" s="102">
        <f t="shared" si="9"/>
      </c>
      <c r="L75" s="103">
        <f t="shared" si="10"/>
      </c>
      <c r="M75" s="103">
        <f t="shared" si="11"/>
      </c>
      <c r="N75" s="104">
        <f>IF(A75&lt;1,"",+'Liste materiels et chiffrage'!M75/60*'a completer'!$B$8)</f>
      </c>
      <c r="O75" s="104">
        <f t="shared" si="12"/>
      </c>
      <c r="P75" s="105">
        <f t="shared" si="13"/>
      </c>
      <c r="Q75" s="5"/>
      <c r="R75" s="5"/>
      <c r="S75" s="5"/>
      <c r="T75" s="5"/>
      <c r="U75" s="5"/>
      <c r="V75" s="5"/>
      <c r="W75" s="5"/>
      <c r="X75" s="5"/>
      <c r="Y75" s="5"/>
      <c r="Z75" s="5"/>
      <c r="AA75" s="92">
        <f>IFERROR(VLOOKUP(B75,#REF!,2,FALSE),"à compléter")</f>
      </c>
    </row>
    <row r="76" ht="15" customHeight="1" spans="1:27" x14ac:dyDescent="0.25">
      <c r="A76" s="93">
        <v>0</v>
      </c>
      <c r="B76" s="94">
        <f>indices!B76</f>
      </c>
      <c r="C76" s="106">
        <f>'a completer'!$B$12</f>
      </c>
      <c r="D76" s="106">
        <f>'a completer'!$B$15</f>
      </c>
      <c r="E76" s="96">
        <f>IF(A76&lt;1,"",(A76)*(D76)*(indices!A76)*(VLOOKUP('a completer'!$B$11,Qualité,4,FALSE))*(VLOOKUP(C76,age,2,FALSE))*(INDEX(Feuil1!$A$226:$F$241,MATCH('a completer'!$B$10,Feuil1!A$226:$A$241,0),MATCH('Liste materiels et chiffrage'!$D76,Feuil1!$A$225:$F$225,0))))</f>
      </c>
      <c r="F76" s="97">
        <f>IF(A76&lt;1,"",(A76)*(indices!A76)*(VLOOKUP('a completer'!$B$11,Qualité,4,FALSE))*(VLOOKUP(C76,age,2,FALSE))*(INDEX(Feuil1!$A$226:$F$241,MATCH(10+'a completer'!$B$10,Feuil1!$A$226:$A$241,0),MATCH('Liste materiels et chiffrage'!$D76,Feuil1!$A$225:$F$225,0))))</f>
      </c>
      <c r="G76" s="98"/>
      <c r="H76" s="99">
        <f>IF(A76&lt;1,"",(F76+E76)*'a completer'!$D$7*Feuil1!$H$226)</f>
      </c>
      <c r="I76" s="100">
        <f>IF(A76&lt;1,"",A76*D76*indices!D76/indices!$A$4)</f>
      </c>
      <c r="J76" s="5"/>
      <c r="K76" s="102">
        <f t="shared" si="9"/>
      </c>
      <c r="L76" s="103">
        <f t="shared" si="10"/>
      </c>
      <c r="M76" s="103">
        <f t="shared" si="11"/>
      </c>
      <c r="N76" s="104">
        <f>IF(A76&lt;1,"",+'Liste materiels et chiffrage'!M76/60*'a completer'!$B$8)</f>
      </c>
      <c r="O76" s="104">
        <f t="shared" si="12"/>
      </c>
      <c r="P76" s="105">
        <f t="shared" si="13"/>
      </c>
      <c r="Q76" s="5"/>
      <c r="R76" s="5"/>
      <c r="S76" s="5"/>
      <c r="T76" s="5"/>
      <c r="U76" s="5"/>
      <c r="V76" s="5"/>
      <c r="W76" s="5"/>
      <c r="X76" s="5"/>
      <c r="Y76" s="5"/>
      <c r="Z76" s="5"/>
      <c r="AA76" s="92">
        <f>IFERROR(VLOOKUP(B76,#REF!,2,FALSE),"à compléter")</f>
      </c>
    </row>
    <row r="77" ht="15" customHeight="1" spans="1:27" x14ac:dyDescent="0.25">
      <c r="A77" s="93">
        <v>0</v>
      </c>
      <c r="B77" s="94">
        <f>indices!B77</f>
      </c>
      <c r="C77" s="106">
        <f>'a completer'!$B$12</f>
      </c>
      <c r="D77" s="106">
        <f>'a completer'!$B$15</f>
      </c>
      <c r="E77" s="96">
        <f>IF(A77&lt;1,"",(A77)*(D77)*(indices!A77)*(VLOOKUP('a completer'!$B$11,Qualité,4,FALSE))*(VLOOKUP(C77,age,2,FALSE))*(INDEX(Feuil1!$A$226:$F$241,MATCH('a completer'!$B$10,Feuil1!A$226:$A$241,0),MATCH('Liste materiels et chiffrage'!$D77,Feuil1!$A$225:$F$225,0))))</f>
      </c>
      <c r="F77" s="97">
        <f>IF(A77&lt;1,"",(A77)*(indices!A77)*(VLOOKUP('a completer'!$B$11,Qualité,4,FALSE))*(VLOOKUP(C77,age,2,FALSE))*(INDEX(Feuil1!$A$226:$F$241,MATCH(10+'a completer'!$B$10,Feuil1!$A$226:$A$241,0),MATCH('Liste materiels et chiffrage'!$D77,Feuil1!$A$225:$F$225,0))))</f>
      </c>
      <c r="G77" s="98"/>
      <c r="H77" s="99">
        <f>IF(A77&lt;1,"",(F77+E77)*'a completer'!$D$7*Feuil1!$H$226)</f>
      </c>
      <c r="I77" s="100">
        <f>IF(A77&lt;1,"",A77*D77*indices!D77/indices!$A$4)</f>
      </c>
      <c r="J77" s="5"/>
      <c r="K77" s="102">
        <f t="shared" si="9"/>
      </c>
      <c r="L77" s="103">
        <f t="shared" si="10"/>
      </c>
      <c r="M77" s="103">
        <f t="shared" si="11"/>
      </c>
      <c r="N77" s="104">
        <f>IF(A77&lt;1,"",+'Liste materiels et chiffrage'!M77/60*'a completer'!$B$8)</f>
      </c>
      <c r="O77" s="104">
        <f t="shared" si="12"/>
      </c>
      <c r="P77" s="105">
        <f t="shared" si="13"/>
      </c>
      <c r="Q77" s="5"/>
      <c r="R77" s="5"/>
      <c r="S77" s="5"/>
      <c r="T77" s="5"/>
      <c r="U77" s="5"/>
      <c r="V77" s="5"/>
      <c r="W77" s="5"/>
      <c r="X77" s="5"/>
      <c r="Y77" s="5"/>
      <c r="Z77" s="5"/>
      <c r="AA77" s="92">
        <f>IFERROR(VLOOKUP(B77,#REF!,2,FALSE),"à compléter")</f>
      </c>
    </row>
    <row r="78" ht="15" customHeight="1" spans="1:27" x14ac:dyDescent="0.25">
      <c r="A78" s="93">
        <v>0</v>
      </c>
      <c r="B78" s="94">
        <f>indices!B78</f>
      </c>
      <c r="C78" s="106">
        <f>'a completer'!$B$12</f>
      </c>
      <c r="D78" s="106">
        <f>'a completer'!$B$15</f>
      </c>
      <c r="E78" s="96">
        <f>IF(A78&lt;1,"",(A78)*(D78)*(indices!A78)*(VLOOKUP('a completer'!$B$11,Qualité,4,FALSE))*(VLOOKUP(C78,age,2,FALSE))*(INDEX(Feuil1!$A$226:$F$241,MATCH('a completer'!$B$10,Feuil1!A$226:$A$241,0),MATCH('Liste materiels et chiffrage'!$D78,Feuil1!$A$225:$F$225,0))))</f>
      </c>
      <c r="F78" s="97">
        <f>IF(A78&lt;1,"",(A78)*(indices!A78)*(VLOOKUP('a completer'!$B$11,Qualité,4,FALSE))*(VLOOKUP(C78,age,2,FALSE))*(INDEX(Feuil1!$A$226:$F$241,MATCH(10+'a completer'!$B$10,Feuil1!$A$226:$A$241,0),MATCH('Liste materiels et chiffrage'!$D78,Feuil1!$A$225:$F$225,0))))</f>
      </c>
      <c r="G78" s="98"/>
      <c r="H78" s="99">
        <f>IF(A78&lt;1,"",(F78+E78)*'a completer'!$D$7*Feuil1!$H$226)</f>
      </c>
      <c r="I78" s="100">
        <f>IF(A78&lt;1,"",A78*D78*indices!D78/indices!$A$4)</f>
      </c>
      <c r="J78" s="5"/>
      <c r="K78" s="102">
        <f t="shared" si="9"/>
      </c>
      <c r="L78" s="103">
        <f t="shared" si="10"/>
      </c>
      <c r="M78" s="103">
        <f t="shared" si="11"/>
      </c>
      <c r="N78" s="104">
        <f>IF(A78&lt;1,"",+'Liste materiels et chiffrage'!M78/60*'a completer'!$B$8)</f>
      </c>
      <c r="O78" s="104">
        <f t="shared" si="12"/>
      </c>
      <c r="P78" s="105">
        <f t="shared" si="13"/>
      </c>
      <c r="Q78" s="5"/>
      <c r="R78" s="5"/>
      <c r="S78" s="5"/>
      <c r="T78" s="5"/>
      <c r="U78" s="5"/>
      <c r="V78" s="5"/>
      <c r="W78" s="5"/>
      <c r="X78" s="5"/>
      <c r="Y78" s="5"/>
      <c r="Z78" s="5"/>
      <c r="AA78" s="92">
        <f>IFERROR(VLOOKUP(B78,#REF!,2,FALSE),"à compléter")</f>
      </c>
    </row>
    <row r="79" ht="15" customHeight="1" spans="1:27" x14ac:dyDescent="0.25">
      <c r="A79" s="93">
        <v>0</v>
      </c>
      <c r="B79" s="107">
        <f>IF(indices!B79="","A compléter sur onglet 'indices'",indices!B79)</f>
      </c>
      <c r="C79" s="106">
        <f>'a completer'!$B$12</f>
      </c>
      <c r="D79" s="106">
        <f>'a completer'!$B$15</f>
      </c>
      <c r="E79" s="96">
        <f>IF(A79&lt;1,"",(A79)*(D79)*(indices!A79)*(VLOOKUP('a completer'!$B$11,Qualité,4,FALSE))*(VLOOKUP(C79,age,2,FALSE))*(INDEX(Feuil1!$A$226:$F$241,MATCH('a completer'!$B$10,Feuil1!A$226:$A$241,0),MATCH('Liste materiels et chiffrage'!$D79,Feuil1!$A$225:$F$225,0))))</f>
      </c>
      <c r="F79" s="97">
        <f>IF(A79&lt;1,"",(A79)*(indices!A79)*(VLOOKUP('a completer'!$B$11,Qualité,4,FALSE))*(VLOOKUP(C79,age,2,FALSE))*(INDEX(Feuil1!$A$226:$F$241,MATCH(10+'a completer'!$B$10,Feuil1!$A$226:$A$241,0),MATCH('Liste materiels et chiffrage'!$D79,Feuil1!$A$225:$F$225,0))))</f>
      </c>
      <c r="G79" s="98"/>
      <c r="H79" s="99">
        <f>IF(A79&lt;1,"",(F79+E79)*'a completer'!$D$7*Feuil1!$H$226)</f>
      </c>
      <c r="I79" s="100">
        <f>IF(A79&lt;1,"",A79*D79*indices!D79/indices!$A$4)</f>
      </c>
      <c r="J79" s="5"/>
      <c r="K79" s="102">
        <f t="shared" si="9"/>
      </c>
      <c r="L79" s="103">
        <f t="shared" si="10"/>
      </c>
      <c r="M79" s="103">
        <f t="shared" si="11"/>
      </c>
      <c r="N79" s="104">
        <f>IF(A79&lt;1,"",+'Liste materiels et chiffrage'!M79/60*'a completer'!$B$8)</f>
      </c>
      <c r="O79" s="104">
        <f t="shared" si="12"/>
      </c>
      <c r="P79" s="105">
        <f t="shared" si="13"/>
      </c>
      <c r="Q79" s="5"/>
      <c r="R79" s="5"/>
      <c r="S79" s="5"/>
      <c r="T79" s="5"/>
      <c r="U79" s="5"/>
      <c r="V79" s="5"/>
      <c r="W79" s="5"/>
      <c r="X79" s="5"/>
      <c r="Y79" s="5"/>
      <c r="Z79" s="5"/>
      <c r="AA79" s="92">
        <f>IFERROR(VLOOKUP(B79,#REF!,2,FALSE),"à compléter")</f>
      </c>
    </row>
    <row r="80" ht="15" customHeight="1" spans="1:27" x14ac:dyDescent="0.25">
      <c r="A80" s="93">
        <v>0</v>
      </c>
      <c r="B80" s="107">
        <f>IF(indices!B80="","A compléter sur onglet 'indices'",indices!B80)</f>
      </c>
      <c r="C80" s="106">
        <f>'a completer'!$B$12</f>
      </c>
      <c r="D80" s="106">
        <f>'a completer'!$B$15</f>
      </c>
      <c r="E80" s="96">
        <f>IF(A80&lt;1,"",(A80)*(D80)*(indices!A80)*(VLOOKUP('a completer'!$B$11,Qualité,4,FALSE))*(VLOOKUP(C80,age,2,FALSE))*(INDEX(Feuil1!$A$226:$F$241,MATCH('a completer'!$B$10,Feuil1!A$226:$A$241,0),MATCH('Liste materiels et chiffrage'!$D80,Feuil1!$A$225:$F$225,0))))</f>
      </c>
      <c r="F80" s="97">
        <f>IF(A80&lt;1,"",(A80)*(indices!A80)*(VLOOKUP('a completer'!$B$11,Qualité,4,FALSE))*(VLOOKUP(C80,age,2,FALSE))*(INDEX(Feuil1!$A$226:$F$241,MATCH(10+'a completer'!$B$10,Feuil1!$A$226:$A$241,0),MATCH('Liste materiels et chiffrage'!$D80,Feuil1!$A$225:$F$225,0))))</f>
      </c>
      <c r="G80" s="98"/>
      <c r="H80" s="99">
        <f>IF(A80&lt;1,"",(F80+E80)*'a completer'!$D$7*Feuil1!$H$226)</f>
      </c>
      <c r="I80" s="100">
        <f>IF(A80&lt;1,"",A80*D80*indices!D80/indices!$A$4)</f>
      </c>
      <c r="J80" s="5"/>
      <c r="K80" s="102">
        <f t="shared" si="9"/>
      </c>
      <c r="L80" s="103">
        <f t="shared" si="10"/>
      </c>
      <c r="M80" s="103">
        <f t="shared" si="11"/>
      </c>
      <c r="N80" s="104">
        <f>IF(A80&lt;1,"",+'Liste materiels et chiffrage'!M80/60*'a completer'!$B$8)</f>
      </c>
      <c r="O80" s="104">
        <f t="shared" si="12"/>
      </c>
      <c r="P80" s="105">
        <f t="shared" si="13"/>
      </c>
      <c r="Q80" s="5"/>
      <c r="R80" s="5"/>
      <c r="S80" s="5"/>
      <c r="T80" s="5"/>
      <c r="U80" s="5"/>
      <c r="V80" s="5"/>
      <c r="W80" s="5"/>
      <c r="X80" s="5"/>
      <c r="Y80" s="5"/>
      <c r="Z80" s="5"/>
      <c r="AA80" s="92">
        <v>253</v>
      </c>
    </row>
    <row r="81" ht="15" customHeight="1" spans="1:27" x14ac:dyDescent="0.25">
      <c r="A81" s="93">
        <v>0</v>
      </c>
      <c r="B81" s="107">
        <f>IF(indices!B81="","A compléter sur onglet 'indices'",indices!B81)</f>
      </c>
      <c r="C81" s="106">
        <f>'a completer'!$B$12</f>
      </c>
      <c r="D81" s="106">
        <f>'a completer'!$B$15</f>
      </c>
      <c r="E81" s="96">
        <f>IF(A81&lt;1,"",(A81)*(D81)*(indices!A81)*(VLOOKUP('a completer'!$B$11,Qualité,4,FALSE))*(VLOOKUP(C81,age,2,FALSE))*(INDEX(Feuil1!$A$226:$F$241,MATCH('a completer'!$B$10,Feuil1!A$226:$A$241,0),MATCH('Liste materiels et chiffrage'!$D81,Feuil1!$A$225:$F$225,0))))</f>
      </c>
      <c r="F81" s="97">
        <f>IF(A81&lt;1,"",(A81)*(indices!A81)*(VLOOKUP('a completer'!$B$11,Qualité,4,FALSE))*(VLOOKUP(C81,age,2,FALSE))*(INDEX(Feuil1!$A$226:$F$241,MATCH(10+'a completer'!$B$10,Feuil1!$A$226:$A$241,0),MATCH('Liste materiels et chiffrage'!$D81,Feuil1!$A$225:$F$225,0))))</f>
      </c>
      <c r="G81" s="98"/>
      <c r="H81" s="99">
        <f>IF(A81&lt;1,"",(F81+E81)*'a completer'!$D$7*Feuil1!$H$226)</f>
      </c>
      <c r="I81" s="100">
        <f>IF(A81&lt;1,"",A81*D81*indices!D81/indices!$A$4)</f>
      </c>
      <c r="J81" s="5"/>
      <c r="K81" s="102">
        <f t="shared" si="9"/>
      </c>
      <c r="L81" s="103">
        <f t="shared" si="10"/>
      </c>
      <c r="M81" s="103">
        <f t="shared" si="11"/>
      </c>
      <c r="N81" s="104">
        <f>IF(A81&lt;1,"",+'Liste materiels et chiffrage'!M81/60*'a completer'!$B$8)</f>
      </c>
      <c r="O81" s="104">
        <f t="shared" si="12"/>
      </c>
      <c r="P81" s="105">
        <f t="shared" si="13"/>
      </c>
      <c r="Q81" s="5"/>
      <c r="R81" s="5"/>
      <c r="S81" s="5"/>
      <c r="T81" s="5"/>
      <c r="U81" s="5"/>
      <c r="V81" s="5"/>
      <c r="W81" s="5"/>
      <c r="X81" s="5"/>
      <c r="Y81" s="5"/>
      <c r="Z81" s="5"/>
      <c r="AA81" s="92">
        <v>254</v>
      </c>
    </row>
    <row r="82" ht="15" customHeight="1" spans="1:27" x14ac:dyDescent="0.25">
      <c r="A82" s="84" t="s">
        <v>89</v>
      </c>
      <c r="B82" s="109" t="s">
        <v>93</v>
      </c>
      <c r="C82" s="115"/>
      <c r="D82" s="116"/>
      <c r="E82" s="87"/>
      <c r="F82" s="88"/>
      <c r="G82" s="115"/>
      <c r="H82" s="112"/>
      <c r="I82" s="112"/>
      <c r="J82" s="99"/>
      <c r="K82" s="112"/>
      <c r="L82" s="111"/>
      <c r="M82" s="111"/>
      <c r="N82" s="113"/>
      <c r="O82" s="113"/>
      <c r="P82" s="114"/>
      <c r="Q82" s="5"/>
      <c r="R82" s="5"/>
      <c r="S82" s="5"/>
      <c r="T82" s="5"/>
      <c r="U82" s="5"/>
      <c r="V82" s="5"/>
      <c r="W82" s="5"/>
      <c r="X82" s="5"/>
      <c r="Y82" s="5"/>
      <c r="Z82" s="5"/>
      <c r="AA82" s="92">
        <v>255</v>
      </c>
    </row>
    <row r="83" ht="15" customHeight="1" spans="1:27" x14ac:dyDescent="0.25">
      <c r="A83" s="93">
        <v>0</v>
      </c>
      <c r="B83" s="94">
        <f>indices!B83</f>
      </c>
      <c r="C83" s="106">
        <f>'a completer'!$B$12</f>
      </c>
      <c r="D83" s="106">
        <f>'a completer'!$B$17</f>
      </c>
      <c r="E83" s="96">
        <f>IF(A83&lt;1,"",(A83)*(D83)*(indices!A83)*(VLOOKUP('a completer'!$B$11,Qualité,4,FALSE))*(VLOOKUP(C83,age,2,FALSE))*(INDEX(Feuil1!$A$226:$F$241,MATCH('a completer'!$B$10,Feuil1!A$226:$A$241,0),MATCH('Liste materiels et chiffrage'!$D83,Feuil1!$A$225:$F$225,0))))</f>
      </c>
      <c r="F83" s="97">
        <f>IF(A83&lt;1,"",(A83)*(indices!A83)*(VLOOKUP('a completer'!$B$11,Qualité,4,FALSE))*(VLOOKUP(C83,age,2,FALSE))*(INDEX(Feuil1!$A$226:$F$241,MATCH(10+'a completer'!$B$10,Feuil1!$A$226:$A$241,0),MATCH('Liste materiels et chiffrage'!$D83,Feuil1!$A$225:$F$225,0))))</f>
      </c>
      <c r="G83" s="98"/>
      <c r="H83" s="99">
        <f>IF(A83&lt;1,"",(F83+E83)*'a completer'!$D$7*Feuil1!$H$226)</f>
      </c>
      <c r="I83" s="100">
        <f>IF(A83&lt;1,"",A83*D83*indices!D83/indices!$A$4)</f>
      </c>
      <c r="J83" s="101"/>
      <c r="K83" s="102">
        <f t="shared" si="9"/>
      </c>
      <c r="L83" s="103">
        <f t="shared" si="10"/>
      </c>
      <c r="M83" s="103">
        <f t="shared" si="11"/>
      </c>
      <c r="N83" s="104">
        <f>IF(A83&lt;1,"",+'Liste materiels et chiffrage'!M83/60*'a completer'!$B$8)</f>
      </c>
      <c r="O83" s="104">
        <f t="shared" si="12"/>
      </c>
      <c r="P83" s="105">
        <f t="shared" si="13"/>
      </c>
      <c r="Q83" s="5"/>
      <c r="R83" s="5"/>
      <c r="S83" s="5"/>
      <c r="T83" s="5"/>
      <c r="U83" s="5"/>
      <c r="V83" s="5"/>
      <c r="W83" s="5"/>
      <c r="X83" s="5"/>
      <c r="Y83" s="5"/>
      <c r="Z83" s="5"/>
      <c r="AA83" s="92">
        <f>IFERROR(VLOOKUP(B83,#REF!,2,FALSE),"à compléter")</f>
      </c>
    </row>
    <row r="84" ht="15" customHeight="1" spans="1:27" x14ac:dyDescent="0.25">
      <c r="A84" s="93">
        <v>0</v>
      </c>
      <c r="B84" s="94">
        <f>indices!B84</f>
      </c>
      <c r="C84" s="106">
        <f>'a completer'!$B$12</f>
      </c>
      <c r="D84" s="106">
        <f>'a completer'!$B$17</f>
      </c>
      <c r="E84" s="96">
        <f>IF(A84&lt;1,"",(A84)*(D84)*(indices!A84)*(VLOOKUP('a completer'!$B$11,Qualité,4,FALSE))*(VLOOKUP(C84,age,2,FALSE))*(INDEX(Feuil1!$A$226:$F$241,MATCH('a completer'!$B$10,Feuil1!A$226:$A$241,0),MATCH('Liste materiels et chiffrage'!$D84,Feuil1!$A$225:$F$225,0))))</f>
      </c>
      <c r="F84" s="97">
        <f>IF(A84&lt;1,"",(A84)*(indices!A84)*(VLOOKUP('a completer'!$B$11,Qualité,4,FALSE))*(VLOOKUP(C84,age,2,FALSE))*(INDEX(Feuil1!$A$226:$F$241,MATCH(10+'a completer'!$B$10,Feuil1!$A$226:$A$241,0),MATCH('Liste materiels et chiffrage'!$D84,Feuil1!$A$225:$F$225,0))))</f>
      </c>
      <c r="G84" s="98"/>
      <c r="H84" s="99">
        <f>IF(A84&lt;1,"",(F84+E84)*'a completer'!$D$7*Feuil1!$H$226)</f>
      </c>
      <c r="I84" s="100">
        <f>IF(A84&lt;1,"",A84*D84*indices!D84/indices!$A$4)</f>
      </c>
      <c r="J84" s="101"/>
      <c r="K84" s="102">
        <f t="shared" si="9"/>
      </c>
      <c r="L84" s="103">
        <f t="shared" si="10"/>
      </c>
      <c r="M84" s="103">
        <f t="shared" si="11"/>
      </c>
      <c r="N84" s="104">
        <f>IF(A84&lt;1,"",+'Liste materiels et chiffrage'!M84/60*'a completer'!$B$8)</f>
      </c>
      <c r="O84" s="104">
        <f t="shared" si="12"/>
      </c>
      <c r="P84" s="105">
        <f t="shared" si="13"/>
      </c>
      <c r="Q84" s="5"/>
      <c r="R84" s="5"/>
      <c r="S84" s="5"/>
      <c r="T84" s="5"/>
      <c r="U84" s="5"/>
      <c r="V84" s="5"/>
      <c r="W84" s="5"/>
      <c r="X84" s="5"/>
      <c r="Y84" s="5"/>
      <c r="Z84" s="5"/>
      <c r="AA84" s="92">
        <f>IFERROR(VLOOKUP(B84,#REF!,2,FALSE),"à compléter")</f>
      </c>
    </row>
    <row r="85" ht="15" customHeight="1" spans="1:27" x14ac:dyDescent="0.25">
      <c r="A85" s="93">
        <v>0</v>
      </c>
      <c r="B85" s="94">
        <f>indices!B85</f>
      </c>
      <c r="C85" s="106">
        <f>'a completer'!$B$12</f>
      </c>
      <c r="D85" s="106">
        <f>'a completer'!$B$17</f>
      </c>
      <c r="E85" s="96">
        <f>IF(A85&lt;1,"",(A85)*(D85)*(indices!A85)*(VLOOKUP('a completer'!$B$11,Qualité,4,FALSE))*(VLOOKUP(C85,age,2,FALSE))*(INDEX(Feuil1!$A$226:$F$241,MATCH('a completer'!$B$10,Feuil1!A$226:$A$241,0),MATCH('Liste materiels et chiffrage'!$D85,Feuil1!$A$225:$F$225,0))))</f>
      </c>
      <c r="F85" s="97">
        <f>IF(A85&lt;1,"",(A85)*(indices!A85)*(VLOOKUP('a completer'!$B$11,Qualité,4,FALSE))*(VLOOKUP(C85,age,2,FALSE))*(INDEX(Feuil1!$A$226:$F$241,MATCH(10+'a completer'!$B$10,Feuil1!$A$226:$A$241,0),MATCH('Liste materiels et chiffrage'!$D85,Feuil1!$A$225:$F$225,0))))</f>
      </c>
      <c r="G85" s="98"/>
      <c r="H85" s="99">
        <f>IF(A85&lt;1,"",(F85+E85)*'a completer'!$D$7*Feuil1!$H$226)</f>
      </c>
      <c r="I85" s="100">
        <f>IF(A85&lt;1,"",A85*D85*indices!D85/indices!$A$4)</f>
      </c>
      <c r="J85" s="101"/>
      <c r="K85" s="102">
        <f t="shared" si="9"/>
      </c>
      <c r="L85" s="103">
        <f t="shared" si="10"/>
      </c>
      <c r="M85" s="103">
        <f t="shared" si="11"/>
      </c>
      <c r="N85" s="104">
        <f>IF(A85&lt;1,"",+'Liste materiels et chiffrage'!M85/60*'a completer'!$B$8)</f>
      </c>
      <c r="O85" s="104">
        <f t="shared" si="12"/>
      </c>
      <c r="P85" s="105">
        <f t="shared" si="13"/>
      </c>
      <c r="Q85" s="5"/>
      <c r="R85" s="5"/>
      <c r="S85" s="5"/>
      <c r="T85" s="5"/>
      <c r="U85" s="5"/>
      <c r="V85" s="5"/>
      <c r="W85" s="5"/>
      <c r="X85" s="5"/>
      <c r="Y85" s="5"/>
      <c r="Z85" s="5"/>
      <c r="AA85" s="92">
        <f>IFERROR(VLOOKUP(B85,#REF!,2,FALSE),"à compléter")</f>
      </c>
    </row>
    <row r="86" ht="15" customHeight="1" spans="1:27" x14ac:dyDescent="0.25">
      <c r="A86" s="93">
        <v>0</v>
      </c>
      <c r="B86" s="94">
        <f>indices!B86</f>
      </c>
      <c r="C86" s="106">
        <f>'a completer'!$B$12</f>
      </c>
      <c r="D86" s="106">
        <f>'a completer'!$B$17</f>
      </c>
      <c r="E86" s="96">
        <f>IF(A86&lt;1,"",(A86)*(D86)*(indices!A86)*(VLOOKUP('a completer'!$B$11,Qualité,4,FALSE))*(VLOOKUP(C86,age,2,FALSE))*(INDEX(Feuil1!$A$226:$F$241,MATCH('a completer'!$B$10,Feuil1!A$226:$A$241,0),MATCH('Liste materiels et chiffrage'!$D86,Feuil1!$A$225:$F$225,0))))</f>
      </c>
      <c r="F86" s="97">
        <f>IF(A86&lt;1,"",(A86)*(indices!A86)*(VLOOKUP('a completer'!$B$11,Qualité,4,FALSE))*(VLOOKUP(C86,age,2,FALSE))*(INDEX(Feuil1!$A$226:$F$241,MATCH(10+'a completer'!$B$10,Feuil1!$A$226:$A$241,0),MATCH('Liste materiels et chiffrage'!$D86,Feuil1!$A$225:$F$225,0))))</f>
      </c>
      <c r="G86" s="98"/>
      <c r="H86" s="99">
        <f>IF(A86&lt;1,"",(F86+E86)*'a completer'!$D$7*Feuil1!$H$226)</f>
      </c>
      <c r="I86" s="100">
        <f>IF(A86&lt;1,"",A86*D86*indices!D86/indices!$A$4)</f>
      </c>
      <c r="J86" s="101"/>
      <c r="K86" s="102">
        <f t="shared" si="9"/>
      </c>
      <c r="L86" s="103">
        <f t="shared" si="10"/>
      </c>
      <c r="M86" s="103">
        <f t="shared" si="11"/>
      </c>
      <c r="N86" s="104">
        <f>IF(A86&lt;1,"",+'Liste materiels et chiffrage'!M86/60*'a completer'!$B$8)</f>
      </c>
      <c r="O86" s="104">
        <f t="shared" si="12"/>
      </c>
      <c r="P86" s="105">
        <f t="shared" si="13"/>
      </c>
      <c r="Q86" s="5"/>
      <c r="R86" s="5"/>
      <c r="S86" s="5"/>
      <c r="T86" s="5"/>
      <c r="U86" s="5"/>
      <c r="V86" s="5"/>
      <c r="W86" s="5"/>
      <c r="X86" s="5"/>
      <c r="Y86" s="5"/>
      <c r="Z86" s="5"/>
      <c r="AA86" s="92">
        <f>IFERROR(VLOOKUP(B86,#REF!,2,FALSE),"à compléter")</f>
      </c>
    </row>
    <row r="87" ht="15" customHeight="1" spans="1:27" x14ac:dyDescent="0.25">
      <c r="A87" s="93">
        <v>0</v>
      </c>
      <c r="B87" s="94">
        <f>indices!B87</f>
      </c>
      <c r="C87" s="106">
        <f>'a completer'!$B$12</f>
      </c>
      <c r="D87" s="106">
        <f>'a completer'!$B$17</f>
      </c>
      <c r="E87" s="96">
        <f>IF(A87&lt;1,"",(A87)*(D87)*(indices!A87)*(VLOOKUP('a completer'!$B$11,Qualité,4,FALSE))*(VLOOKUP(C87,age,2,FALSE))*(INDEX(Feuil1!$A$226:$F$241,MATCH('a completer'!$B$10,Feuil1!A$226:$A$241,0),MATCH('Liste materiels et chiffrage'!$D87,Feuil1!$A$225:$F$225,0))))</f>
      </c>
      <c r="F87" s="97">
        <f>IF(A87&lt;1,"",(A87)*(indices!A87)*(VLOOKUP('a completer'!$B$11,Qualité,4,FALSE))*(VLOOKUP(C87,age,2,FALSE))*(INDEX(Feuil1!$A$226:$F$241,MATCH(10+'a completer'!$B$10,Feuil1!$A$226:$A$241,0),MATCH('Liste materiels et chiffrage'!$D87,Feuil1!$A$225:$F$225,0))))</f>
      </c>
      <c r="G87" s="98"/>
      <c r="H87" s="99">
        <f>IF(A87&lt;1,"",(F87+E87)*'a completer'!$D$7*Feuil1!$H$226)</f>
      </c>
      <c r="I87" s="100">
        <f>IF(A87&lt;1,"",A87*D87*indices!D87/indices!$A$4)</f>
      </c>
      <c r="J87" s="101"/>
      <c r="K87" s="102">
        <f t="shared" si="9"/>
      </c>
      <c r="L87" s="103">
        <f t="shared" si="10"/>
      </c>
      <c r="M87" s="103">
        <f t="shared" si="11"/>
      </c>
      <c r="N87" s="104">
        <f>IF(A87&lt;1,"",+'Liste materiels et chiffrage'!M87/60*'a completer'!$B$8)</f>
      </c>
      <c r="O87" s="104">
        <f t="shared" si="12"/>
      </c>
      <c r="P87" s="105">
        <f t="shared" si="13"/>
      </c>
      <c r="Q87" s="5"/>
      <c r="R87" s="5"/>
      <c r="S87" s="5"/>
      <c r="T87" s="5"/>
      <c r="U87" s="5"/>
      <c r="V87" s="5"/>
      <c r="W87" s="5"/>
      <c r="X87" s="5"/>
      <c r="Y87" s="5"/>
      <c r="Z87" s="5"/>
      <c r="AA87" s="92">
        <f>IFERROR(VLOOKUP(B87,#REF!,2,FALSE),"à compléter")</f>
      </c>
    </row>
    <row r="88" ht="15" customHeight="1" spans="1:27" x14ac:dyDescent="0.25">
      <c r="A88" s="93">
        <v>0</v>
      </c>
      <c r="B88" s="94">
        <f>indices!B88</f>
      </c>
      <c r="C88" s="106">
        <f>'a completer'!$B$12</f>
      </c>
      <c r="D88" s="106">
        <f>'a completer'!$B$17</f>
      </c>
      <c r="E88" s="96">
        <f>IF(A88&lt;1,"",(A88)*(D88)*(indices!A88)*(VLOOKUP('a completer'!$B$11,Qualité,4,FALSE))*(VLOOKUP(C88,age,2,FALSE))*(INDEX(Feuil1!$A$226:$F$241,MATCH('a completer'!$B$10,Feuil1!A$226:$A$241,0),MATCH('Liste materiels et chiffrage'!$D88,Feuil1!$A$225:$F$225,0))))</f>
      </c>
      <c r="F88" s="97">
        <f>IF(A88&lt;1,"",(A88)*(indices!A88)*(VLOOKUP('a completer'!$B$11,Qualité,4,FALSE))*(VLOOKUP(C88,age,2,FALSE))*(INDEX(Feuil1!$A$226:$F$241,MATCH(10+'a completer'!$B$10,Feuil1!$A$226:$A$241,0),MATCH('Liste materiels et chiffrage'!$D88,Feuil1!$A$225:$F$225,0))))</f>
      </c>
      <c r="G88" s="98"/>
      <c r="H88" s="99">
        <f>IF(A88&lt;1,"",(F88+E88)*'a completer'!$D$7*Feuil1!$H$226)</f>
      </c>
      <c r="I88" s="100">
        <f>IF(A88&lt;1,"",A88*D88*indices!D88/indices!$A$4)</f>
      </c>
      <c r="J88" s="101"/>
      <c r="K88" s="102">
        <f t="shared" si="9"/>
      </c>
      <c r="L88" s="103">
        <f t="shared" si="10"/>
      </c>
      <c r="M88" s="103">
        <f t="shared" si="11"/>
      </c>
      <c r="N88" s="104">
        <f>IF(A88&lt;1,"",+'Liste materiels et chiffrage'!M88/60*'a completer'!$B$8)</f>
      </c>
      <c r="O88" s="104">
        <f t="shared" si="12"/>
      </c>
      <c r="P88" s="105">
        <f t="shared" si="13"/>
      </c>
      <c r="Q88" s="5"/>
      <c r="R88" s="5"/>
      <c r="S88" s="5"/>
      <c r="T88" s="5"/>
      <c r="U88" s="5"/>
      <c r="V88" s="5"/>
      <c r="W88" s="5"/>
      <c r="X88" s="5"/>
      <c r="Y88" s="5"/>
      <c r="Z88" s="5"/>
      <c r="AA88" s="92">
        <f>IFERROR(VLOOKUP(B88,#REF!,2,FALSE),"à compléter")</f>
      </c>
    </row>
    <row r="89" ht="15" customHeight="1" spans="1:27" x14ac:dyDescent="0.25">
      <c r="A89" s="93">
        <v>0</v>
      </c>
      <c r="B89" s="94">
        <f>indices!B89</f>
      </c>
      <c r="C89" s="106">
        <f>'a completer'!$B$12</f>
      </c>
      <c r="D89" s="106">
        <f>'a completer'!$B$17</f>
      </c>
      <c r="E89" s="96">
        <f>IF(A89&lt;1,"",(A89)*(D89)*(indices!A89)*(VLOOKUP('a completer'!$B$11,Qualité,4,FALSE))*(VLOOKUP(C89,age,2,FALSE))*(INDEX(Feuil1!$A$226:$F$241,MATCH('a completer'!$B$10,Feuil1!A$226:$A$241,0),MATCH('Liste materiels et chiffrage'!$D89,Feuil1!$A$225:$F$225,0))))</f>
      </c>
      <c r="F89" s="97">
        <f>IF(A89&lt;1,"",(A89)*(indices!A89)*(VLOOKUP('a completer'!$B$11,Qualité,4,FALSE))*(VLOOKUP(C89,age,2,FALSE))*(INDEX(Feuil1!$A$226:$F$241,MATCH(10+'a completer'!$B$10,Feuil1!$A$226:$A$241,0),MATCH('Liste materiels et chiffrage'!$D89,Feuil1!$A$225:$F$225,0))))</f>
      </c>
      <c r="G89" s="98"/>
      <c r="H89" s="99">
        <f>IF(A89&lt;1,"",(F89+E89)*'a completer'!$D$7*Feuil1!$H$226)</f>
      </c>
      <c r="I89" s="100">
        <f>IF(A89&lt;1,"",A89*D89*indices!D89/indices!$A$4)</f>
      </c>
      <c r="J89" s="101"/>
      <c r="K89" s="102">
        <f t="shared" si="9"/>
      </c>
      <c r="L89" s="103">
        <f t="shared" si="10"/>
      </c>
      <c r="M89" s="103">
        <f t="shared" si="11"/>
      </c>
      <c r="N89" s="104">
        <f>IF(A89&lt;1,"",+'Liste materiels et chiffrage'!M89/60*'a completer'!$B$8)</f>
      </c>
      <c r="O89" s="104">
        <f t="shared" si="12"/>
      </c>
      <c r="P89" s="105">
        <f t="shared" si="13"/>
      </c>
      <c r="Q89" s="5"/>
      <c r="R89" s="5"/>
      <c r="S89" s="5"/>
      <c r="T89" s="5"/>
      <c r="U89" s="5"/>
      <c r="V89" s="5"/>
      <c r="W89" s="5"/>
      <c r="X89" s="5"/>
      <c r="Y89" s="5"/>
      <c r="Z89" s="5"/>
      <c r="AA89" s="92">
        <f>IFERROR(VLOOKUP(B89,#REF!,2,FALSE),"à compléter")</f>
      </c>
    </row>
    <row r="90" ht="15" customHeight="1" spans="1:27" x14ac:dyDescent="0.25">
      <c r="A90" s="93">
        <v>0</v>
      </c>
      <c r="B90" s="94">
        <f>indices!B90</f>
      </c>
      <c r="C90" s="106">
        <f>'a completer'!$B$12</f>
      </c>
      <c r="D90" s="106">
        <f>'a completer'!$B$17</f>
      </c>
      <c r="E90" s="96">
        <f>IF(A90&lt;1,"",(A90)*(D90)*(indices!A90)*(VLOOKUP('a completer'!$B$11,Qualité,4,FALSE))*(VLOOKUP(C90,age,2,FALSE))*(INDEX(Feuil1!$A$226:$F$241,MATCH('a completer'!$B$10,Feuil1!A$226:$A$241,0),MATCH('Liste materiels et chiffrage'!$D90,Feuil1!$A$225:$F$225,0))))</f>
      </c>
      <c r="F90" s="97">
        <f>IF(A90&lt;1,"",(A90)*(indices!A90)*(VLOOKUP('a completer'!$B$11,Qualité,4,FALSE))*(VLOOKUP(C90,age,2,FALSE))*(INDEX(Feuil1!$A$226:$F$241,MATCH(10+'a completer'!$B$10,Feuil1!$A$226:$A$241,0),MATCH('Liste materiels et chiffrage'!$D90,Feuil1!$A$225:$F$225,0))))</f>
      </c>
      <c r="G90" s="98"/>
      <c r="H90" s="99">
        <f>IF(A90&lt;1,"",(F90+E90)*'a completer'!$D$7*Feuil1!$H$226)</f>
      </c>
      <c r="I90" s="100">
        <f>IF(A90&lt;1,"",A90*D90*indices!D90/indices!$A$4)</f>
      </c>
      <c r="J90" s="101"/>
      <c r="K90" s="102">
        <f t="shared" si="9"/>
      </c>
      <c r="L90" s="103">
        <f t="shared" si="10"/>
      </c>
      <c r="M90" s="103">
        <f t="shared" si="11"/>
      </c>
      <c r="N90" s="104">
        <f>IF(A90&lt;1,"",+'Liste materiels et chiffrage'!M90/60*'a completer'!$B$8)</f>
      </c>
      <c r="O90" s="104">
        <f t="shared" si="12"/>
      </c>
      <c r="P90" s="105">
        <f t="shared" si="13"/>
      </c>
      <c r="Q90" s="5"/>
      <c r="R90" s="5"/>
      <c r="S90" s="5"/>
      <c r="T90" s="5"/>
      <c r="U90" s="5"/>
      <c r="V90" s="5"/>
      <c r="W90" s="5"/>
      <c r="X90" s="5"/>
      <c r="Y90" s="5"/>
      <c r="Z90" s="5"/>
      <c r="AA90" s="92">
        <f>IFERROR(VLOOKUP(B90,#REF!,2,FALSE),"à compléter")</f>
      </c>
    </row>
    <row r="91" ht="15" customHeight="1" spans="1:27" x14ac:dyDescent="0.25">
      <c r="A91" s="93">
        <v>0</v>
      </c>
      <c r="B91" s="94">
        <f>indices!B91</f>
      </c>
      <c r="C91" s="106">
        <f>'a completer'!$B$12</f>
      </c>
      <c r="D91" s="106">
        <f>'a completer'!$B$17</f>
      </c>
      <c r="E91" s="96">
        <f>IF(A91&lt;1,"",(A91)*(D91)*(indices!A91)*(VLOOKUP('a completer'!$B$11,Qualité,4,FALSE))*(VLOOKUP(C91,age,2,FALSE))*(INDEX(Feuil1!$A$226:$F$241,MATCH('a completer'!$B$10,Feuil1!A$226:$A$241,0),MATCH('Liste materiels et chiffrage'!$D91,Feuil1!$A$225:$F$225,0))))</f>
      </c>
      <c r="F91" s="97">
        <f>IF(A91&lt;1,"",(A91)*(indices!A91)*(VLOOKUP('a completer'!$B$11,Qualité,4,FALSE))*(VLOOKUP(C91,age,2,FALSE))*(INDEX(Feuil1!$A$226:$F$241,MATCH(10+'a completer'!$B$10,Feuil1!$A$226:$A$241,0),MATCH('Liste materiels et chiffrage'!$D91,Feuil1!$A$225:$F$225,0))))</f>
      </c>
      <c r="G91" s="98"/>
      <c r="H91" s="99">
        <f>IF(A91&lt;1,"",(F91+E91)*'a completer'!$D$7*Feuil1!$H$226)</f>
      </c>
      <c r="I91" s="100">
        <f>IF(A91&lt;1,"",A91*D91*indices!D91/indices!$A$4)</f>
      </c>
      <c r="J91" s="101"/>
      <c r="K91" s="102">
        <f t="shared" si="9"/>
      </c>
      <c r="L91" s="103">
        <f t="shared" si="10"/>
      </c>
      <c r="M91" s="103">
        <f t="shared" si="11"/>
      </c>
      <c r="N91" s="104">
        <f>IF(A91&lt;1,"",+'Liste materiels et chiffrage'!M91/60*'a completer'!$B$8)</f>
      </c>
      <c r="O91" s="104">
        <f t="shared" si="12"/>
      </c>
      <c r="P91" s="105">
        <f t="shared" si="13"/>
      </c>
      <c r="Q91" s="5"/>
      <c r="R91" s="5"/>
      <c r="S91" s="5"/>
      <c r="T91" s="5"/>
      <c r="U91" s="5"/>
      <c r="V91" s="5"/>
      <c r="W91" s="5"/>
      <c r="X91" s="5"/>
      <c r="Y91" s="5"/>
      <c r="Z91" s="5"/>
      <c r="AA91" s="92">
        <f>IFERROR(VLOOKUP(B91,#REF!,2,FALSE),"à compléter")</f>
      </c>
    </row>
    <row r="92" ht="15" customHeight="1" spans="1:27" x14ac:dyDescent="0.25">
      <c r="A92" s="93">
        <v>0</v>
      </c>
      <c r="B92" s="94">
        <f>indices!B92</f>
      </c>
      <c r="C92" s="106">
        <f>'a completer'!$B$12</f>
      </c>
      <c r="D92" s="106">
        <f>'a completer'!$B$17</f>
      </c>
      <c r="E92" s="96">
        <f>IF(A92&lt;1,"",(A92)*(D92)*(indices!A92)*(VLOOKUP('a completer'!$B$11,Qualité,4,FALSE))*(VLOOKUP(C92,age,2,FALSE))*(INDEX(Feuil1!$A$226:$F$241,MATCH('a completer'!$B$10,Feuil1!A$226:$A$241,0),MATCH('Liste materiels et chiffrage'!$D92,Feuil1!$A$225:$F$225,0))))</f>
      </c>
      <c r="F92" s="97">
        <f>IF(A92&lt;1,"",(A92)*(indices!A92)*(VLOOKUP('a completer'!$B$11,Qualité,4,FALSE))*(VLOOKUP(C92,age,2,FALSE))*(INDEX(Feuil1!$A$226:$F$241,MATCH(10+'a completer'!$B$10,Feuil1!$A$226:$A$241,0),MATCH('Liste materiels et chiffrage'!$D92,Feuil1!$A$225:$F$225,0))))</f>
      </c>
      <c r="G92" s="98"/>
      <c r="H92" s="99">
        <f>IF(A92&lt;1,"",(F92+E92)*'a completer'!$D$7*Feuil1!$H$226)</f>
      </c>
      <c r="I92" s="100">
        <f>IF(A92&lt;1,"",A92*D92*indices!D92/indices!$A$4)</f>
      </c>
      <c r="J92" s="101"/>
      <c r="K92" s="102">
        <f t="shared" si="9"/>
      </c>
      <c r="L92" s="103">
        <f t="shared" si="10"/>
      </c>
      <c r="M92" s="103">
        <f t="shared" si="11"/>
      </c>
      <c r="N92" s="104">
        <f>IF(A92&lt;1,"",+'Liste materiels et chiffrage'!M92/60*'a completer'!$B$8)</f>
      </c>
      <c r="O92" s="104">
        <f t="shared" si="12"/>
      </c>
      <c r="P92" s="105">
        <f t="shared" si="13"/>
      </c>
      <c r="Q92" s="5"/>
      <c r="R92" s="5"/>
      <c r="S92" s="5"/>
      <c r="T92" s="5"/>
      <c r="U92" s="5"/>
      <c r="V92" s="5"/>
      <c r="W92" s="5"/>
      <c r="X92" s="5"/>
      <c r="Y92" s="5"/>
      <c r="Z92" s="5"/>
      <c r="AA92" s="92">
        <f>IFERROR(VLOOKUP(B92,#REF!,2,FALSE),"à compléter")</f>
      </c>
    </row>
    <row r="93" ht="15" customHeight="1" spans="1:27" x14ac:dyDescent="0.25">
      <c r="A93" s="93">
        <v>0</v>
      </c>
      <c r="B93" s="94">
        <f>indices!B93</f>
      </c>
      <c r="C93" s="106">
        <f>'a completer'!$B$12</f>
      </c>
      <c r="D93" s="106">
        <f>'a completer'!$B$17</f>
      </c>
      <c r="E93" s="96">
        <f>IF(A93&lt;1,"",(A93)*(D93)*(indices!A93)*(VLOOKUP('a completer'!$B$11,Qualité,4,FALSE))*(VLOOKUP(C93,age,2,FALSE))*(INDEX(Feuil1!$A$226:$F$241,MATCH('a completer'!$B$10,Feuil1!A$226:$A$241,0),MATCH('Liste materiels et chiffrage'!$D93,Feuil1!$A$225:$F$225,0))))</f>
      </c>
      <c r="F93" s="97">
        <f>IF(A93&lt;1,"",(A93)*(indices!A93)*(VLOOKUP('a completer'!$B$11,Qualité,4,FALSE))*(VLOOKUP(C93,age,2,FALSE))*(INDEX(Feuil1!$A$226:$F$241,MATCH(10+'a completer'!$B$10,Feuil1!$A$226:$A$241,0),MATCH('Liste materiels et chiffrage'!$D93,Feuil1!$A$225:$F$225,0))))</f>
      </c>
      <c r="G93" s="98"/>
      <c r="H93" s="99">
        <f>IF(A93&lt;1,"",(F93+E93)*'a completer'!$D$7*Feuil1!$H$226)</f>
      </c>
      <c r="I93" s="100">
        <f>IF(A93&lt;1,"",A93*D93*indices!D93/indices!$A$4)</f>
      </c>
      <c r="J93" s="101"/>
      <c r="K93" s="102">
        <f t="shared" si="9"/>
      </c>
      <c r="L93" s="103">
        <f t="shared" si="10"/>
      </c>
      <c r="M93" s="103">
        <f t="shared" si="11"/>
      </c>
      <c r="N93" s="104">
        <f>IF(A93&lt;1,"",+'Liste materiels et chiffrage'!M93/60*'a completer'!$B$8)</f>
      </c>
      <c r="O93" s="104">
        <f t="shared" si="12"/>
      </c>
      <c r="P93" s="105">
        <f t="shared" si="13"/>
      </c>
      <c r="Q93" s="5"/>
      <c r="R93" s="5"/>
      <c r="S93" s="5"/>
      <c r="T93" s="5"/>
      <c r="U93" s="5"/>
      <c r="V93" s="5"/>
      <c r="W93" s="5"/>
      <c r="X93" s="5"/>
      <c r="Y93" s="5"/>
      <c r="Z93" s="5"/>
      <c r="AA93" s="92">
        <f>IFERROR(VLOOKUP(B93,#REF!,2,FALSE),"à compléter")</f>
      </c>
    </row>
    <row r="94" ht="15" customHeight="1" spans="1:27" x14ac:dyDescent="0.25">
      <c r="A94" s="93">
        <v>0</v>
      </c>
      <c r="B94" s="94">
        <f>indices!B94</f>
      </c>
      <c r="C94" s="106">
        <f>'a completer'!$B$12</f>
      </c>
      <c r="D94" s="106">
        <f>'a completer'!$B$17</f>
      </c>
      <c r="E94" s="96">
        <f>IF(A94&lt;1,"",(A94)*(D94)*(indices!A94)*(VLOOKUP('a completer'!$B$11,Qualité,4,FALSE))*(VLOOKUP(C94,age,2,FALSE))*(INDEX(Feuil1!$A$226:$F$241,MATCH('a completer'!$B$10,Feuil1!A$226:$A$241,0),MATCH('Liste materiels et chiffrage'!$D94,Feuil1!$A$225:$F$225,0))))</f>
      </c>
      <c r="F94" s="97">
        <f>IF(A94&lt;1,"",(A94)*(indices!A94)*(VLOOKUP('a completer'!$B$11,Qualité,4,FALSE))*(VLOOKUP(C94,age,2,FALSE))*(INDEX(Feuil1!$A$226:$F$241,MATCH(10+'a completer'!$B$10,Feuil1!$A$226:$A$241,0),MATCH('Liste materiels et chiffrage'!$D94,Feuil1!$A$225:$F$225,0))))</f>
      </c>
      <c r="G94" s="98"/>
      <c r="H94" s="99">
        <f>IF(A94&lt;1,"",(F94+E94)*'a completer'!$D$7*Feuil1!$H$226)</f>
      </c>
      <c r="I94" s="100">
        <f>IF(A94&lt;1,"",A94*D94*indices!D94/indices!$A$4)</f>
      </c>
      <c r="J94" s="101"/>
      <c r="K94" s="102">
        <f t="shared" si="9"/>
      </c>
      <c r="L94" s="103">
        <f t="shared" si="10"/>
      </c>
      <c r="M94" s="103">
        <f t="shared" si="11"/>
      </c>
      <c r="N94" s="104">
        <f>IF(A94&lt;1,"",+'Liste materiels et chiffrage'!M94/60*'a completer'!$B$8)</f>
      </c>
      <c r="O94" s="104">
        <f t="shared" si="12"/>
      </c>
      <c r="P94" s="105">
        <f t="shared" si="13"/>
      </c>
      <c r="Q94" s="5"/>
      <c r="R94" s="5"/>
      <c r="S94" s="5"/>
      <c r="T94" s="5"/>
      <c r="U94" s="5"/>
      <c r="V94" s="5"/>
      <c r="W94" s="5"/>
      <c r="X94" s="5"/>
      <c r="Y94" s="5"/>
      <c r="Z94" s="5"/>
      <c r="AA94" s="92">
        <f>IFERROR(VLOOKUP(B94,#REF!,2,FALSE),"à compléter")</f>
      </c>
    </row>
    <row r="95" ht="15" customHeight="1" spans="1:27" x14ac:dyDescent="0.25">
      <c r="A95" s="93">
        <v>0</v>
      </c>
      <c r="B95" s="94">
        <f>indices!B95</f>
      </c>
      <c r="C95" s="106">
        <f>'a completer'!$B$12</f>
      </c>
      <c r="D95" s="106">
        <f>'a completer'!$B$17</f>
      </c>
      <c r="E95" s="96">
        <f>IF(A95&lt;1,"",(A95)*(D95)*(indices!A95)*(VLOOKUP('a completer'!$B$11,Qualité,4,FALSE))*(VLOOKUP(C95,age,2,FALSE))*(INDEX(Feuil1!$A$226:$F$241,MATCH('a completer'!$B$10,Feuil1!A$226:$A$241,0),MATCH('Liste materiels et chiffrage'!$D95,Feuil1!$A$225:$F$225,0))))</f>
      </c>
      <c r="F95" s="97">
        <f>IF(A95&lt;1,"",(A95)*(indices!A95)*(VLOOKUP('a completer'!$B$11,Qualité,4,FALSE))*(VLOOKUP(C95,age,2,FALSE))*(INDEX(Feuil1!$A$226:$F$241,MATCH(10+'a completer'!$B$10,Feuil1!$A$226:$A$241,0),MATCH('Liste materiels et chiffrage'!$D95,Feuil1!$A$225:$F$225,0))))</f>
      </c>
      <c r="G95" s="98"/>
      <c r="H95" s="99">
        <f>IF(A95&lt;1,"",(F95+E95)*'a completer'!$D$7*Feuil1!$H$226)</f>
      </c>
      <c r="I95" s="100">
        <f>IF(A95&lt;1,"",A95*D95*indices!D95/indices!$A$4)</f>
      </c>
      <c r="J95" s="101"/>
      <c r="K95" s="102">
        <f t="shared" si="9"/>
      </c>
      <c r="L95" s="103">
        <f t="shared" si="10"/>
      </c>
      <c r="M95" s="103">
        <f t="shared" si="11"/>
      </c>
      <c r="N95" s="104">
        <f>IF(A95&lt;1,"",+'Liste materiels et chiffrage'!M95/60*'a completer'!$B$8)</f>
      </c>
      <c r="O95" s="104">
        <f t="shared" si="12"/>
      </c>
      <c r="P95" s="105">
        <f t="shared" si="13"/>
      </c>
      <c r="Q95" s="5"/>
      <c r="R95" s="5"/>
      <c r="S95" s="5"/>
      <c r="T95" s="5"/>
      <c r="U95" s="5"/>
      <c r="V95" s="5"/>
      <c r="W95" s="5"/>
      <c r="X95" s="5"/>
      <c r="Y95" s="5"/>
      <c r="Z95" s="5"/>
      <c r="AA95" s="92">
        <f>IFERROR(VLOOKUP(B95,#REF!,2,FALSE),"à compléter")</f>
      </c>
    </row>
    <row r="96" ht="15" customHeight="1" spans="1:27" x14ac:dyDescent="0.25">
      <c r="A96" s="93">
        <v>0</v>
      </c>
      <c r="B96" s="94">
        <f>indices!B96</f>
      </c>
      <c r="C96" s="106">
        <f>'a completer'!$B$12</f>
      </c>
      <c r="D96" s="106">
        <f>'a completer'!$B$17</f>
      </c>
      <c r="E96" s="96">
        <f>IF(A96&lt;1,"",(A96)*(D96)*(indices!A96)*(VLOOKUP('a completer'!$B$11,Qualité,4,FALSE))*(VLOOKUP(C96,age,2,FALSE))*(INDEX(Feuil1!$A$226:$F$241,MATCH('a completer'!$B$10,Feuil1!A$226:$A$241,0),MATCH('Liste materiels et chiffrage'!$D96,Feuil1!$A$225:$F$225,0))))</f>
      </c>
      <c r="F96" s="97">
        <f>IF(A96&lt;1,"",(A96)*(indices!A96)*(VLOOKUP('a completer'!$B$11,Qualité,4,FALSE))*(VLOOKUP(C96,age,2,FALSE))*(INDEX(Feuil1!$A$226:$F$241,MATCH(10+'a completer'!$B$10,Feuil1!$A$226:$A$241,0),MATCH('Liste materiels et chiffrage'!$D96,Feuil1!$A$225:$F$225,0))))</f>
      </c>
      <c r="G96" s="98"/>
      <c r="H96" s="99">
        <f>IF(A96&lt;1,"",(F96+E96)*'a completer'!$D$7*Feuil1!$H$226)</f>
      </c>
      <c r="I96" s="100">
        <f>IF(A96&lt;1,"",A96*D96*indices!D96/indices!$A$4)</f>
      </c>
      <c r="J96" s="101"/>
      <c r="K96" s="102">
        <f t="shared" si="9"/>
      </c>
      <c r="L96" s="103">
        <f t="shared" si="10"/>
      </c>
      <c r="M96" s="103">
        <f t="shared" si="11"/>
      </c>
      <c r="N96" s="104">
        <f>IF(A96&lt;1,"",+'Liste materiels et chiffrage'!M96/60*'a completer'!$B$8)</f>
      </c>
      <c r="O96" s="104">
        <f t="shared" si="12"/>
      </c>
      <c r="P96" s="105">
        <f t="shared" si="13"/>
      </c>
      <c r="Q96" s="5"/>
      <c r="R96" s="5"/>
      <c r="S96" s="5"/>
      <c r="T96" s="5"/>
      <c r="U96" s="5"/>
      <c r="V96" s="5"/>
      <c r="W96" s="5"/>
      <c r="X96" s="5"/>
      <c r="Y96" s="5"/>
      <c r="Z96" s="5"/>
      <c r="AA96" s="92">
        <f>IFERROR(VLOOKUP(B96,#REF!,2,FALSE),"à compléter")</f>
      </c>
    </row>
    <row r="97" ht="15" customHeight="1" spans="1:27" x14ac:dyDescent="0.25">
      <c r="A97" s="93">
        <v>0</v>
      </c>
      <c r="B97" s="94">
        <f>indices!B97</f>
      </c>
      <c r="C97" s="106">
        <f>'a completer'!$B$12</f>
      </c>
      <c r="D97" s="106">
        <f>'a completer'!$B$17</f>
      </c>
      <c r="E97" s="96">
        <f>IF(A97&lt;1,"",(A97)*(D97)*(indices!A97)*(VLOOKUP('a completer'!$B$11,Qualité,4,FALSE))*(VLOOKUP(C97,age,2,FALSE))*(INDEX(Feuil1!$A$226:$F$241,MATCH('a completer'!$B$10,Feuil1!A$226:$A$241,0),MATCH('Liste materiels et chiffrage'!$D97,Feuil1!$A$225:$F$225,0))))</f>
      </c>
      <c r="F97" s="97">
        <f>IF(A97&lt;1,"",(A97)*(indices!A97)*(VLOOKUP('a completer'!$B$11,Qualité,4,FALSE))*(VLOOKUP(C97,age,2,FALSE))*(INDEX(Feuil1!$A$226:$F$241,MATCH(10+'a completer'!$B$10,Feuil1!$A$226:$A$241,0),MATCH('Liste materiels et chiffrage'!$D97,Feuil1!$A$225:$F$225,0))))</f>
      </c>
      <c r="G97" s="98"/>
      <c r="H97" s="99">
        <f>IF(A97&lt;1,"",(F97+E97)*'a completer'!$D$7*Feuil1!$H$226)</f>
      </c>
      <c r="I97" s="100">
        <f>IF(A97&lt;1,"",A97*D97*indices!D97/indices!$A$4)</f>
      </c>
      <c r="J97" s="101"/>
      <c r="K97" s="102">
        <f t="shared" si="9"/>
      </c>
      <c r="L97" s="103">
        <f t="shared" si="10"/>
      </c>
      <c r="M97" s="103">
        <f t="shared" si="11"/>
      </c>
      <c r="N97" s="104">
        <f>IF(A97&lt;1,"",+'Liste materiels et chiffrage'!M97/60*'a completer'!$B$8)</f>
      </c>
      <c r="O97" s="104">
        <f t="shared" si="12"/>
      </c>
      <c r="P97" s="105">
        <f t="shared" si="13"/>
      </c>
      <c r="Q97" s="5"/>
      <c r="R97" s="5"/>
      <c r="S97" s="5"/>
      <c r="T97" s="5"/>
      <c r="U97" s="5"/>
      <c r="V97" s="5"/>
      <c r="W97" s="5"/>
      <c r="X97" s="5"/>
      <c r="Y97" s="5"/>
      <c r="Z97" s="5"/>
      <c r="AA97" s="92">
        <f>IFERROR(VLOOKUP(B97,#REF!,2,FALSE),"à compléter")</f>
      </c>
    </row>
    <row r="98" ht="15" customHeight="1" spans="1:27" x14ac:dyDescent="0.25">
      <c r="A98" s="93">
        <v>0</v>
      </c>
      <c r="B98" s="107">
        <f>IF(indices!B98="","A compléter sur onglet 'indices'",indices!B98)</f>
      </c>
      <c r="C98" s="106">
        <f>'a completer'!$B$12</f>
      </c>
      <c r="D98" s="106">
        <f>'a completer'!$B$17</f>
      </c>
      <c r="E98" s="96">
        <f>IF(A98&lt;1,"",(A98)*(D98)*(indices!A98)*(VLOOKUP('a completer'!$B$11,Qualité,4,FALSE))*(VLOOKUP(C98,age,2,FALSE))*(INDEX(Feuil1!$A$226:$F$241,MATCH('a completer'!$B$10,Feuil1!A$226:$A$241,0),MATCH('Liste materiels et chiffrage'!$D98,Feuil1!$A$225:$F$225,0))))</f>
      </c>
      <c r="F98" s="97">
        <f>IF(A98&lt;1,"",(A98)*(indices!A98)*(VLOOKUP('a completer'!$B$11,Qualité,4,FALSE))*(VLOOKUP(C98,age,2,FALSE))*(INDEX(Feuil1!$A$226:$F$241,MATCH(10+'a completer'!$B$10,Feuil1!$A$226:$A$241,0),MATCH('Liste materiels et chiffrage'!$D98,Feuil1!$A$225:$F$225,0))))</f>
      </c>
      <c r="G98" s="98"/>
      <c r="H98" s="99">
        <f>IF(A98&lt;1,"",(F98+E98)*'a completer'!$D$7*Feuil1!$H$226)</f>
      </c>
      <c r="I98" s="100">
        <f>IF(A98&lt;1,"",A98*D98*indices!D98/indices!$A$4)</f>
      </c>
      <c r="J98" s="101"/>
      <c r="K98" s="102">
        <f t="shared" ref="K98:K99" si="14">+IF(A98&lt;1,"",E98*7.7/A98)</f>
      </c>
      <c r="L98" s="103">
        <f t="shared" ref="L98:L99" si="15">+IF(A98&lt;1,"",F98*7.7/A98)</f>
      </c>
      <c r="M98" s="103">
        <f t="shared" ref="M98:M99" si="16">IF(A98&lt;1,"",SUM(K98:L98))</f>
      </c>
      <c r="N98" s="104">
        <f>IF(A98&lt;1,"",+'Liste materiels et chiffrage'!M98/60*'a completer'!$B$8)</f>
      </c>
      <c r="O98" s="104">
        <f t="shared" ref="O98:O99" si="17">+IF(A98&lt;1,"",N98+(G98/A98))</f>
      </c>
      <c r="P98" s="105">
        <f t="shared" ref="P98:P99" si="18">+IF(A98&lt;1,"",N98+(H98/A98))</f>
      </c>
      <c r="Q98" s="5"/>
      <c r="R98" s="5"/>
      <c r="S98" s="5"/>
      <c r="T98" s="5"/>
      <c r="U98" s="5"/>
      <c r="V98" s="5"/>
      <c r="W98" s="5"/>
      <c r="X98" s="5"/>
      <c r="Y98" s="5"/>
      <c r="Z98" s="5"/>
      <c r="AA98" s="92">
        <v>256</v>
      </c>
    </row>
    <row r="99" ht="15" customHeight="1" spans="1:27" x14ac:dyDescent="0.25">
      <c r="A99" s="93">
        <v>0</v>
      </c>
      <c r="B99" s="107">
        <f>IF(indices!B99="","A compléter sur onglet 'indices'",indices!B99)</f>
      </c>
      <c r="C99" s="106">
        <f>'a completer'!$B$12</f>
      </c>
      <c r="D99" s="106">
        <f>'a completer'!$B$17</f>
      </c>
      <c r="E99" s="96">
        <f>IF(A99&lt;1,"",(A99)*(D99)*(indices!A99)*(VLOOKUP('a completer'!$B$11,Qualité,4,FALSE))*(VLOOKUP(C99,age,2,FALSE))*(INDEX(Feuil1!$A$226:$F$241,MATCH('a completer'!$B$10,Feuil1!A$226:$A$241,0),MATCH('Liste materiels et chiffrage'!$D99,Feuil1!$A$225:$F$225,0))))</f>
      </c>
      <c r="F99" s="97">
        <f>IF(A99&lt;1,"",(A99)*(indices!A99)*(VLOOKUP('a completer'!$B$11,Qualité,4,FALSE))*(VLOOKUP(C99,age,2,FALSE))*(INDEX(Feuil1!$A$226:$F$241,MATCH(10+'a completer'!$B$10,Feuil1!$A$226:$A$241,0),MATCH('Liste materiels et chiffrage'!$D99,Feuil1!$A$225:$F$225,0))))</f>
      </c>
      <c r="G99" s="98"/>
      <c r="H99" s="99">
        <f>IF(A99&lt;1,"",(F99+E99)*'a completer'!$D$7*Feuil1!$H$226)</f>
      </c>
      <c r="I99" s="100">
        <f>IF(A99&lt;1,"",A99*D99*indices!D99/indices!$A$4)</f>
      </c>
      <c r="J99" s="101"/>
      <c r="K99" s="102">
        <f t="shared" si="14"/>
      </c>
      <c r="L99" s="103">
        <f t="shared" si="15"/>
      </c>
      <c r="M99" s="103">
        <f t="shared" si="16"/>
      </c>
      <c r="N99" s="104">
        <f>IF(A99&lt;1,"",+'Liste materiels et chiffrage'!M99/60*'a completer'!$B$8)</f>
      </c>
      <c r="O99" s="104">
        <f t="shared" si="17"/>
      </c>
      <c r="P99" s="105">
        <f t="shared" si="18"/>
      </c>
      <c r="Q99" s="5"/>
      <c r="R99" s="5"/>
      <c r="S99" s="5"/>
      <c r="T99" s="5"/>
      <c r="U99" s="5"/>
      <c r="V99" s="5"/>
      <c r="W99" s="5"/>
      <c r="X99" s="5"/>
      <c r="Y99" s="5"/>
      <c r="Z99" s="5"/>
      <c r="AA99" s="92">
        <v>257</v>
      </c>
    </row>
    <row r="100" ht="15" customHeight="1" spans="1:27" x14ac:dyDescent="0.25">
      <c r="A100" s="84" t="s">
        <v>89</v>
      </c>
      <c r="B100" s="109" t="s">
        <v>94</v>
      </c>
      <c r="C100" s="110"/>
      <c r="D100" s="109"/>
      <c r="E100" s="87"/>
      <c r="F100" s="88"/>
      <c r="G100" s="115"/>
      <c r="H100" s="112"/>
      <c r="I100" s="112"/>
      <c r="J100" s="99"/>
      <c r="K100" s="112"/>
      <c r="L100" s="111"/>
      <c r="M100" s="111"/>
      <c r="N100" s="113"/>
      <c r="O100" s="113"/>
      <c r="P100" s="114"/>
      <c r="Q100" s="5"/>
      <c r="R100" s="5"/>
      <c r="S100" s="5"/>
      <c r="T100" s="5"/>
      <c r="U100" s="5"/>
      <c r="V100" s="5"/>
      <c r="W100" s="5"/>
      <c r="X100" s="5"/>
      <c r="Y100" s="5"/>
      <c r="Z100" s="5"/>
      <c r="AA100" s="92">
        <v>258</v>
      </c>
    </row>
    <row r="101" ht="15" customHeight="1" spans="1:27" x14ac:dyDescent="0.25">
      <c r="A101" s="93">
        <v>0</v>
      </c>
      <c r="B101" s="94">
        <f>indices!B101</f>
      </c>
      <c r="C101" s="106">
        <f>'a completer'!$B$12</f>
      </c>
      <c r="D101" s="106">
        <f>'a completer'!$B$17</f>
      </c>
      <c r="E101" s="96">
        <f>IF(A101&lt;1,"",(A101)*(D101)*(indices!A101)*(VLOOKUP('a completer'!$B$11,Qualité,4,FALSE))*(VLOOKUP(C101,age,2,FALSE))*(INDEX(Feuil1!$A$226:$F$241,MATCH('a completer'!$B$10,Feuil1!A$226:$A$241,0),MATCH('Liste materiels et chiffrage'!$D101,Feuil1!$A$225:$F$225,0))))</f>
      </c>
      <c r="F101" s="97">
        <f>IF(A101&lt;1,"",(A101)*(indices!A101)*(VLOOKUP('a completer'!$B$11,Qualité,4,FALSE))*(VLOOKUP(C101,age,2,FALSE))*(INDEX(Feuil1!$A$226:$F$241,MATCH(10+'a completer'!$B$10,Feuil1!$A$226:$A$241,0),MATCH('Liste materiels et chiffrage'!$D101,Feuil1!$A$225:$F$225,0))))</f>
      </c>
      <c r="G101" s="98"/>
      <c r="H101" s="99">
        <f>IF(A101&lt;1,"",(F101+E101)*'a completer'!$D$7*Feuil1!$H$226)</f>
      </c>
      <c r="I101" s="100">
        <f>IF(A101&lt;1,"",A101*D101*indices!D101/indices!$A$4)</f>
      </c>
      <c r="J101" s="101"/>
      <c r="K101" s="102">
        <f t="shared" ref="K101:K164" si="19">+IF(A101&lt;1,"",E101*7.7/A101)</f>
      </c>
      <c r="L101" s="103">
        <f t="shared" ref="L101:L164" si="20">+IF(A101&lt;1,"",F101*7.7/A101)</f>
      </c>
      <c r="M101" s="103">
        <f t="shared" ref="M101:M164" si="21">IF(A101&lt;1,"",SUM(K101:L101))</f>
      </c>
      <c r="N101" s="104">
        <f>IF(A101&lt;1,"",+'Liste materiels et chiffrage'!M101/60*'a completer'!$B$8)</f>
      </c>
      <c r="O101" s="104">
        <f t="shared" ref="O101:O164" si="22">+IF(A101&lt;1,"",N101+(G101/A101))</f>
      </c>
      <c r="P101" s="105">
        <f t="shared" ref="P101:P164" si="23">+IF(A101&lt;1,"",N101+(H101/A101))</f>
      </c>
      <c r="Q101" s="5"/>
      <c r="R101" s="5"/>
      <c r="S101" s="5"/>
      <c r="T101" s="5"/>
      <c r="U101" s="5"/>
      <c r="V101" s="5"/>
      <c r="W101" s="5"/>
      <c r="X101" s="5"/>
      <c r="Y101" s="5"/>
      <c r="Z101" s="5"/>
      <c r="AA101" s="92">
        <f>IFERROR(VLOOKUP(B101,#REF!,2,FALSE),"à compléter")</f>
      </c>
    </row>
    <row r="102" ht="15" customHeight="1" spans="1:27" x14ac:dyDescent="0.25">
      <c r="A102" s="93">
        <v>0</v>
      </c>
      <c r="B102" s="94">
        <f>indices!B102</f>
      </c>
      <c r="C102" s="106">
        <f>'a completer'!$B$12</f>
      </c>
      <c r="D102" s="106">
        <f>'a completer'!$B$17</f>
      </c>
      <c r="E102" s="96">
        <f>IF(A102&lt;1,"",(A102)*(D102)*(indices!A102)*(VLOOKUP('a completer'!$B$11,Qualité,4,FALSE))*(VLOOKUP(C102,age,2,FALSE))*(INDEX(Feuil1!$A$226:$F$241,MATCH('a completer'!$B$10,Feuil1!A$226:$A$241,0),MATCH('Liste materiels et chiffrage'!$D102,Feuil1!$A$225:$F$225,0))))</f>
      </c>
      <c r="F102" s="97">
        <f>IF(A102&lt;1,"",(A102)*(indices!A102)*(VLOOKUP('a completer'!$B$11,Qualité,4,FALSE))*(VLOOKUP(C102,age,2,FALSE))*(INDEX(Feuil1!$A$226:$F$241,MATCH(10+'a completer'!$B$10,Feuil1!$A$226:$A$241,0),MATCH('Liste materiels et chiffrage'!$D102,Feuil1!$A$225:$F$225,0))))</f>
      </c>
      <c r="G102" s="98"/>
      <c r="H102" s="99">
        <f>IF(A102&lt;1,"",(F102+E102)*'a completer'!$D$7*Feuil1!$H$226)</f>
      </c>
      <c r="I102" s="100">
        <f>IF(A102&lt;1,"",A102*D102*indices!D102/indices!$A$4)</f>
      </c>
      <c r="J102" s="101"/>
      <c r="K102" s="102">
        <f t="shared" si="19"/>
      </c>
      <c r="L102" s="103">
        <f t="shared" si="20"/>
      </c>
      <c r="M102" s="103">
        <f t="shared" si="21"/>
      </c>
      <c r="N102" s="104">
        <f>IF(A102&lt;1,"",+'Liste materiels et chiffrage'!M102/60*'a completer'!$B$8)</f>
      </c>
      <c r="O102" s="104">
        <f t="shared" si="22"/>
      </c>
      <c r="P102" s="105">
        <f t="shared" si="23"/>
      </c>
      <c r="Q102" s="5"/>
      <c r="R102" s="5"/>
      <c r="S102" s="5"/>
      <c r="T102" s="5"/>
      <c r="U102" s="5"/>
      <c r="V102" s="5"/>
      <c r="W102" s="5"/>
      <c r="X102" s="5"/>
      <c r="Y102" s="5"/>
      <c r="Z102" s="5"/>
      <c r="AA102" s="92">
        <v>259</v>
      </c>
    </row>
    <row r="103" ht="15" customHeight="1" spans="1:27" x14ac:dyDescent="0.25">
      <c r="A103" s="93">
        <v>0</v>
      </c>
      <c r="B103" s="94">
        <f>indices!B103</f>
      </c>
      <c r="C103" s="106">
        <f>'a completer'!$B$12</f>
      </c>
      <c r="D103" s="106">
        <f>'a completer'!$B$17</f>
      </c>
      <c r="E103" s="96">
        <f>IF(A103&lt;1,"",(A103)*(D103)*(indices!A103)*(VLOOKUP('a completer'!$B$11,Qualité,4,FALSE))*(VLOOKUP(C103,age,2,FALSE))*(INDEX(Feuil1!$A$226:$F$241,MATCH('a completer'!$B$10,Feuil1!A$226:$A$241,0),MATCH('Liste materiels et chiffrage'!$D103,Feuil1!$A$225:$F$225,0))))</f>
      </c>
      <c r="F103" s="97">
        <f>IF(A103&lt;1,"",(A103)*(indices!A103)*(VLOOKUP('a completer'!$B$11,Qualité,4,FALSE))*(VLOOKUP(C103,age,2,FALSE))*(INDEX(Feuil1!$A$226:$F$241,MATCH(10+'a completer'!$B$10,Feuil1!$A$226:$A$241,0),MATCH('Liste materiels et chiffrage'!$D103,Feuil1!$A$225:$F$225,0))))</f>
      </c>
      <c r="G103" s="98"/>
      <c r="H103" s="99">
        <f>IF(A103&lt;1,"",(F103+E103)*'a completer'!$D$7*Feuil1!$H$226)</f>
      </c>
      <c r="I103" s="100">
        <f>IF(A103&lt;1,"",A103*D103*indices!D103/indices!$A$4)</f>
      </c>
      <c r="J103" s="101"/>
      <c r="K103" s="102">
        <f t="shared" si="19"/>
      </c>
      <c r="L103" s="103">
        <f t="shared" si="20"/>
      </c>
      <c r="M103" s="103">
        <f t="shared" si="21"/>
      </c>
      <c r="N103" s="104">
        <f>IF(A103&lt;1,"",+'Liste materiels et chiffrage'!M103/60*'a completer'!$B$8)</f>
      </c>
      <c r="O103" s="104">
        <f t="shared" si="22"/>
      </c>
      <c r="P103" s="105">
        <f t="shared" si="23"/>
      </c>
      <c r="Q103" s="5"/>
      <c r="R103" s="5"/>
      <c r="S103" s="5"/>
      <c r="T103" s="5"/>
      <c r="U103" s="5"/>
      <c r="V103" s="5"/>
      <c r="W103" s="5"/>
      <c r="X103" s="5"/>
      <c r="Y103" s="5"/>
      <c r="Z103" s="5"/>
      <c r="AA103" s="92">
        <f>IFERROR(VLOOKUP(B103,#REF!,2,FALSE),"à compléter")</f>
      </c>
    </row>
    <row r="104" ht="15" customHeight="1" spans="1:27" x14ac:dyDescent="0.25">
      <c r="A104" s="93">
        <v>0</v>
      </c>
      <c r="B104" s="94">
        <f>indices!B104</f>
      </c>
      <c r="C104" s="106">
        <f>'a completer'!$B$12</f>
      </c>
      <c r="D104" s="106">
        <f>'a completer'!$B$17</f>
      </c>
      <c r="E104" s="96">
        <f>IF(A104&lt;1,"",(A104)*(D104)*(indices!A104)*(VLOOKUP('a completer'!$B$11,Qualité,4,FALSE))*(VLOOKUP(C104,age,2,FALSE))*(INDEX(Feuil1!$A$226:$F$241,MATCH('a completer'!$B$10,Feuil1!A$226:$A$241,0),MATCH('Liste materiels et chiffrage'!$D104,Feuil1!$A$225:$F$225,0))))</f>
      </c>
      <c r="F104" s="97">
        <f>IF(A104&lt;1,"",(A104)*(indices!A104)*(VLOOKUP('a completer'!$B$11,Qualité,4,FALSE))*(VLOOKUP(C104,age,2,FALSE))*(INDEX(Feuil1!$A$226:$F$241,MATCH(10+'a completer'!$B$10,Feuil1!$A$226:$A$241,0),MATCH('Liste materiels et chiffrage'!$D104,Feuil1!$A$225:$F$225,0))))</f>
      </c>
      <c r="G104" s="98"/>
      <c r="H104" s="99">
        <f>IF(A104&lt;1,"",(F104+E104)*'a completer'!$D$7*Feuil1!$H$226)</f>
      </c>
      <c r="I104" s="100">
        <f>IF(A104&lt;1,"",A104*D104*indices!D104/indices!$A$4)</f>
      </c>
      <c r="J104" s="101"/>
      <c r="K104" s="102">
        <f t="shared" si="19"/>
      </c>
      <c r="L104" s="103">
        <f t="shared" si="20"/>
      </c>
      <c r="M104" s="103">
        <f t="shared" si="21"/>
      </c>
      <c r="N104" s="104">
        <f>IF(A104&lt;1,"",+'Liste materiels et chiffrage'!M104/60*'a completer'!$B$8)</f>
      </c>
      <c r="O104" s="104">
        <f t="shared" si="22"/>
      </c>
      <c r="P104" s="105">
        <f t="shared" si="23"/>
      </c>
      <c r="Q104" s="5"/>
      <c r="R104" s="5"/>
      <c r="S104" s="5"/>
      <c r="T104" s="5"/>
      <c r="U104" s="5"/>
      <c r="V104" s="5"/>
      <c r="W104" s="5"/>
      <c r="X104" s="5"/>
      <c r="Y104" s="5"/>
      <c r="Z104" s="5"/>
      <c r="AA104" s="92">
        <v>260</v>
      </c>
    </row>
    <row r="105" ht="15" customHeight="1" spans="1:27" x14ac:dyDescent="0.25">
      <c r="A105" s="93">
        <v>0</v>
      </c>
      <c r="B105" s="94">
        <f>indices!B105</f>
      </c>
      <c r="C105" s="106">
        <f>'a completer'!$B$12</f>
      </c>
      <c r="D105" s="106">
        <f>'a completer'!$B$17</f>
      </c>
      <c r="E105" s="96">
        <f>IF(A105&lt;1,"",(A105)*(D105)*(indices!A105)*(VLOOKUP('a completer'!$B$11,Qualité,4,FALSE))*(VLOOKUP(C105,age,2,FALSE))*(INDEX(Feuil1!$A$226:$F$241,MATCH('a completer'!$B$10,Feuil1!A$226:$A$241,0),MATCH('Liste materiels et chiffrage'!$D105,Feuil1!$A$225:$F$225,0))))</f>
      </c>
      <c r="F105" s="97">
        <f>IF(A105&lt;1,"",(A105)*(indices!A105)*(VLOOKUP('a completer'!$B$11,Qualité,4,FALSE))*(VLOOKUP(C105,age,2,FALSE))*(INDEX(Feuil1!$A$226:$F$241,MATCH(10+'a completer'!$B$10,Feuil1!$A$226:$A$241,0),MATCH('Liste materiels et chiffrage'!$D105,Feuil1!$A$225:$F$225,0))))</f>
      </c>
      <c r="G105" s="98"/>
      <c r="H105" s="99">
        <f>IF(A105&lt;1,"",(F105+E105)*'a completer'!$D$7*Feuil1!$H$226)</f>
      </c>
      <c r="I105" s="100">
        <f>IF(A105&lt;1,"",A105*D105*indices!D105/indices!$A$4)</f>
      </c>
      <c r="J105" s="101"/>
      <c r="K105" s="102">
        <f t="shared" si="19"/>
      </c>
      <c r="L105" s="103">
        <f t="shared" si="20"/>
      </c>
      <c r="M105" s="103">
        <f t="shared" si="21"/>
      </c>
      <c r="N105" s="104">
        <f>IF(A105&lt;1,"",+'Liste materiels et chiffrage'!M105/60*'a completer'!$B$8)</f>
      </c>
      <c r="O105" s="104">
        <f t="shared" si="22"/>
      </c>
      <c r="P105" s="105">
        <f t="shared" si="23"/>
      </c>
      <c r="Q105" s="5"/>
      <c r="R105" s="5"/>
      <c r="S105" s="5"/>
      <c r="T105" s="5"/>
      <c r="U105" s="5"/>
      <c r="V105" s="5"/>
      <c r="W105" s="5"/>
      <c r="X105" s="5"/>
      <c r="Y105" s="5"/>
      <c r="Z105" s="5"/>
      <c r="AA105" s="92">
        <v>261</v>
      </c>
    </row>
    <row r="106" ht="15" customHeight="1" spans="1:27" x14ac:dyDescent="0.25">
      <c r="A106" s="93">
        <v>0</v>
      </c>
      <c r="B106" s="94">
        <f>indices!B106</f>
      </c>
      <c r="C106" s="106">
        <f>'a completer'!$B$12</f>
      </c>
      <c r="D106" s="106">
        <f>'a completer'!$B$17</f>
      </c>
      <c r="E106" s="96">
        <f>IF(A106&lt;1,"",(A106)*(D106)*(indices!A106)*(VLOOKUP('a completer'!$B$11,Qualité,4,FALSE))*(VLOOKUP(C106,age,2,FALSE))*(INDEX(Feuil1!$A$226:$F$241,MATCH('a completer'!$B$10,Feuil1!A$226:$A$241,0),MATCH('Liste materiels et chiffrage'!$D106,Feuil1!$A$225:$F$225,0))))</f>
      </c>
      <c r="F106" s="97">
        <f>IF(A106&lt;1,"",(A106)*(indices!A106)*(VLOOKUP('a completer'!$B$11,Qualité,4,FALSE))*(VLOOKUP(C106,age,2,FALSE))*(INDEX(Feuil1!$A$226:$F$241,MATCH(10+'a completer'!$B$10,Feuil1!$A$226:$A$241,0),MATCH('Liste materiels et chiffrage'!$D106,Feuil1!$A$225:$F$225,0))))</f>
      </c>
      <c r="G106" s="98"/>
      <c r="H106" s="99">
        <f>IF(A106&lt;1,"",(F106+E106)*'a completer'!$D$7*Feuil1!$H$226)</f>
      </c>
      <c r="I106" s="100">
        <f>IF(A106&lt;1,"",A106*D106*indices!D106/indices!$A$4)</f>
      </c>
      <c r="J106" s="101"/>
      <c r="K106" s="102">
        <f t="shared" si="19"/>
      </c>
      <c r="L106" s="103">
        <f t="shared" si="20"/>
      </c>
      <c r="M106" s="103">
        <f t="shared" si="21"/>
      </c>
      <c r="N106" s="104">
        <f>IF(A106&lt;1,"",+'Liste materiels et chiffrage'!M106/60*'a completer'!$B$8)</f>
      </c>
      <c r="O106" s="104">
        <f t="shared" si="22"/>
      </c>
      <c r="P106" s="105">
        <f t="shared" si="23"/>
      </c>
      <c r="Q106" s="5"/>
      <c r="R106" s="5"/>
      <c r="S106" s="5"/>
      <c r="T106" s="5"/>
      <c r="U106" s="5"/>
      <c r="V106" s="5"/>
      <c r="W106" s="5"/>
      <c r="X106" s="5"/>
      <c r="Y106" s="5"/>
      <c r="Z106" s="5"/>
      <c r="AA106" s="92">
        <f>IFERROR(VLOOKUP(B106,#REF!,2,FALSE),"à compléter")</f>
      </c>
    </row>
    <row r="107" ht="15" customHeight="1" spans="1:27" x14ac:dyDescent="0.25">
      <c r="A107" s="93">
        <v>0</v>
      </c>
      <c r="B107" s="94">
        <f>indices!B107</f>
      </c>
      <c r="C107" s="106">
        <f>'a completer'!$B$12</f>
      </c>
      <c r="D107" s="106">
        <f>'a completer'!$B$17</f>
      </c>
      <c r="E107" s="96">
        <f>IF(A107&lt;1,"",(A107)*(D107)*(indices!A107)*(VLOOKUP('a completer'!$B$11,Qualité,4,FALSE))*(VLOOKUP(C107,age,2,FALSE))*(INDEX(Feuil1!$A$226:$F$241,MATCH('a completer'!$B$10,Feuil1!A$226:$A$241,0),MATCH('Liste materiels et chiffrage'!$D107,Feuil1!$A$225:$F$225,0))))</f>
      </c>
      <c r="F107" s="97">
        <f>IF(A107&lt;1,"",(A107)*(indices!A107)*(VLOOKUP('a completer'!$B$11,Qualité,4,FALSE))*(VLOOKUP(C107,age,2,FALSE))*(INDEX(Feuil1!$A$226:$F$241,MATCH(10+'a completer'!$B$10,Feuil1!$A$226:$A$241,0),MATCH('Liste materiels et chiffrage'!$D107,Feuil1!$A$225:$F$225,0))))</f>
      </c>
      <c r="G107" s="98"/>
      <c r="H107" s="99">
        <f>IF(A107&lt;1,"",(F107+E107)*'a completer'!$D$7*Feuil1!$H$226)</f>
      </c>
      <c r="I107" s="100">
        <f>IF(A107&lt;1,"",A107*D107*indices!D107/indices!$A$4)</f>
      </c>
      <c r="J107" s="101"/>
      <c r="K107" s="102">
        <f t="shared" si="19"/>
      </c>
      <c r="L107" s="103">
        <f t="shared" si="20"/>
      </c>
      <c r="M107" s="103">
        <f t="shared" si="21"/>
      </c>
      <c r="N107" s="104">
        <f>IF(A107&lt;1,"",+'Liste materiels et chiffrage'!M107/60*'a completer'!$B$8)</f>
      </c>
      <c r="O107" s="104">
        <f t="shared" si="22"/>
      </c>
      <c r="P107" s="105">
        <f t="shared" si="23"/>
      </c>
      <c r="Q107" s="5"/>
      <c r="R107" s="5"/>
      <c r="S107" s="5"/>
      <c r="T107" s="5"/>
      <c r="U107" s="5"/>
      <c r="V107" s="5"/>
      <c r="W107" s="5"/>
      <c r="X107" s="5"/>
      <c r="Y107" s="5"/>
      <c r="Z107" s="5"/>
      <c r="AA107" s="92">
        <f>IFERROR(VLOOKUP(B107,#REF!,2,FALSE),"à compléter")</f>
      </c>
    </row>
    <row r="108" ht="15" customHeight="1" spans="1:27" x14ac:dyDescent="0.25">
      <c r="A108" s="93">
        <v>0</v>
      </c>
      <c r="B108" s="107">
        <f>IF(indices!B108="","A compléter sur onglet 'indices'",indices!B108)</f>
      </c>
      <c r="C108" s="106">
        <f>'a completer'!$B$12</f>
      </c>
      <c r="D108" s="106">
        <f>'a completer'!$B$17</f>
      </c>
      <c r="E108" s="96">
        <f>IF(A108&lt;1,"",(A108)*(D108)*(indices!A108)*(VLOOKUP('a completer'!$B$11,Qualité,4,FALSE))*(VLOOKUP(C108,age,2,FALSE))*(INDEX(Feuil1!$A$226:$F$241,MATCH('a completer'!$B$10,Feuil1!A$226:$A$241,0),MATCH('Liste materiels et chiffrage'!$D108,Feuil1!$A$225:$F$225,0))))</f>
      </c>
      <c r="F108" s="97">
        <f>IF(A108&lt;1,"",(A108)*(indices!A108)*(VLOOKUP('a completer'!$B$11,Qualité,4,FALSE))*(VLOOKUP(C108,age,2,FALSE))*(INDEX(Feuil1!$A$226:$F$241,MATCH(10+'a completer'!$B$10,Feuil1!$A$226:$A$241,0),MATCH('Liste materiels et chiffrage'!$D108,Feuil1!$A$225:$F$225,0))))</f>
      </c>
      <c r="G108" s="98"/>
      <c r="H108" s="99">
        <f>IF(A108&lt;1,"",(F108+E108)*'a completer'!$D$7*Feuil1!$H$226)</f>
      </c>
      <c r="I108" s="100">
        <f>IF(A108&lt;1,"",A108*D108*indices!D108/indices!$A$4)</f>
      </c>
      <c r="J108" s="101"/>
      <c r="K108" s="102">
        <f t="shared" si="19"/>
      </c>
      <c r="L108" s="103">
        <f t="shared" si="20"/>
      </c>
      <c r="M108" s="103">
        <f t="shared" si="21"/>
      </c>
      <c r="N108" s="104">
        <f>IF(A108&lt;1,"",+'Liste materiels et chiffrage'!M108/60*'a completer'!$B$8)</f>
      </c>
      <c r="O108" s="104">
        <f t="shared" si="22"/>
      </c>
      <c r="P108" s="105">
        <f t="shared" si="23"/>
      </c>
      <c r="Q108" s="5"/>
      <c r="R108" s="5"/>
      <c r="S108" s="5"/>
      <c r="T108" s="5"/>
      <c r="U108" s="5"/>
      <c r="V108" s="5"/>
      <c r="W108" s="5"/>
      <c r="X108" s="5"/>
      <c r="Y108" s="5"/>
      <c r="Z108" s="5"/>
      <c r="AA108" s="92">
        <v>262</v>
      </c>
    </row>
    <row r="109" ht="15" customHeight="1" spans="1:27" x14ac:dyDescent="0.25">
      <c r="A109" s="84" t="s">
        <v>89</v>
      </c>
      <c r="B109" s="109" t="s">
        <v>95</v>
      </c>
      <c r="C109" s="110"/>
      <c r="D109" s="109"/>
      <c r="E109" s="87"/>
      <c r="F109" s="88"/>
      <c r="G109" s="115"/>
      <c r="H109" s="112"/>
      <c r="I109" s="112"/>
      <c r="J109" s="99"/>
      <c r="K109" s="112"/>
      <c r="L109" s="111"/>
      <c r="M109" s="111"/>
      <c r="N109" s="113"/>
      <c r="O109" s="113"/>
      <c r="P109" s="114"/>
      <c r="Q109" s="5"/>
      <c r="R109" s="5"/>
      <c r="S109" s="5"/>
      <c r="T109" s="5"/>
      <c r="U109" s="5"/>
      <c r="V109" s="5"/>
      <c r="W109" s="5"/>
      <c r="X109" s="5"/>
      <c r="Y109" s="5"/>
      <c r="Z109" s="5"/>
      <c r="AA109" s="92">
        <v>263</v>
      </c>
    </row>
    <row r="110" ht="15" customHeight="1" spans="1:27" x14ac:dyDescent="0.25">
      <c r="A110" s="93">
        <v>0</v>
      </c>
      <c r="B110" s="94">
        <f>indices!B110</f>
      </c>
      <c r="C110" s="106">
        <f>'a completer'!$B$12</f>
      </c>
      <c r="D110" s="106">
        <f>'a completer'!$B$17</f>
      </c>
      <c r="E110" s="96">
        <f>IF(A110&lt;1,"",(A110)*(D110)*(indices!A110)*(VLOOKUP('a completer'!$B$11,Qualité,4,FALSE))*(VLOOKUP(C110,age,2,FALSE))*(INDEX(Feuil1!$A$226:$F$241,MATCH('a completer'!$B$10,Feuil1!A$226:$A$241,0),MATCH('Liste materiels et chiffrage'!$D110,Feuil1!$A$225:$F$225,0))))</f>
      </c>
      <c r="F110" s="97">
        <f>IF(A110&lt;1,"",(A110)*(indices!A110)*(VLOOKUP('a completer'!$B$11,Qualité,4,FALSE))*(VLOOKUP(C110,age,2,FALSE))*(INDEX(Feuil1!$A$226:$F$241,MATCH(10+'a completer'!$B$10,Feuil1!$A$226:$A$241,0),MATCH('Liste materiels et chiffrage'!$D110,Feuil1!$A$225:$F$225,0))))</f>
      </c>
      <c r="G110" s="98"/>
      <c r="H110" s="99">
        <f>IF(A110&lt;1,"",(F110+E110)*'a completer'!$D$7*Feuil1!$H$226)</f>
      </c>
      <c r="I110" s="100">
        <f>IF(A110&lt;1,"",A110*D110*indices!D110/indices!$A$4)</f>
      </c>
      <c r="J110" s="101"/>
      <c r="K110" s="102">
        <f t="shared" si="19"/>
      </c>
      <c r="L110" s="103">
        <f t="shared" si="20"/>
      </c>
      <c r="M110" s="103">
        <f t="shared" si="21"/>
      </c>
      <c r="N110" s="104">
        <f>IF(A110&lt;1,"",+'Liste materiels et chiffrage'!M110/60*'a completer'!$B$8)</f>
      </c>
      <c r="O110" s="104">
        <f t="shared" si="22"/>
      </c>
      <c r="P110" s="105">
        <f t="shared" si="23"/>
      </c>
      <c r="Q110" s="5"/>
      <c r="R110" s="5"/>
      <c r="S110" s="5"/>
      <c r="T110" s="5"/>
      <c r="U110" s="5"/>
      <c r="V110" s="5"/>
      <c r="W110" s="5"/>
      <c r="X110" s="5"/>
      <c r="Y110" s="5"/>
      <c r="Z110" s="5"/>
      <c r="AA110" s="92">
        <f>IFERROR(VLOOKUP(B110,#REF!,2,FALSE),"à compléter")</f>
      </c>
    </row>
    <row r="111" ht="15" customHeight="1" spans="1:27" x14ac:dyDescent="0.25">
      <c r="A111" s="93">
        <v>0</v>
      </c>
      <c r="B111" s="94">
        <f>indices!B111</f>
      </c>
      <c r="C111" s="106">
        <f>'a completer'!$B$12</f>
      </c>
      <c r="D111" s="106">
        <f>'a completer'!$B$17</f>
      </c>
      <c r="E111" s="96">
        <f>IF(A111&lt;1,"",(A111)*(D111)*(indices!A111)*(VLOOKUP('a completer'!$B$11,Qualité,4,FALSE))*(VLOOKUP(C111,age,2,FALSE))*(INDEX(Feuil1!$A$226:$F$241,MATCH('a completer'!$B$10,Feuil1!A$226:$A$241,0),MATCH('Liste materiels et chiffrage'!$D111,Feuil1!$A$225:$F$225,0))))</f>
      </c>
      <c r="F111" s="97">
        <f>IF(A111&lt;1,"",(A111)*(indices!A111)*(VLOOKUP('a completer'!$B$11,Qualité,4,FALSE))*(VLOOKUP(C111,age,2,FALSE))*(INDEX(Feuil1!$A$226:$F$241,MATCH(10+'a completer'!$B$10,Feuil1!$A$226:$A$241,0),MATCH('Liste materiels et chiffrage'!$D111,Feuil1!$A$225:$F$225,0))))</f>
      </c>
      <c r="G111" s="98"/>
      <c r="H111" s="99">
        <f>IF(A111&lt;1,"",(F111+E111)*'a completer'!$D$7*Feuil1!$H$226)</f>
      </c>
      <c r="I111" s="100">
        <f>IF(A111&lt;1,"",A111*D111*indices!D111/indices!$A$4)</f>
      </c>
      <c r="J111" s="101"/>
      <c r="K111" s="102">
        <f t="shared" si="19"/>
      </c>
      <c r="L111" s="103">
        <f t="shared" si="20"/>
      </c>
      <c r="M111" s="103">
        <f t="shared" si="21"/>
      </c>
      <c r="N111" s="104">
        <f>IF(A111&lt;1,"",+'Liste materiels et chiffrage'!M111/60*'a completer'!$B$8)</f>
      </c>
      <c r="O111" s="104">
        <f t="shared" si="22"/>
      </c>
      <c r="P111" s="105">
        <f t="shared" si="23"/>
      </c>
      <c r="Q111" s="5"/>
      <c r="R111" s="5"/>
      <c r="S111" s="5"/>
      <c r="T111" s="5"/>
      <c r="U111" s="5"/>
      <c r="V111" s="5"/>
      <c r="W111" s="5"/>
      <c r="X111" s="5"/>
      <c r="Y111" s="5"/>
      <c r="Z111" s="5"/>
      <c r="AA111" s="92">
        <f>IFERROR(VLOOKUP(B111,#REF!,2,FALSE),"à compléter")</f>
      </c>
    </row>
    <row r="112" ht="15" customHeight="1" spans="1:27" x14ac:dyDescent="0.25">
      <c r="A112" s="93">
        <v>0</v>
      </c>
      <c r="B112" s="94">
        <f>indices!B112</f>
      </c>
      <c r="C112" s="106">
        <f>'a completer'!$B$12</f>
      </c>
      <c r="D112" s="106">
        <f>'a completer'!$B$17</f>
      </c>
      <c r="E112" s="96">
        <f>IF(A112&lt;1,"",(A112)*(D112)*(indices!A112)*(VLOOKUP('a completer'!$B$11,Qualité,4,FALSE))*(VLOOKUP(C112,age,2,FALSE))*(INDEX(Feuil1!$A$226:$F$241,MATCH('a completer'!$B$10,Feuil1!A$226:$A$241,0),MATCH('Liste materiels et chiffrage'!$D112,Feuil1!$A$225:$F$225,0))))</f>
      </c>
      <c r="F112" s="97">
        <f>IF(A112&lt;1,"",(A112)*(indices!A112)*(VLOOKUP('a completer'!$B$11,Qualité,4,FALSE))*(VLOOKUP(C112,age,2,FALSE))*(INDEX(Feuil1!$A$226:$F$241,MATCH(10+'a completer'!$B$10,Feuil1!$A$226:$A$241,0),MATCH('Liste materiels et chiffrage'!$D112,Feuil1!$A$225:$F$225,0))))</f>
      </c>
      <c r="G112" s="98"/>
      <c r="H112" s="99">
        <f>IF(A112&lt;1,"",(F112+E112)*'a completer'!$D$7*Feuil1!$H$226)</f>
      </c>
      <c r="I112" s="100">
        <f>IF(A112&lt;1,"",A112*D112*indices!D112/indices!$A$4)</f>
      </c>
      <c r="J112" s="101"/>
      <c r="K112" s="102">
        <f t="shared" si="19"/>
      </c>
      <c r="L112" s="103">
        <f t="shared" si="20"/>
      </c>
      <c r="M112" s="103">
        <f t="shared" si="21"/>
      </c>
      <c r="N112" s="104">
        <f>IF(A112&lt;1,"",+'Liste materiels et chiffrage'!M112/60*'a completer'!$B$8)</f>
      </c>
      <c r="O112" s="104">
        <f t="shared" si="22"/>
      </c>
      <c r="P112" s="105">
        <f t="shared" si="23"/>
      </c>
      <c r="Q112" s="5"/>
      <c r="R112" s="5"/>
      <c r="S112" s="5"/>
      <c r="T112" s="5"/>
      <c r="U112" s="5"/>
      <c r="V112" s="5"/>
      <c r="W112" s="5"/>
      <c r="X112" s="5"/>
      <c r="Y112" s="5"/>
      <c r="Z112" s="5"/>
      <c r="AA112" s="92">
        <f>IFERROR(VLOOKUP(B112,#REF!,2,FALSE),"à compléter")</f>
      </c>
    </row>
    <row r="113" ht="15" customHeight="1" spans="1:27" x14ac:dyDescent="0.25">
      <c r="A113" s="93">
        <v>0</v>
      </c>
      <c r="B113" s="94">
        <f>indices!B113</f>
      </c>
      <c r="C113" s="106">
        <f>'a completer'!$B$12</f>
      </c>
      <c r="D113" s="106">
        <f>'a completer'!$B$17</f>
      </c>
      <c r="E113" s="96">
        <f>IF(A113&lt;1,"",(A113)*(D113)*(indices!A113)*(VLOOKUP('a completer'!$B$11,Qualité,4,FALSE))*(VLOOKUP(C113,age,2,FALSE))*(INDEX(Feuil1!$A$226:$F$241,MATCH('a completer'!$B$10,Feuil1!A$226:$A$241,0),MATCH('Liste materiels et chiffrage'!$D113,Feuil1!$A$225:$F$225,0))))</f>
      </c>
      <c r="F113" s="97">
        <f>IF(A113&lt;1,"",(A113)*(indices!A113)*(VLOOKUP('a completer'!$B$11,Qualité,4,FALSE))*(VLOOKUP(C113,age,2,FALSE))*(INDEX(Feuil1!$A$226:$F$241,MATCH(10+'a completer'!$B$10,Feuil1!$A$226:$A$241,0),MATCH('Liste materiels et chiffrage'!$D113,Feuil1!$A$225:$F$225,0))))</f>
      </c>
      <c r="G113" s="98"/>
      <c r="H113" s="99">
        <f>IF(A113&lt;1,"",(F113+E113)*'a completer'!$D$7*Feuil1!$H$226)</f>
      </c>
      <c r="I113" s="100">
        <f>IF(A113&lt;1,"",A113*D113*indices!D113/indices!$A$4)</f>
      </c>
      <c r="J113" s="101"/>
      <c r="K113" s="102">
        <f t="shared" si="19"/>
      </c>
      <c r="L113" s="103">
        <f t="shared" si="20"/>
      </c>
      <c r="M113" s="103">
        <f t="shared" si="21"/>
      </c>
      <c r="N113" s="104">
        <f>IF(A113&lt;1,"",+'Liste materiels et chiffrage'!M113/60*'a completer'!$B$8)</f>
      </c>
      <c r="O113" s="104">
        <f t="shared" si="22"/>
      </c>
      <c r="P113" s="105">
        <f t="shared" si="23"/>
      </c>
      <c r="Q113" s="5"/>
      <c r="R113" s="5"/>
      <c r="S113" s="5"/>
      <c r="T113" s="5"/>
      <c r="U113" s="5"/>
      <c r="V113" s="5"/>
      <c r="W113" s="5"/>
      <c r="X113" s="5"/>
      <c r="Y113" s="5"/>
      <c r="Z113" s="5"/>
      <c r="AA113" s="92">
        <f>IFERROR(VLOOKUP(B113,#REF!,2,FALSE),"à compléter")</f>
      </c>
    </row>
    <row r="114" ht="15" customHeight="1" spans="1:27" x14ac:dyDescent="0.25">
      <c r="A114" s="93">
        <v>0</v>
      </c>
      <c r="B114" s="94">
        <f>indices!B114</f>
      </c>
      <c r="C114" s="106">
        <f>'a completer'!$B$12</f>
      </c>
      <c r="D114" s="106">
        <f>'a completer'!$B$17</f>
      </c>
      <c r="E114" s="96">
        <f>IF(A114&lt;1,"",(A114)*(D114)*(indices!A114)*(VLOOKUP('a completer'!$B$11,Qualité,4,FALSE))*(VLOOKUP(C114,age,2,FALSE))*(INDEX(Feuil1!$A$226:$F$241,MATCH('a completer'!$B$10,Feuil1!A$226:$A$241,0),MATCH('Liste materiels et chiffrage'!$D114,Feuil1!$A$225:$F$225,0))))</f>
      </c>
      <c r="F114" s="97">
        <f>IF(A114&lt;1,"",(A114)*(indices!A114)*(VLOOKUP('a completer'!$B$11,Qualité,4,FALSE))*(VLOOKUP(C114,age,2,FALSE))*(INDEX(Feuil1!$A$226:$F$241,MATCH(10+'a completer'!$B$10,Feuil1!$A$226:$A$241,0),MATCH('Liste materiels et chiffrage'!$D114,Feuil1!$A$225:$F$225,0))))</f>
      </c>
      <c r="G114" s="98"/>
      <c r="H114" s="99">
        <f>IF(A114&lt;1,"",(F114+E114)*'a completer'!$D$7*Feuil1!$H$226)</f>
      </c>
      <c r="I114" s="100">
        <f>IF(A114&lt;1,"",A114*D114*indices!D114/indices!$A$4)</f>
      </c>
      <c r="J114" s="101"/>
      <c r="K114" s="102">
        <f t="shared" si="19"/>
      </c>
      <c r="L114" s="103">
        <f t="shared" si="20"/>
      </c>
      <c r="M114" s="103">
        <f t="shared" si="21"/>
      </c>
      <c r="N114" s="104">
        <f>IF(A114&lt;1,"",+'Liste materiels et chiffrage'!M114/60*'a completer'!$B$8)</f>
      </c>
      <c r="O114" s="104">
        <f t="shared" si="22"/>
      </c>
      <c r="P114" s="105">
        <f t="shared" si="23"/>
      </c>
      <c r="Q114" s="5"/>
      <c r="R114" s="5"/>
      <c r="S114" s="5"/>
      <c r="T114" s="5"/>
      <c r="U114" s="5"/>
      <c r="V114" s="5"/>
      <c r="W114" s="5"/>
      <c r="X114" s="5"/>
      <c r="Y114" s="5"/>
      <c r="Z114" s="5"/>
      <c r="AA114" s="92">
        <f>IFERROR(VLOOKUP(B114,#REF!,2,FALSE),"à compléter")</f>
      </c>
    </row>
    <row r="115" ht="15" customHeight="1" spans="1:27" x14ac:dyDescent="0.25">
      <c r="A115" s="93">
        <v>0</v>
      </c>
      <c r="B115" s="107">
        <f>IF(indices!B115="","A compléter sur onglet 'indices'",indices!B115)</f>
      </c>
      <c r="C115" s="106">
        <f>'a completer'!$B$12</f>
      </c>
      <c r="D115" s="106">
        <f>'a completer'!$B$17</f>
      </c>
      <c r="E115" s="96">
        <f>IF(A115&lt;1,"",(A115)*(D115)*(indices!A115)*(VLOOKUP('a completer'!$B$11,Qualité,4,FALSE))*(VLOOKUP(C115,age,2,FALSE))*(INDEX(Feuil1!$A$226:$F$241,MATCH('a completer'!$B$10,Feuil1!A$226:$A$241,0),MATCH('Liste materiels et chiffrage'!$D115,Feuil1!$A$225:$F$225,0))))</f>
      </c>
      <c r="F115" s="97">
        <f>IF(A115&lt;1,"",(A115)*(indices!A115)*(VLOOKUP('a completer'!$B$11,Qualité,4,FALSE))*(VLOOKUP(C115,age,2,FALSE))*(INDEX(Feuil1!$A$226:$F$241,MATCH(10+'a completer'!$B$10,Feuil1!$A$226:$A$241,0),MATCH('Liste materiels et chiffrage'!$D115,Feuil1!$A$225:$F$225,0))))</f>
      </c>
      <c r="G115" s="98"/>
      <c r="H115" s="99">
        <f>IF(A115&lt;1,"",(F115+E115)*'a completer'!$D$7*Feuil1!$H$226)</f>
      </c>
      <c r="I115" s="100">
        <f>IF(A115&lt;1,"",A115*D115*indices!D115/indices!$A$4)</f>
      </c>
      <c r="J115" s="101"/>
      <c r="K115" s="102">
        <f t="shared" si="19"/>
      </c>
      <c r="L115" s="103">
        <f t="shared" si="20"/>
      </c>
      <c r="M115" s="103">
        <f t="shared" si="21"/>
      </c>
      <c r="N115" s="104">
        <f>IF(A115&lt;1,"",+'Liste materiels et chiffrage'!M115/60*'a completer'!$B$8)</f>
      </c>
      <c r="O115" s="104">
        <f t="shared" si="22"/>
      </c>
      <c r="P115" s="105">
        <f t="shared" si="23"/>
      </c>
      <c r="Q115" s="5"/>
      <c r="R115" s="5"/>
      <c r="S115" s="5"/>
      <c r="T115" s="5"/>
      <c r="U115" s="5"/>
      <c r="V115" s="5"/>
      <c r="W115" s="5"/>
      <c r="X115" s="5"/>
      <c r="Y115" s="5"/>
      <c r="Z115" s="5"/>
      <c r="AA115" s="92">
        <v>264</v>
      </c>
    </row>
    <row r="116" ht="15" customHeight="1" spans="1:27" x14ac:dyDescent="0.25">
      <c r="A116" s="84" t="s">
        <v>89</v>
      </c>
      <c r="B116" s="109" t="s">
        <v>57</v>
      </c>
      <c r="C116" s="110"/>
      <c r="D116" s="109"/>
      <c r="E116" s="87"/>
      <c r="F116" s="88"/>
      <c r="G116" s="115"/>
      <c r="H116" s="112"/>
      <c r="I116" s="112"/>
      <c r="J116" s="99"/>
      <c r="K116" s="112"/>
      <c r="L116" s="111"/>
      <c r="M116" s="111"/>
      <c r="N116" s="113"/>
      <c r="O116" s="113"/>
      <c r="P116" s="114"/>
      <c r="Q116" s="5"/>
      <c r="R116" s="5"/>
      <c r="S116" s="5"/>
      <c r="T116" s="5"/>
      <c r="U116" s="5"/>
      <c r="V116" s="5"/>
      <c r="W116" s="5"/>
      <c r="X116" s="5"/>
      <c r="Y116" s="5"/>
      <c r="Z116" s="5"/>
      <c r="AA116" s="92">
        <v>265</v>
      </c>
    </row>
    <row r="117" ht="15" customHeight="1" spans="1:27" x14ac:dyDescent="0.25">
      <c r="A117" s="93">
        <v>0</v>
      </c>
      <c r="B117" s="94">
        <f>indices!B117</f>
      </c>
      <c r="C117" s="106">
        <f>'a completer'!$B$12</f>
      </c>
      <c r="D117" s="106">
        <f>'a completer'!$B$18</f>
      </c>
      <c r="E117" s="96">
        <f>IF(A117&lt;1,"",(A117)*(D117)*(indices!A117)*(VLOOKUP('a completer'!$B$11,Qualité,4,FALSE))*(VLOOKUP(C117,age,2,FALSE))*(INDEX(Feuil1!$A$226:$F$241,MATCH('a completer'!$B$10,Feuil1!A$226:$A$241,0),MATCH('Liste materiels et chiffrage'!$D117,Feuil1!$A$225:$F$225,0))))</f>
      </c>
      <c r="F117" s="97">
        <f>IF(A117&lt;1,"",(A117)*(indices!A117)*(VLOOKUP('a completer'!$B$11,Qualité,4,FALSE))*(VLOOKUP(C117,age,2,FALSE))*(INDEX(Feuil1!$A$226:$F$241,MATCH(10+'a completer'!$B$10,Feuil1!$A$226:$A$241,0),MATCH('Liste materiels et chiffrage'!$D117,Feuil1!$A$225:$F$225,0))))</f>
      </c>
      <c r="G117" s="98"/>
      <c r="H117" s="99">
        <f>IF(A117&lt;1,"",(F117+E117)*'a completer'!$D$7*Feuil1!$H$226)</f>
      </c>
      <c r="I117" s="100">
        <f>IF(A117&lt;1,"",A117*D117*indices!D117/indices!$A$4)</f>
      </c>
      <c r="J117" s="101"/>
      <c r="K117" s="102">
        <f t="shared" si="19"/>
      </c>
      <c r="L117" s="103">
        <f t="shared" si="20"/>
      </c>
      <c r="M117" s="103">
        <f t="shared" si="21"/>
      </c>
      <c r="N117" s="104">
        <f>IF(A117&lt;1,"",+'Liste materiels et chiffrage'!M117/60*'a completer'!$B$8)</f>
      </c>
      <c r="O117" s="104">
        <f t="shared" si="22"/>
      </c>
      <c r="P117" s="105">
        <f t="shared" si="23"/>
      </c>
      <c r="Q117" s="5"/>
      <c r="R117" s="5"/>
      <c r="S117" s="5"/>
      <c r="T117" s="5"/>
      <c r="U117" s="5"/>
      <c r="V117" s="5"/>
      <c r="W117" s="5"/>
      <c r="X117" s="5"/>
      <c r="Y117" s="5"/>
      <c r="Z117" s="5"/>
      <c r="AA117" s="92">
        <f>IFERROR(VLOOKUP(B117,#REF!,2,FALSE),"à compléter")</f>
      </c>
    </row>
    <row r="118" ht="15" customHeight="1" spans="1:27" x14ac:dyDescent="0.25">
      <c r="A118" s="93">
        <v>0</v>
      </c>
      <c r="B118" s="94">
        <f>indices!B118</f>
      </c>
      <c r="C118" s="106">
        <f>'a completer'!$B$12</f>
      </c>
      <c r="D118" s="106">
        <f>'a completer'!$B$18</f>
      </c>
      <c r="E118" s="96">
        <f>IF(A118&lt;1,"",(A118)*(D118)*(indices!A118)*(VLOOKUP('a completer'!$B$11,Qualité,4,FALSE))*(VLOOKUP(C118,age,2,FALSE))*(INDEX(Feuil1!$A$226:$F$241,MATCH('a completer'!$B$10,Feuil1!A$226:$A$241,0),MATCH('Liste materiels et chiffrage'!$D118,Feuil1!$A$225:$F$225,0))))</f>
      </c>
      <c r="F118" s="97">
        <f>IF(A118&lt;1,"",(A118)*(indices!A118)*(VLOOKUP('a completer'!$B$11,Qualité,4,FALSE))*(VLOOKUP(C118,age,2,FALSE))*(INDEX(Feuil1!$A$226:$F$241,MATCH(10+'a completer'!$B$10,Feuil1!$A$226:$A$241,0),MATCH('Liste materiels et chiffrage'!$D118,Feuil1!$A$225:$F$225,0))))</f>
      </c>
      <c r="G118" s="98"/>
      <c r="H118" s="99">
        <f>IF(A118&lt;1,"",(F118+E118)*'a completer'!$D$7*Feuil1!$H$226)</f>
      </c>
      <c r="I118" s="100">
        <f>IF(A118&lt;1,"",A118*D118*indices!D118/indices!$A$4)</f>
      </c>
      <c r="J118" s="101"/>
      <c r="K118" s="102">
        <f t="shared" si="19"/>
      </c>
      <c r="L118" s="103">
        <f t="shared" si="20"/>
      </c>
      <c r="M118" s="103">
        <f t="shared" si="21"/>
      </c>
      <c r="N118" s="104">
        <f>IF(A118&lt;1,"",+'Liste materiels et chiffrage'!M118/60*'a completer'!$B$8)</f>
      </c>
      <c r="O118" s="104">
        <f t="shared" si="22"/>
      </c>
      <c r="P118" s="105">
        <f t="shared" si="23"/>
      </c>
      <c r="Q118" s="5"/>
      <c r="R118" s="5"/>
      <c r="S118" s="5"/>
      <c r="T118" s="5"/>
      <c r="U118" s="5"/>
      <c r="V118" s="5"/>
      <c r="W118" s="5"/>
      <c r="X118" s="5"/>
      <c r="Y118" s="5"/>
      <c r="Z118" s="5"/>
      <c r="AA118" s="92">
        <f>IFERROR(VLOOKUP(B118,#REF!,2,FALSE),"à compléter")</f>
      </c>
    </row>
    <row r="119" ht="15" customHeight="1" spans="1:27" x14ac:dyDescent="0.25">
      <c r="A119" s="93">
        <v>0</v>
      </c>
      <c r="B119" s="94">
        <f>indices!B119</f>
      </c>
      <c r="C119" s="106">
        <f>'a completer'!$B$12</f>
      </c>
      <c r="D119" s="106">
        <f>'a completer'!$B$18</f>
      </c>
      <c r="E119" s="96">
        <f>IF(A119&lt;1,"",(A119)*(D119)*(indices!A119)*(VLOOKUP('a completer'!$B$11,Qualité,4,FALSE))*(VLOOKUP(C119,age,2,FALSE))*(INDEX(Feuil1!$A$226:$F$241,MATCH('a completer'!$B$10,Feuil1!A$226:$A$241,0),MATCH('Liste materiels et chiffrage'!$D119,Feuil1!$A$225:$F$225,0))))</f>
      </c>
      <c r="F119" s="97">
        <f>IF(A119&lt;1,"",(A119)*(indices!A119)*(VLOOKUP('a completer'!$B$11,Qualité,4,FALSE))*(VLOOKUP(C119,age,2,FALSE))*(INDEX(Feuil1!$A$226:$F$241,MATCH(10+'a completer'!$B$10,Feuil1!$A$226:$A$241,0),MATCH('Liste materiels et chiffrage'!$D119,Feuil1!$A$225:$F$225,0))))</f>
      </c>
      <c r="G119" s="98"/>
      <c r="H119" s="99">
        <f>IF(A119&lt;1,"",(F119+E119)*'a completer'!$D$7*Feuil1!$H$226)</f>
      </c>
      <c r="I119" s="100">
        <f>IF(A119&lt;1,"",A119*D119*indices!D119/indices!$A$4)</f>
      </c>
      <c r="J119" s="101"/>
      <c r="K119" s="102">
        <f t="shared" si="19"/>
      </c>
      <c r="L119" s="103">
        <f t="shared" si="20"/>
      </c>
      <c r="M119" s="103">
        <f t="shared" si="21"/>
      </c>
      <c r="N119" s="104">
        <f>IF(A119&lt;1,"",+'Liste materiels et chiffrage'!M119/60*'a completer'!$B$8)</f>
      </c>
      <c r="O119" s="104">
        <f t="shared" si="22"/>
      </c>
      <c r="P119" s="105">
        <f t="shared" si="23"/>
      </c>
      <c r="Q119" s="5"/>
      <c r="R119" s="5"/>
      <c r="S119" s="5"/>
      <c r="T119" s="5"/>
      <c r="U119" s="5"/>
      <c r="V119" s="5"/>
      <c r="W119" s="5"/>
      <c r="X119" s="5"/>
      <c r="Y119" s="5"/>
      <c r="Z119" s="5"/>
      <c r="AA119" s="92">
        <f>IFERROR(VLOOKUP(B119,#REF!,2,FALSE),"à compléter")</f>
      </c>
    </row>
    <row r="120" ht="15" customHeight="1" spans="1:27" x14ac:dyDescent="0.25">
      <c r="A120" s="93">
        <v>0</v>
      </c>
      <c r="B120" s="94">
        <f>indices!B120</f>
      </c>
      <c r="C120" s="106">
        <f>'a completer'!$B$12</f>
      </c>
      <c r="D120" s="106">
        <f>'a completer'!$B$18</f>
      </c>
      <c r="E120" s="96">
        <f>IF(A120&lt;1,"",(A120)*(D120)*(indices!A120)*(VLOOKUP('a completer'!$B$11,Qualité,4,FALSE))*(VLOOKUP(C120,age,2,FALSE))*(INDEX(Feuil1!$A$226:$F$241,MATCH('a completer'!$B$10,Feuil1!A$226:$A$241,0),MATCH('Liste materiels et chiffrage'!$D120,Feuil1!$A$225:$F$225,0))))</f>
      </c>
      <c r="F120" s="97">
        <f>IF(A120&lt;1,"",(A120)*(indices!A120)*(VLOOKUP('a completer'!$B$11,Qualité,4,FALSE))*(VLOOKUP(C120,age,2,FALSE))*(INDEX(Feuil1!$A$226:$F$241,MATCH(10+'a completer'!$B$10,Feuil1!$A$226:$A$241,0),MATCH('Liste materiels et chiffrage'!$D120,Feuil1!$A$225:$F$225,0))))</f>
      </c>
      <c r="G120" s="98"/>
      <c r="H120" s="99">
        <f>IF(A120&lt;1,"",(F120+E120)*'a completer'!$D$7*Feuil1!$H$226)</f>
      </c>
      <c r="I120" s="100">
        <f>IF(A120&lt;1,"",A120*D120*indices!D120/indices!$A$4)</f>
      </c>
      <c r="J120" s="101"/>
      <c r="K120" s="102">
        <f t="shared" si="19"/>
      </c>
      <c r="L120" s="103">
        <f t="shared" si="20"/>
      </c>
      <c r="M120" s="103">
        <f t="shared" si="21"/>
      </c>
      <c r="N120" s="104">
        <f>IF(A120&lt;1,"",+'Liste materiels et chiffrage'!M120/60*'a completer'!$B$8)</f>
      </c>
      <c r="O120" s="104">
        <f t="shared" si="22"/>
      </c>
      <c r="P120" s="105">
        <f t="shared" si="23"/>
      </c>
      <c r="Q120" s="5"/>
      <c r="R120" s="5"/>
      <c r="S120" s="5"/>
      <c r="T120" s="5"/>
      <c r="U120" s="5"/>
      <c r="V120" s="5"/>
      <c r="W120" s="5"/>
      <c r="X120" s="5"/>
      <c r="Y120" s="5"/>
      <c r="Z120" s="5"/>
      <c r="AA120" s="92">
        <f>IFERROR(VLOOKUP(B120,#REF!,2,FALSE),"à compléter")</f>
      </c>
    </row>
    <row r="121" ht="15" customHeight="1" spans="1:27" x14ac:dyDescent="0.25">
      <c r="A121" s="93">
        <v>0</v>
      </c>
      <c r="B121" s="94">
        <f>indices!B121</f>
      </c>
      <c r="C121" s="106">
        <f>'a completer'!$B$12</f>
      </c>
      <c r="D121" s="106">
        <f>'a completer'!$B$18</f>
      </c>
      <c r="E121" s="96">
        <f>IF(A121&lt;1,"",(A121)*(D121)*(indices!A121)*(VLOOKUP('a completer'!$B$11,Qualité,4,FALSE))*(VLOOKUP(C121,age,2,FALSE))*(INDEX(Feuil1!$A$226:$F$241,MATCH('a completer'!$B$10,Feuil1!A$226:$A$241,0),MATCH('Liste materiels et chiffrage'!$D121,Feuil1!$A$225:$F$225,0))))</f>
      </c>
      <c r="F121" s="97">
        <f>IF(A121&lt;1,"",(A121)*(indices!A121)*(VLOOKUP('a completer'!$B$11,Qualité,4,FALSE))*(VLOOKUP(C121,age,2,FALSE))*(INDEX(Feuil1!$A$226:$F$241,MATCH(10+'a completer'!$B$10,Feuil1!$A$226:$A$241,0),MATCH('Liste materiels et chiffrage'!$D121,Feuil1!$A$225:$F$225,0))))</f>
      </c>
      <c r="G121" s="98"/>
      <c r="H121" s="99">
        <f>IF(A121&lt;1,"",(F121+E121)*'a completer'!$D$7*Feuil1!$H$226)</f>
      </c>
      <c r="I121" s="100">
        <f>IF(A121&lt;1,"",A121*D121*indices!D121/indices!$A$4)</f>
      </c>
      <c r="J121" s="101"/>
      <c r="K121" s="102">
        <f t="shared" si="19"/>
      </c>
      <c r="L121" s="103">
        <f t="shared" si="20"/>
      </c>
      <c r="M121" s="103">
        <f t="shared" si="21"/>
      </c>
      <c r="N121" s="104">
        <f>IF(A121&lt;1,"",+'Liste materiels et chiffrage'!M121/60*'a completer'!$B$8)</f>
      </c>
      <c r="O121" s="104">
        <f t="shared" si="22"/>
      </c>
      <c r="P121" s="105">
        <f t="shared" si="23"/>
      </c>
      <c r="Q121" s="5"/>
      <c r="R121" s="5"/>
      <c r="S121" s="5"/>
      <c r="T121" s="5"/>
      <c r="U121" s="5"/>
      <c r="V121" s="5"/>
      <c r="W121" s="5"/>
      <c r="X121" s="5"/>
      <c r="Y121" s="5"/>
      <c r="Z121" s="5"/>
      <c r="AA121" s="92">
        <f>IFERROR(VLOOKUP(B121,#REF!,2,FALSE),"à compléter")</f>
      </c>
    </row>
    <row r="122" ht="15" customHeight="1" spans="1:27" x14ac:dyDescent="0.25">
      <c r="A122" s="93">
        <v>0</v>
      </c>
      <c r="B122" s="94">
        <f>indices!B122</f>
      </c>
      <c r="C122" s="106">
        <f>'a completer'!$B$12</f>
      </c>
      <c r="D122" s="106">
        <f>'a completer'!$B$18</f>
      </c>
      <c r="E122" s="96">
        <f>IF(A122&lt;1,"",(A122)*(D122)*(indices!A122)*(VLOOKUP('a completer'!$B$11,Qualité,4,FALSE))*(VLOOKUP(C122,age,2,FALSE))*(INDEX(Feuil1!$A$226:$F$241,MATCH('a completer'!$B$10,Feuil1!A$226:$A$241,0),MATCH('Liste materiels et chiffrage'!$D122,Feuil1!$A$225:$F$225,0))))</f>
      </c>
      <c r="F122" s="97">
        <f>IF(A122&lt;1,"",(A122)*(indices!A122)*(VLOOKUP('a completer'!$B$11,Qualité,4,FALSE))*(VLOOKUP(C122,age,2,FALSE))*(INDEX(Feuil1!$A$226:$F$241,MATCH(10+'a completer'!$B$10,Feuil1!$A$226:$A$241,0),MATCH('Liste materiels et chiffrage'!$D122,Feuil1!$A$225:$F$225,0))))</f>
      </c>
      <c r="G122" s="98"/>
      <c r="H122" s="99">
        <f>IF(A122&lt;1,"",(F122+E122)*'a completer'!$D$7*Feuil1!$H$226)</f>
      </c>
      <c r="I122" s="100">
        <f>IF(A122&lt;1,"",A122*D122*indices!D122/indices!$A$4)</f>
      </c>
      <c r="J122" s="101"/>
      <c r="K122" s="102">
        <f t="shared" si="19"/>
      </c>
      <c r="L122" s="103">
        <f t="shared" si="20"/>
      </c>
      <c r="M122" s="103">
        <f t="shared" si="21"/>
      </c>
      <c r="N122" s="104">
        <f>IF(A122&lt;1,"",+'Liste materiels et chiffrage'!M122/60*'a completer'!$B$8)</f>
      </c>
      <c r="O122" s="104">
        <f t="shared" si="22"/>
      </c>
      <c r="P122" s="105">
        <f t="shared" si="23"/>
      </c>
      <c r="Q122" s="5"/>
      <c r="R122" s="5"/>
      <c r="S122" s="5"/>
      <c r="T122" s="5"/>
      <c r="U122" s="5"/>
      <c r="V122" s="5"/>
      <c r="W122" s="5"/>
      <c r="X122" s="5"/>
      <c r="Y122" s="5"/>
      <c r="Z122" s="5"/>
      <c r="AA122" s="92">
        <f>IFERROR(VLOOKUP(B122,#REF!,2,FALSE),"à compléter")</f>
      </c>
    </row>
    <row r="123" ht="15" customHeight="1" spans="1:27" x14ac:dyDescent="0.25">
      <c r="A123" s="93">
        <v>0</v>
      </c>
      <c r="B123" s="94">
        <f>indices!B123</f>
      </c>
      <c r="C123" s="106">
        <f>'a completer'!$B$12</f>
      </c>
      <c r="D123" s="106">
        <f>'a completer'!$B$18</f>
      </c>
      <c r="E123" s="96">
        <f>IF(A123&lt;1,"",(A123)*(D123)*(indices!A123)*(VLOOKUP('a completer'!$B$11,Qualité,4,FALSE))*(VLOOKUP(C123,age,2,FALSE))*(INDEX(Feuil1!$A$226:$F$241,MATCH('a completer'!$B$10,Feuil1!A$226:$A$241,0),MATCH('Liste materiels et chiffrage'!$D123,Feuil1!$A$225:$F$225,0))))</f>
      </c>
      <c r="F123" s="97">
        <f>IF(A123&lt;1,"",(A123)*(indices!A123)*(VLOOKUP('a completer'!$B$11,Qualité,4,FALSE))*(VLOOKUP(C123,age,2,FALSE))*(INDEX(Feuil1!$A$226:$F$241,MATCH(10+'a completer'!$B$10,Feuil1!$A$226:$A$241,0),MATCH('Liste materiels et chiffrage'!$D123,Feuil1!$A$225:$F$225,0))))</f>
      </c>
      <c r="G123" s="98"/>
      <c r="H123" s="99">
        <f>IF(A123&lt;1,"",(F123+E123)*'a completer'!$D$7*Feuil1!$H$226)</f>
      </c>
      <c r="I123" s="100">
        <f>IF(A123&lt;1,"",A123*D123*indices!D123/indices!$A$4)</f>
      </c>
      <c r="J123" s="101"/>
      <c r="K123" s="102">
        <f t="shared" si="19"/>
      </c>
      <c r="L123" s="103">
        <f t="shared" si="20"/>
      </c>
      <c r="M123" s="103">
        <f t="shared" si="21"/>
      </c>
      <c r="N123" s="104">
        <f>IF(A123&lt;1,"",+'Liste materiels et chiffrage'!M123/60*'a completer'!$B$8)</f>
      </c>
      <c r="O123" s="104">
        <f t="shared" si="22"/>
      </c>
      <c r="P123" s="105">
        <f t="shared" si="23"/>
      </c>
      <c r="Q123" s="5"/>
      <c r="R123" s="5"/>
      <c r="S123" s="5"/>
      <c r="T123" s="5"/>
      <c r="U123" s="5"/>
      <c r="V123" s="5"/>
      <c r="W123" s="5"/>
      <c r="X123" s="5"/>
      <c r="Y123" s="5"/>
      <c r="Z123" s="5"/>
      <c r="AA123" s="92">
        <f>IFERROR(VLOOKUP(B123,#REF!,2,FALSE),"à compléter")</f>
      </c>
    </row>
    <row r="124" ht="15" customHeight="1" spans="1:27" x14ac:dyDescent="0.25">
      <c r="A124" s="93">
        <v>0</v>
      </c>
      <c r="B124" s="94">
        <f>indices!B124</f>
      </c>
      <c r="C124" s="106">
        <f>'a completer'!$B$12</f>
      </c>
      <c r="D124" s="106">
        <f>'a completer'!$B$18</f>
      </c>
      <c r="E124" s="96">
        <f>IF(A124&lt;1,"",(A124)*(D124)*(indices!A124)*(VLOOKUP('a completer'!$B$11,Qualité,4,FALSE))*(VLOOKUP(C124,age,2,FALSE))*(INDEX(Feuil1!$A$226:$F$241,MATCH('a completer'!$B$10,Feuil1!A$226:$A$241,0),MATCH('Liste materiels et chiffrage'!$D124,Feuil1!$A$225:$F$225,0))))</f>
      </c>
      <c r="F124" s="97">
        <f>IF(A124&lt;1,"",(A124)*(indices!A124)*(VLOOKUP('a completer'!$B$11,Qualité,4,FALSE))*(VLOOKUP(C124,age,2,FALSE))*(INDEX(Feuil1!$A$226:$F$241,MATCH(10+'a completer'!$B$10,Feuil1!$A$226:$A$241,0),MATCH('Liste materiels et chiffrage'!$D124,Feuil1!$A$225:$F$225,0))))</f>
      </c>
      <c r="G124" s="98"/>
      <c r="H124" s="99">
        <f>IF(A124&lt;1,"",(F124+E124)*'a completer'!$D$7*Feuil1!$H$226)</f>
      </c>
      <c r="I124" s="100">
        <f>IF(A124&lt;1,"",A124*D124*indices!D124/indices!$A$4)</f>
      </c>
      <c r="J124" s="101"/>
      <c r="K124" s="102">
        <f t="shared" si="19"/>
      </c>
      <c r="L124" s="103">
        <f t="shared" si="20"/>
      </c>
      <c r="M124" s="103">
        <f t="shared" si="21"/>
      </c>
      <c r="N124" s="104">
        <f>IF(A124&lt;1,"",+'Liste materiels et chiffrage'!M124/60*'a completer'!$B$8)</f>
      </c>
      <c r="O124" s="104">
        <f t="shared" si="22"/>
      </c>
      <c r="P124" s="105">
        <f t="shared" si="23"/>
      </c>
      <c r="Q124" s="5"/>
      <c r="R124" s="5"/>
      <c r="S124" s="5"/>
      <c r="T124" s="5"/>
      <c r="U124" s="5"/>
      <c r="V124" s="5"/>
      <c r="W124" s="5"/>
      <c r="X124" s="5"/>
      <c r="Y124" s="5"/>
      <c r="Z124" s="5"/>
      <c r="AA124" s="92">
        <f>IFERROR(VLOOKUP(B124,#REF!,2,FALSE),"à compléter")</f>
      </c>
    </row>
    <row r="125" ht="15" customHeight="1" spans="1:27" x14ac:dyDescent="0.25">
      <c r="A125" s="93">
        <v>0</v>
      </c>
      <c r="B125" s="94">
        <f>indices!B125</f>
      </c>
      <c r="C125" s="106">
        <f>'a completer'!$B$12</f>
      </c>
      <c r="D125" s="106">
        <f>'a completer'!$B$18</f>
      </c>
      <c r="E125" s="96">
        <f>IF(A125&lt;1,"",(A125)*(D125)*(indices!A125)*(VLOOKUP('a completer'!$B$11,Qualité,4,FALSE))*(VLOOKUP(C125,age,2,FALSE))*(INDEX(Feuil1!$A$226:$F$241,MATCH('a completer'!$B$10,Feuil1!A$226:$A$241,0),MATCH('Liste materiels et chiffrage'!$D125,Feuil1!$A$225:$F$225,0))))</f>
      </c>
      <c r="F125" s="97">
        <f>IF(A125&lt;1,"",(A125)*(indices!A125)*(VLOOKUP('a completer'!$B$11,Qualité,4,FALSE))*(VLOOKUP(C125,age,2,FALSE))*(INDEX(Feuil1!$A$226:$F$241,MATCH(10+'a completer'!$B$10,Feuil1!$A$226:$A$241,0),MATCH('Liste materiels et chiffrage'!$D125,Feuil1!$A$225:$F$225,0))))</f>
      </c>
      <c r="G125" s="98"/>
      <c r="H125" s="99">
        <f>IF(A125&lt;1,"",(F125+E125)*'a completer'!$D$7*Feuil1!$H$226)</f>
      </c>
      <c r="I125" s="100">
        <f>IF(A125&lt;1,"",A125*D125*indices!D125/indices!$A$4)</f>
      </c>
      <c r="J125" s="101"/>
      <c r="K125" s="102">
        <f t="shared" si="19"/>
      </c>
      <c r="L125" s="103">
        <f t="shared" si="20"/>
      </c>
      <c r="M125" s="103">
        <f t="shared" si="21"/>
      </c>
      <c r="N125" s="104">
        <f>IF(A125&lt;1,"",+'Liste materiels et chiffrage'!M125/60*'a completer'!$B$8)</f>
      </c>
      <c r="O125" s="104">
        <f t="shared" si="22"/>
      </c>
      <c r="P125" s="105">
        <f t="shared" si="23"/>
      </c>
      <c r="Q125" s="5"/>
      <c r="R125" s="5"/>
      <c r="S125" s="5"/>
      <c r="T125" s="5"/>
      <c r="U125" s="5"/>
      <c r="V125" s="5"/>
      <c r="W125" s="5"/>
      <c r="X125" s="5"/>
      <c r="Y125" s="5"/>
      <c r="Z125" s="5"/>
      <c r="AA125" s="92">
        <f>IFERROR(VLOOKUP(B125,#REF!,2,FALSE),"à compléter")</f>
      </c>
    </row>
    <row r="126" ht="15" customHeight="1" spans="1:27" x14ac:dyDescent="0.25">
      <c r="A126" s="93">
        <v>0</v>
      </c>
      <c r="B126" s="94">
        <f>indices!B126</f>
      </c>
      <c r="C126" s="106">
        <f>'a completer'!$B$12</f>
      </c>
      <c r="D126" s="106">
        <f>'a completer'!$B$18</f>
      </c>
      <c r="E126" s="96">
        <f>IF(A126&lt;1,"",(A126)*(D126)*(indices!A126)*(VLOOKUP('a completer'!$B$11,Qualité,4,FALSE))*(VLOOKUP(C126,age,2,FALSE))*(INDEX(Feuil1!$A$226:$F$241,MATCH('a completer'!$B$10,Feuil1!A$226:$A$241,0),MATCH('Liste materiels et chiffrage'!$D126,Feuil1!$A$225:$F$225,0))))</f>
      </c>
      <c r="F126" s="97">
        <f>IF(A126&lt;1,"",(A126)*(indices!A126)*(VLOOKUP('a completer'!$B$11,Qualité,4,FALSE))*(VLOOKUP(C126,age,2,FALSE))*(INDEX(Feuil1!$A$226:$F$241,MATCH(10+'a completer'!$B$10,Feuil1!$A$226:$A$241,0),MATCH('Liste materiels et chiffrage'!$D126,Feuil1!$A$225:$F$225,0))))</f>
      </c>
      <c r="G126" s="98"/>
      <c r="H126" s="99">
        <f>IF(A126&lt;1,"",(F126+E126)*'a completer'!$D$7*Feuil1!$H$226)</f>
      </c>
      <c r="I126" s="100">
        <f>IF(A126&lt;1,"",A126*D126*indices!D126/indices!$A$4)</f>
      </c>
      <c r="J126" s="101"/>
      <c r="K126" s="102">
        <f t="shared" si="19"/>
      </c>
      <c r="L126" s="103">
        <f t="shared" si="20"/>
      </c>
      <c r="M126" s="103">
        <f t="shared" si="21"/>
      </c>
      <c r="N126" s="104">
        <f>IF(A126&lt;1,"",+'Liste materiels et chiffrage'!M126/60*'a completer'!$B$8)</f>
      </c>
      <c r="O126" s="104">
        <f t="shared" si="22"/>
      </c>
      <c r="P126" s="105">
        <f t="shared" si="23"/>
      </c>
      <c r="Q126" s="5"/>
      <c r="R126" s="5"/>
      <c r="S126" s="5"/>
      <c r="T126" s="5"/>
      <c r="U126" s="5"/>
      <c r="V126" s="5"/>
      <c r="W126" s="5"/>
      <c r="X126" s="5"/>
      <c r="Y126" s="5"/>
      <c r="Z126" s="5"/>
      <c r="AA126" s="92">
        <f>IFERROR(VLOOKUP(B126,#REF!,2,FALSE),"à compléter")</f>
      </c>
    </row>
    <row r="127" ht="15" customHeight="1" spans="1:27" x14ac:dyDescent="0.25">
      <c r="A127" s="93">
        <v>0</v>
      </c>
      <c r="B127" s="94">
        <f>indices!B127</f>
      </c>
      <c r="C127" s="106">
        <f>'a completer'!$B$12</f>
      </c>
      <c r="D127" s="106">
        <f>'a completer'!$B$18</f>
      </c>
      <c r="E127" s="96">
        <f>IF(A127&lt;1,"",(A127)*(D127)*(indices!A127)*(VLOOKUP('a completer'!$B$11,Qualité,4,FALSE))*(VLOOKUP(C127,age,2,FALSE))*(INDEX(Feuil1!$A$226:$F$241,MATCH('a completer'!$B$10,Feuil1!A$226:$A$241,0),MATCH('Liste materiels et chiffrage'!$D127,Feuil1!$A$225:$F$225,0))))</f>
      </c>
      <c r="F127" s="97">
        <f>IF(A127&lt;1,"",(A127)*(indices!A127)*(VLOOKUP('a completer'!$B$11,Qualité,4,FALSE))*(VLOOKUP(C127,age,2,FALSE))*(INDEX(Feuil1!$A$226:$F$241,MATCH(10+'a completer'!$B$10,Feuil1!$A$226:$A$241,0),MATCH('Liste materiels et chiffrage'!$D127,Feuil1!$A$225:$F$225,0))))</f>
      </c>
      <c r="G127" s="98"/>
      <c r="H127" s="99">
        <f>IF(A127&lt;1,"",(F127+E127)*'a completer'!$D$7*Feuil1!$H$226)</f>
      </c>
      <c r="I127" s="100">
        <f>IF(A127&lt;1,"",A127*D127*indices!D127/indices!$A$4)</f>
      </c>
      <c r="J127" s="101"/>
      <c r="K127" s="102">
        <f t="shared" si="19"/>
      </c>
      <c r="L127" s="103">
        <f t="shared" si="20"/>
      </c>
      <c r="M127" s="103">
        <f t="shared" si="21"/>
      </c>
      <c r="N127" s="104">
        <f>IF(A127&lt;1,"",+'Liste materiels et chiffrage'!M127/60*'a completer'!$B$8)</f>
      </c>
      <c r="O127" s="104">
        <f t="shared" si="22"/>
      </c>
      <c r="P127" s="105">
        <f t="shared" si="23"/>
      </c>
      <c r="Q127" s="5"/>
      <c r="R127" s="5"/>
      <c r="S127" s="5"/>
      <c r="T127" s="5"/>
      <c r="U127" s="5"/>
      <c r="V127" s="5"/>
      <c r="W127" s="5"/>
      <c r="X127" s="5"/>
      <c r="Y127" s="5"/>
      <c r="Z127" s="5"/>
      <c r="AA127" s="92">
        <f>IFERROR(VLOOKUP(B127,#REF!,2,FALSE),"à compléter")</f>
      </c>
    </row>
    <row r="128" ht="15" customHeight="1" spans="1:27" x14ac:dyDescent="0.25">
      <c r="A128" s="93">
        <v>0</v>
      </c>
      <c r="B128" s="94">
        <f>indices!B128</f>
      </c>
      <c r="C128" s="106">
        <f>'a completer'!$B$12</f>
      </c>
      <c r="D128" s="106">
        <f>'a completer'!$B$18</f>
      </c>
      <c r="E128" s="96">
        <f>IF(A128&lt;1,"",(A128)*(D128)*(indices!A128)*(VLOOKUP('a completer'!$B$11,Qualité,4,FALSE))*(VLOOKUP(C128,age,2,FALSE))*(INDEX(Feuil1!$A$226:$F$241,MATCH('a completer'!$B$10,Feuil1!A$226:$A$241,0),MATCH('Liste materiels et chiffrage'!$D128,Feuil1!$A$225:$F$225,0))))</f>
      </c>
      <c r="F128" s="97">
        <f>IF(A128&lt;1,"",(A128)*(indices!A128)*(VLOOKUP('a completer'!$B$11,Qualité,4,FALSE))*(VLOOKUP(C128,age,2,FALSE))*(INDEX(Feuil1!$A$226:$F$241,MATCH(10+'a completer'!$B$10,Feuil1!$A$226:$A$241,0),MATCH('Liste materiels et chiffrage'!$D128,Feuil1!$A$225:$F$225,0))))</f>
      </c>
      <c r="G128" s="98"/>
      <c r="H128" s="99">
        <f>IF(A128&lt;1,"",(F128+E128)*'a completer'!$D$7*Feuil1!$H$226)</f>
      </c>
      <c r="I128" s="100">
        <f>IF(A128&lt;1,"",A128*D128*indices!D128/indices!$A$4)</f>
      </c>
      <c r="J128" s="101"/>
      <c r="K128" s="102">
        <f t="shared" si="19"/>
      </c>
      <c r="L128" s="103">
        <f t="shared" si="20"/>
      </c>
      <c r="M128" s="103">
        <f t="shared" si="21"/>
      </c>
      <c r="N128" s="104">
        <f>IF(A128&lt;1,"",+'Liste materiels et chiffrage'!M128/60*'a completer'!$B$8)</f>
      </c>
      <c r="O128" s="104">
        <f t="shared" si="22"/>
      </c>
      <c r="P128" s="105">
        <f t="shared" si="23"/>
      </c>
      <c r="Q128" s="5"/>
      <c r="R128" s="5"/>
      <c r="S128" s="5"/>
      <c r="T128" s="5"/>
      <c r="U128" s="5"/>
      <c r="V128" s="5"/>
      <c r="W128" s="5"/>
      <c r="X128" s="5"/>
      <c r="Y128" s="5"/>
      <c r="Z128" s="5"/>
      <c r="AA128" s="92">
        <f>IFERROR(VLOOKUP(B128,#REF!,2,FALSE),"à compléter")</f>
      </c>
    </row>
    <row r="129" ht="15" customHeight="1" spans="1:27" x14ac:dyDescent="0.25">
      <c r="A129" s="93">
        <v>0</v>
      </c>
      <c r="B129" s="94">
        <f>indices!B129</f>
      </c>
      <c r="C129" s="106">
        <f>'a completer'!$B$12</f>
      </c>
      <c r="D129" s="106">
        <f>'a completer'!$B$18</f>
      </c>
      <c r="E129" s="96">
        <f>IF(A129&lt;1,"",(A129)*(D129)*(indices!A129)*(VLOOKUP('a completer'!$B$11,Qualité,4,FALSE))*(VLOOKUP(C129,age,2,FALSE))*(INDEX(Feuil1!$A$226:$F$241,MATCH('a completer'!$B$10,Feuil1!A$226:$A$241,0),MATCH('Liste materiels et chiffrage'!$D129,Feuil1!$A$225:$F$225,0))))</f>
      </c>
      <c r="F129" s="97">
        <f>IF(A129&lt;1,"",(A129)*(indices!A129)*(VLOOKUP('a completer'!$B$11,Qualité,4,FALSE))*(VLOOKUP(C129,age,2,FALSE))*(INDEX(Feuil1!$A$226:$F$241,MATCH(10+'a completer'!$B$10,Feuil1!$A$226:$A$241,0),MATCH('Liste materiels et chiffrage'!$D129,Feuil1!$A$225:$F$225,0))))</f>
      </c>
      <c r="G129" s="98"/>
      <c r="H129" s="99">
        <f>IF(A129&lt;1,"",(F129+E129)*'a completer'!$D$7*Feuil1!$H$226)</f>
      </c>
      <c r="I129" s="100">
        <f>IF(A129&lt;1,"",A129*D129*indices!D129/indices!$A$4)</f>
      </c>
      <c r="J129" s="101"/>
      <c r="K129" s="102">
        <f t="shared" si="19"/>
      </c>
      <c r="L129" s="103">
        <f t="shared" si="20"/>
      </c>
      <c r="M129" s="103">
        <f t="shared" si="21"/>
      </c>
      <c r="N129" s="104">
        <f>IF(A129&lt;1,"",+'Liste materiels et chiffrage'!M129/60*'a completer'!$B$8)</f>
      </c>
      <c r="O129" s="104">
        <f t="shared" si="22"/>
      </c>
      <c r="P129" s="105">
        <f t="shared" si="23"/>
      </c>
      <c r="Q129" s="5"/>
      <c r="R129" s="5"/>
      <c r="S129" s="5"/>
      <c r="T129" s="5"/>
      <c r="U129" s="5"/>
      <c r="V129" s="5"/>
      <c r="W129" s="5"/>
      <c r="X129" s="5"/>
      <c r="Y129" s="5"/>
      <c r="Z129" s="5"/>
      <c r="AA129" s="92">
        <f>IFERROR(VLOOKUP(B129,#REF!,2,FALSE),"à compléter")</f>
      </c>
    </row>
    <row r="130" ht="15" customHeight="1" spans="1:27" x14ac:dyDescent="0.25">
      <c r="A130" s="93">
        <v>0</v>
      </c>
      <c r="B130" s="94">
        <f>indices!B130</f>
      </c>
      <c r="C130" s="106">
        <f>'a completer'!$B$12</f>
      </c>
      <c r="D130" s="106">
        <f>'a completer'!$B$18</f>
      </c>
      <c r="E130" s="96">
        <f>IF(A130&lt;1,"",(A130)*(D130)*(indices!A130)*(VLOOKUP('a completer'!$B$11,Qualité,4,FALSE))*(VLOOKUP(C130,age,2,FALSE))*(INDEX(Feuil1!$A$226:$F$241,MATCH('a completer'!$B$10,Feuil1!A$226:$A$241,0),MATCH('Liste materiels et chiffrage'!$D130,Feuil1!$A$225:$F$225,0))))</f>
      </c>
      <c r="F130" s="97">
        <f>IF(A130&lt;1,"",(A130)*(indices!A130)*(VLOOKUP('a completer'!$B$11,Qualité,4,FALSE))*(VLOOKUP(C130,age,2,FALSE))*(INDEX(Feuil1!$A$226:$F$241,MATCH(10+'a completer'!$B$10,Feuil1!$A$226:$A$241,0),MATCH('Liste materiels et chiffrage'!$D130,Feuil1!$A$225:$F$225,0))))</f>
      </c>
      <c r="G130" s="98"/>
      <c r="H130" s="99">
        <f>IF(A130&lt;1,"",(F130+E130)*'a completer'!$D$7*Feuil1!$H$226)</f>
      </c>
      <c r="I130" s="100">
        <f>IF(A130&lt;1,"",A130*D130*indices!D130/indices!$A$4)</f>
      </c>
      <c r="J130" s="101"/>
      <c r="K130" s="102">
        <f t="shared" si="19"/>
      </c>
      <c r="L130" s="103">
        <f t="shared" si="20"/>
      </c>
      <c r="M130" s="103">
        <f t="shared" si="21"/>
      </c>
      <c r="N130" s="104">
        <f>IF(A130&lt;1,"",+'Liste materiels et chiffrage'!M130/60*'a completer'!$B$8)</f>
      </c>
      <c r="O130" s="104">
        <f t="shared" si="22"/>
      </c>
      <c r="P130" s="105">
        <f t="shared" si="23"/>
      </c>
      <c r="Q130" s="5"/>
      <c r="R130" s="5"/>
      <c r="S130" s="5"/>
      <c r="T130" s="5"/>
      <c r="U130" s="5"/>
      <c r="V130" s="5"/>
      <c r="W130" s="5"/>
      <c r="X130" s="5"/>
      <c r="Y130" s="5"/>
      <c r="Z130" s="5"/>
      <c r="AA130" s="92">
        <f>IFERROR(VLOOKUP(B130,#REF!,2,FALSE),"à compléter")</f>
      </c>
    </row>
    <row r="131" ht="15" customHeight="1" spans="1:27" x14ac:dyDescent="0.25">
      <c r="A131" s="93">
        <v>0</v>
      </c>
      <c r="B131" s="94">
        <f>indices!B131</f>
      </c>
      <c r="C131" s="106">
        <f>'a completer'!$B$12</f>
      </c>
      <c r="D131" s="106">
        <f>'a completer'!$B$18</f>
      </c>
      <c r="E131" s="96">
        <f>IF(A131&lt;1,"",(A131)*(D131)*(indices!A131)*(VLOOKUP('a completer'!$B$11,Qualité,4,FALSE))*(VLOOKUP(C131,age,2,FALSE))*(INDEX(Feuil1!$A$226:$F$241,MATCH('a completer'!$B$10,Feuil1!A$226:$A$241,0),MATCH('Liste materiels et chiffrage'!$D131,Feuil1!$A$225:$F$225,0))))</f>
      </c>
      <c r="F131" s="97">
        <f>IF(A131&lt;1,"",(A131)*(indices!A131)*(VLOOKUP('a completer'!$B$11,Qualité,4,FALSE))*(VLOOKUP(C131,age,2,FALSE))*(INDEX(Feuil1!$A$226:$F$241,MATCH(10+'a completer'!$B$10,Feuil1!$A$226:$A$241,0),MATCH('Liste materiels et chiffrage'!$D131,Feuil1!$A$225:$F$225,0))))</f>
      </c>
      <c r="G131" s="98"/>
      <c r="H131" s="99">
        <f>IF(A131&lt;1,"",(F131+E131)*'a completer'!$D$7*Feuil1!$H$226)</f>
      </c>
      <c r="I131" s="100">
        <f>IF(A131&lt;1,"",A131*D131*indices!D131/indices!$A$4)</f>
      </c>
      <c r="J131" s="101"/>
      <c r="K131" s="102">
        <f t="shared" si="19"/>
      </c>
      <c r="L131" s="103">
        <f t="shared" si="20"/>
      </c>
      <c r="M131" s="103">
        <f t="shared" si="21"/>
      </c>
      <c r="N131" s="104">
        <f>IF(A131&lt;1,"",+'Liste materiels et chiffrage'!M131/60*'a completer'!$B$8)</f>
      </c>
      <c r="O131" s="104">
        <f t="shared" si="22"/>
      </c>
      <c r="P131" s="105">
        <f t="shared" si="23"/>
      </c>
      <c r="Q131" s="5"/>
      <c r="R131" s="5"/>
      <c r="S131" s="5"/>
      <c r="T131" s="5"/>
      <c r="U131" s="5"/>
      <c r="V131" s="5"/>
      <c r="W131" s="5"/>
      <c r="X131" s="5"/>
      <c r="Y131" s="5"/>
      <c r="Z131" s="5"/>
      <c r="AA131" s="92">
        <f>IFERROR(VLOOKUP(B131,#REF!,2,FALSE),"à compléter")</f>
      </c>
    </row>
    <row r="132" ht="15" customHeight="1" spans="1:27" x14ac:dyDescent="0.25">
      <c r="A132" s="93">
        <v>0</v>
      </c>
      <c r="B132" s="107">
        <f>IF(indices!B132="","A compléter sur onglet 'indices'",indices!B132)</f>
      </c>
      <c r="C132" s="106">
        <f>'a completer'!$B$12</f>
      </c>
      <c r="D132" s="106">
        <f>'a completer'!$B$18</f>
      </c>
      <c r="E132" s="96">
        <f>IF(A132&lt;1,"",(A132)*(D132)*(indices!A132)*(VLOOKUP('a completer'!$B$11,Qualité,4,FALSE))*(VLOOKUP(C132,age,2,FALSE))*(INDEX(Feuil1!$A$226:$F$241,MATCH('a completer'!$B$10,Feuil1!A$226:$A$241,0),MATCH('Liste materiels et chiffrage'!$D132,Feuil1!$A$225:$F$225,0))))</f>
      </c>
      <c r="F132" s="97">
        <f>IF(A132&lt;1,"",(A132)*(indices!A132)*(VLOOKUP('a completer'!$B$11,Qualité,4,FALSE))*(VLOOKUP(C132,age,2,FALSE))*(INDEX(Feuil1!$A$226:$F$241,MATCH(10+'a completer'!$B$10,Feuil1!$A$226:$A$241,0),MATCH('Liste materiels et chiffrage'!$D132,Feuil1!$A$225:$F$225,0))))</f>
      </c>
      <c r="G132" s="98"/>
      <c r="H132" s="99">
        <f>IF(A132&lt;1,"",(F132+E132)*'a completer'!$D$7*Feuil1!$H$226)</f>
      </c>
      <c r="I132" s="100">
        <f>IF(A132&lt;1,"",A132*D132*indices!D132/indices!$A$4)</f>
      </c>
      <c r="J132" s="101"/>
      <c r="K132" s="102">
        <f t="shared" si="19"/>
      </c>
      <c r="L132" s="103">
        <f t="shared" si="20"/>
      </c>
      <c r="M132" s="103">
        <f t="shared" si="21"/>
      </c>
      <c r="N132" s="104">
        <f>IF(A132&lt;1,"",+'Liste materiels et chiffrage'!M132/60*'a completer'!$B$8)</f>
      </c>
      <c r="O132" s="104">
        <f t="shared" si="22"/>
      </c>
      <c r="P132" s="105">
        <f t="shared" si="23"/>
      </c>
      <c r="Q132" s="5"/>
      <c r="R132" s="5"/>
      <c r="S132" s="5"/>
      <c r="T132" s="5"/>
      <c r="U132" s="5"/>
      <c r="V132" s="5"/>
      <c r="W132" s="5"/>
      <c r="X132" s="5"/>
      <c r="Y132" s="5"/>
      <c r="Z132" s="5"/>
      <c r="AA132" s="92">
        <v>266</v>
      </c>
    </row>
    <row r="133" ht="15" customHeight="1" spans="1:27" x14ac:dyDescent="0.25">
      <c r="A133" s="93">
        <v>0</v>
      </c>
      <c r="B133" s="107">
        <f>IF(indices!B133="","A compléter sur onglet 'indices'",indices!B133)</f>
      </c>
      <c r="C133" s="106">
        <f>'a completer'!$B$12</f>
      </c>
      <c r="D133" s="106">
        <f>'a completer'!$B$18</f>
      </c>
      <c r="E133" s="96">
        <f>IF(A133&lt;1,"",(A133)*(D133)*(indices!A133)*(VLOOKUP('a completer'!$B$11,Qualité,4,FALSE))*(VLOOKUP(C133,age,2,FALSE))*(INDEX(Feuil1!$A$226:$F$241,MATCH('a completer'!$B$10,Feuil1!A$226:$A$241,0),MATCH('Liste materiels et chiffrage'!$D133,Feuil1!$A$225:$F$225,0))))</f>
      </c>
      <c r="F133" s="97">
        <f>IF(A133&lt;1,"",(A133)*(indices!A133)*(VLOOKUP('a completer'!$B$11,Qualité,4,FALSE))*(VLOOKUP(C133,age,2,FALSE))*(INDEX(Feuil1!$A$226:$F$241,MATCH(10+'a completer'!$B$10,Feuil1!$A$226:$A$241,0),MATCH('Liste materiels et chiffrage'!$D133,Feuil1!$A$225:$F$225,0))))</f>
      </c>
      <c r="G133" s="98"/>
      <c r="H133" s="99">
        <f>IF(A133&lt;1,"",(F133+E133)*'a completer'!$D$7*Feuil1!$H$226)</f>
      </c>
      <c r="I133" s="100">
        <f>IF(A133&lt;1,"",A133*D133*indices!D133/indices!$A$4)</f>
      </c>
      <c r="J133" s="101"/>
      <c r="K133" s="102">
        <f t="shared" si="19"/>
      </c>
      <c r="L133" s="103">
        <f t="shared" si="20"/>
      </c>
      <c r="M133" s="103">
        <f t="shared" si="21"/>
      </c>
      <c r="N133" s="104">
        <f>IF(A133&lt;1,"",+'Liste materiels et chiffrage'!M133/60*'a completer'!$B$8)</f>
      </c>
      <c r="O133" s="104">
        <f t="shared" si="22"/>
      </c>
      <c r="P133" s="105">
        <f t="shared" si="23"/>
      </c>
      <c r="Q133" s="5"/>
      <c r="R133" s="5"/>
      <c r="S133" s="5"/>
      <c r="T133" s="5"/>
      <c r="U133" s="5"/>
      <c r="V133" s="5"/>
      <c r="W133" s="5"/>
      <c r="X133" s="5"/>
      <c r="Y133" s="5"/>
      <c r="Z133" s="5"/>
      <c r="AA133" s="92">
        <v>267</v>
      </c>
    </row>
    <row r="134" ht="15" customHeight="1" spans="1:27" x14ac:dyDescent="0.25">
      <c r="A134" s="84" t="s">
        <v>89</v>
      </c>
      <c r="B134" s="109" t="s">
        <v>59</v>
      </c>
      <c r="C134" s="110"/>
      <c r="D134" s="109"/>
      <c r="E134" s="87"/>
      <c r="F134" s="88"/>
      <c r="G134" s="115"/>
      <c r="H134" s="112"/>
      <c r="I134" s="112"/>
      <c r="J134" s="99"/>
      <c r="K134" s="112"/>
      <c r="L134" s="111"/>
      <c r="M134" s="111"/>
      <c r="N134" s="113"/>
      <c r="O134" s="113"/>
      <c r="P134" s="114"/>
      <c r="Q134" s="5"/>
      <c r="R134" s="5"/>
      <c r="S134" s="5"/>
      <c r="T134" s="5"/>
      <c r="U134" s="5"/>
      <c r="V134" s="5"/>
      <c r="W134" s="5"/>
      <c r="X134" s="5"/>
      <c r="Y134" s="5"/>
      <c r="Z134" s="5"/>
      <c r="AA134" s="92">
        <v>268</v>
      </c>
    </row>
    <row r="135" ht="15" customHeight="1" spans="1:27" x14ac:dyDescent="0.25">
      <c r="A135" s="93">
        <v>0</v>
      </c>
      <c r="B135" s="94">
        <f>indices!B135</f>
      </c>
      <c r="C135" s="106">
        <f>'a completer'!$B$12</f>
      </c>
      <c r="D135" s="106">
        <f>'a completer'!$B$19</f>
      </c>
      <c r="E135" s="96">
        <f>IF(A135&lt;1,"",(A135)*(D135)*(indices!A135)*(VLOOKUP('a completer'!$B$11,Qualité,4,FALSE))*(VLOOKUP(C135,age,2,FALSE))*(INDEX(Feuil1!$A$226:$F$241,MATCH('a completer'!$B$10,Feuil1!A$226:$A$241,0),MATCH('Liste materiels et chiffrage'!$D135,Feuil1!$A$225:$F$225,0))))</f>
      </c>
      <c r="F135" s="97">
        <f>IF(A135&lt;1,"",(A135)*(indices!A135)*(VLOOKUP('a completer'!$B$11,Qualité,4,FALSE))*(VLOOKUP(C135,age,2,FALSE))*(INDEX(Feuil1!$A$226:$F$241,MATCH(10+'a completer'!$B$10,Feuil1!$A$226:$A$241,0),MATCH('Liste materiels et chiffrage'!$D135,Feuil1!$A$225:$F$225,0))))</f>
      </c>
      <c r="G135" s="98"/>
      <c r="H135" s="99">
        <f>IF(A135&lt;1,"",(F135+E135)*'a completer'!$D$7*Feuil1!$H$226)</f>
      </c>
      <c r="I135" s="100">
        <f>IF(A135&lt;1,"",A135*D135*indices!D135/indices!$A$4)</f>
      </c>
      <c r="J135" s="101"/>
      <c r="K135" s="102">
        <f t="shared" si="19"/>
      </c>
      <c r="L135" s="103">
        <f t="shared" si="20"/>
      </c>
      <c r="M135" s="103">
        <f t="shared" si="21"/>
      </c>
      <c r="N135" s="104">
        <f>IF(A135&lt;1,"",+'Liste materiels et chiffrage'!M135/60*'a completer'!$B$8)</f>
      </c>
      <c r="O135" s="104">
        <f t="shared" si="22"/>
      </c>
      <c r="P135" s="105">
        <f t="shared" si="23"/>
      </c>
      <c r="Q135" s="5"/>
      <c r="R135" s="5"/>
      <c r="S135" s="5"/>
      <c r="T135" s="5"/>
      <c r="U135" s="5"/>
      <c r="V135" s="5"/>
      <c r="W135" s="5"/>
      <c r="X135" s="5"/>
      <c r="Y135" s="5"/>
      <c r="Z135" s="5"/>
      <c r="AA135" s="92">
        <f>IFERROR(VLOOKUP(B135,#REF!,2,FALSE),"à compléter")</f>
      </c>
    </row>
    <row r="136" ht="15" customHeight="1" spans="1:27" x14ac:dyDescent="0.25">
      <c r="A136" s="93">
        <v>0</v>
      </c>
      <c r="B136" s="94">
        <f>indices!B136</f>
      </c>
      <c r="C136" s="106">
        <f>'a completer'!$B$12</f>
      </c>
      <c r="D136" s="106">
        <f>'a completer'!$B$19</f>
      </c>
      <c r="E136" s="96">
        <f>IF(A136&lt;1,"",(A136)*(D136)*(indices!A136)*(VLOOKUP('a completer'!$B$11,Qualité,4,FALSE))*(VLOOKUP(C136,age,2,FALSE))*(INDEX(Feuil1!$A$226:$F$241,MATCH('a completer'!$B$10,Feuil1!A$226:$A$241,0),MATCH('Liste materiels et chiffrage'!$D136,Feuil1!$A$225:$F$225,0))))</f>
      </c>
      <c r="F136" s="97">
        <f>IF(A136&lt;1,"",(A136)*(indices!A136)*(VLOOKUP('a completer'!$B$11,Qualité,4,FALSE))*(VLOOKUP(C136,age,2,FALSE))*(INDEX(Feuil1!$A$226:$F$241,MATCH(10+'a completer'!$B$10,Feuil1!$A$226:$A$241,0),MATCH('Liste materiels et chiffrage'!$D136,Feuil1!$A$225:$F$225,0))))</f>
      </c>
      <c r="G136" s="98"/>
      <c r="H136" s="99">
        <f>IF(A136&lt;1,"",(F136+E136)*'a completer'!$D$7*Feuil1!$H$226)</f>
      </c>
      <c r="I136" s="100">
        <f>IF(A136&lt;1,"",A136*D136*indices!D136/indices!$A$4)</f>
      </c>
      <c r="J136" s="101"/>
      <c r="K136" s="102">
        <f t="shared" si="19"/>
      </c>
      <c r="L136" s="103">
        <f t="shared" si="20"/>
      </c>
      <c r="M136" s="103">
        <f t="shared" si="21"/>
      </c>
      <c r="N136" s="104">
        <f>IF(A136&lt;1,"",+'Liste materiels et chiffrage'!M136/60*'a completer'!$B$8)</f>
      </c>
      <c r="O136" s="104">
        <f t="shared" si="22"/>
      </c>
      <c r="P136" s="105">
        <f t="shared" si="23"/>
      </c>
      <c r="Q136" s="5"/>
      <c r="R136" s="5"/>
      <c r="S136" s="5"/>
      <c r="T136" s="5"/>
      <c r="U136" s="5"/>
      <c r="V136" s="5"/>
      <c r="W136" s="5"/>
      <c r="X136" s="5"/>
      <c r="Y136" s="5"/>
      <c r="Z136" s="5"/>
      <c r="AA136" s="92">
        <f>IFERROR(VLOOKUP(B136,#REF!,2,FALSE),"à compléter")</f>
      </c>
    </row>
    <row r="137" ht="15" customHeight="1" spans="1:27" x14ac:dyDescent="0.25">
      <c r="A137" s="93">
        <v>0</v>
      </c>
      <c r="B137" s="94">
        <f>indices!B137</f>
      </c>
      <c r="C137" s="106">
        <f>'a completer'!$B$12</f>
      </c>
      <c r="D137" s="106">
        <f>'a completer'!$B$19</f>
      </c>
      <c r="E137" s="96">
        <f>IF(A137&lt;1,"",(A137)*(D137)*(indices!A137)*(VLOOKUP('a completer'!$B$11,Qualité,4,FALSE))*(VLOOKUP(C137,age,2,FALSE))*(INDEX(Feuil1!$A$226:$F$241,MATCH('a completer'!$B$10,Feuil1!A$226:$A$241,0),MATCH('Liste materiels et chiffrage'!$D137,Feuil1!$A$225:$F$225,0))))</f>
      </c>
      <c r="F137" s="97">
        <f>IF(A137&lt;1,"",(A137)*(indices!A137)*(VLOOKUP('a completer'!$B$11,Qualité,4,FALSE))*(VLOOKUP(C137,age,2,FALSE))*(INDEX(Feuil1!$A$226:$F$241,MATCH(10+'a completer'!$B$10,Feuil1!$A$226:$A$241,0),MATCH('Liste materiels et chiffrage'!$D137,Feuil1!$A$225:$F$225,0))))</f>
      </c>
      <c r="G137" s="98"/>
      <c r="H137" s="99">
        <f>IF(A137&lt;1,"",(F137+E137)*'a completer'!$D$7*Feuil1!$H$226)</f>
      </c>
      <c r="I137" s="100">
        <f>IF(A137&lt;1,"",A137*D137*indices!D137/indices!$A$4)</f>
      </c>
      <c r="J137" s="101"/>
      <c r="K137" s="102">
        <f t="shared" si="19"/>
      </c>
      <c r="L137" s="103">
        <f t="shared" si="20"/>
      </c>
      <c r="M137" s="103">
        <f t="shared" si="21"/>
      </c>
      <c r="N137" s="104">
        <f>IF(A137&lt;1,"",+'Liste materiels et chiffrage'!M137/60*'a completer'!$B$8)</f>
      </c>
      <c r="O137" s="104">
        <f t="shared" si="22"/>
      </c>
      <c r="P137" s="105">
        <f t="shared" si="23"/>
      </c>
      <c r="Q137" s="5"/>
      <c r="R137" s="5"/>
      <c r="S137" s="5"/>
      <c r="T137" s="5"/>
      <c r="U137" s="5"/>
      <c r="V137" s="5"/>
      <c r="W137" s="5"/>
      <c r="X137" s="5"/>
      <c r="Y137" s="5"/>
      <c r="Z137" s="5"/>
      <c r="AA137" s="92">
        <f>IFERROR(VLOOKUP(B137,#REF!,2,FALSE),"à compléter")</f>
      </c>
    </row>
    <row r="138" ht="15" customHeight="1" spans="1:27" x14ac:dyDescent="0.25">
      <c r="A138" s="93">
        <v>0</v>
      </c>
      <c r="B138" s="94">
        <f>indices!B138</f>
      </c>
      <c r="C138" s="106">
        <f>'a completer'!$B$12</f>
      </c>
      <c r="D138" s="106">
        <f>'a completer'!$B$19</f>
      </c>
      <c r="E138" s="96">
        <f>IF(A138&lt;1,"",(A138)*(D138)*(indices!A138)*(VLOOKUP('a completer'!$B$11,Qualité,4,FALSE))*(VLOOKUP(C138,age,2,FALSE))*(INDEX(Feuil1!$A$226:$F$241,MATCH('a completer'!$B$10,Feuil1!A$226:$A$241,0),MATCH('Liste materiels et chiffrage'!$D138,Feuil1!$A$225:$F$225,0))))</f>
      </c>
      <c r="F138" s="97">
        <f>IF(A138&lt;1,"",(A138)*(indices!A138)*(VLOOKUP('a completer'!$B$11,Qualité,4,FALSE))*(VLOOKUP(C138,age,2,FALSE))*(INDEX(Feuil1!$A$226:$F$241,MATCH(10+'a completer'!$B$10,Feuil1!$A$226:$A$241,0),MATCH('Liste materiels et chiffrage'!$D138,Feuil1!$A$225:$F$225,0))))</f>
      </c>
      <c r="G138" s="98"/>
      <c r="H138" s="99">
        <f>IF(A138&lt;1,"",(F138+E138)*'a completer'!$D$7*Feuil1!$H$226)</f>
      </c>
      <c r="I138" s="100">
        <f>IF(A138&lt;1,"",A138*D138*indices!D138/indices!$A$4)</f>
      </c>
      <c r="J138" s="101"/>
      <c r="K138" s="102">
        <f t="shared" si="19"/>
      </c>
      <c r="L138" s="103">
        <f t="shared" si="20"/>
      </c>
      <c r="M138" s="103">
        <f t="shared" si="21"/>
      </c>
      <c r="N138" s="104">
        <f>IF(A138&lt;1,"",+'Liste materiels et chiffrage'!M138/60*'a completer'!$B$8)</f>
      </c>
      <c r="O138" s="104">
        <f t="shared" si="22"/>
      </c>
      <c r="P138" s="105">
        <f t="shared" si="23"/>
      </c>
      <c r="Q138" s="5"/>
      <c r="R138" s="5"/>
      <c r="S138" s="5"/>
      <c r="T138" s="5"/>
      <c r="U138" s="5"/>
      <c r="V138" s="5"/>
      <c r="W138" s="5"/>
      <c r="X138" s="5"/>
      <c r="Y138" s="5"/>
      <c r="Z138" s="5"/>
      <c r="AA138" s="92">
        <f>IFERROR(VLOOKUP(B138,#REF!,2,FALSE),"à compléter")</f>
      </c>
    </row>
    <row r="139" ht="15" customHeight="1" spans="1:27" x14ac:dyDescent="0.25">
      <c r="A139" s="93">
        <v>0</v>
      </c>
      <c r="B139" s="94">
        <f>indices!B139</f>
      </c>
      <c r="C139" s="106">
        <f>'a completer'!$B$12</f>
      </c>
      <c r="D139" s="106">
        <f>'a completer'!$B$19</f>
      </c>
      <c r="E139" s="96">
        <f>IF(A139&lt;1,"",(A139)*(D139)*(indices!A139)*(VLOOKUP('a completer'!$B$11,Qualité,4,FALSE))*(VLOOKUP(C139,age,2,FALSE))*(INDEX(Feuil1!$A$226:$F$241,MATCH('a completer'!$B$10,Feuil1!A$226:$A$241,0),MATCH('Liste materiels et chiffrage'!$D139,Feuil1!$A$225:$F$225,0))))</f>
      </c>
      <c r="F139" s="97">
        <f>IF(A139&lt;1,"",(A139)*(indices!A139)*(VLOOKUP('a completer'!$B$11,Qualité,4,FALSE))*(VLOOKUP(C139,age,2,FALSE))*(INDEX(Feuil1!$A$226:$F$241,MATCH(10+'a completer'!$B$10,Feuil1!$A$226:$A$241,0),MATCH('Liste materiels et chiffrage'!$D139,Feuil1!$A$225:$F$225,0))))</f>
      </c>
      <c r="G139" s="98"/>
      <c r="H139" s="99">
        <f>IF(A139&lt;1,"",(F139+E139)*'a completer'!$D$7*Feuil1!$H$226)</f>
      </c>
      <c r="I139" s="100">
        <f>IF(A139&lt;1,"",A139*D139*indices!D139/indices!$A$4)</f>
      </c>
      <c r="J139" s="101"/>
      <c r="K139" s="102">
        <f t="shared" si="19"/>
      </c>
      <c r="L139" s="103">
        <f t="shared" si="20"/>
      </c>
      <c r="M139" s="103">
        <f t="shared" si="21"/>
      </c>
      <c r="N139" s="104">
        <f>IF(A139&lt;1,"",+'Liste materiels et chiffrage'!M139/60*'a completer'!$B$8)</f>
      </c>
      <c r="O139" s="104">
        <f t="shared" si="22"/>
      </c>
      <c r="P139" s="105">
        <f t="shared" si="23"/>
      </c>
      <c r="Q139" s="5"/>
      <c r="R139" s="5"/>
      <c r="S139" s="5"/>
      <c r="T139" s="5"/>
      <c r="U139" s="5"/>
      <c r="V139" s="5"/>
      <c r="W139" s="5"/>
      <c r="X139" s="5"/>
      <c r="Y139" s="5"/>
      <c r="Z139" s="5"/>
      <c r="AA139" s="92">
        <f>IFERROR(VLOOKUP(B139,#REF!,2,FALSE),"à compléter")</f>
      </c>
    </row>
    <row r="140" ht="15" customHeight="1" spans="1:27" x14ac:dyDescent="0.25">
      <c r="A140" s="93">
        <v>0</v>
      </c>
      <c r="B140" s="94">
        <f>indices!B140</f>
      </c>
      <c r="C140" s="106">
        <f>'a completer'!$B$12</f>
      </c>
      <c r="D140" s="106">
        <f>'a completer'!$B$19</f>
      </c>
      <c r="E140" s="96">
        <f>IF(A140&lt;1,"",(A140)*(D140)*(indices!A140)*(VLOOKUP('a completer'!$B$11,Qualité,4,FALSE))*(VLOOKUP(C140,age,2,FALSE))*(INDEX(Feuil1!$A$226:$F$241,MATCH('a completer'!$B$10,Feuil1!A$226:$A$241,0),MATCH('Liste materiels et chiffrage'!$D140,Feuil1!$A$225:$F$225,0))))</f>
      </c>
      <c r="F140" s="97">
        <f>IF(A140&lt;1,"",(A140)*(indices!A140)*(VLOOKUP('a completer'!$B$11,Qualité,4,FALSE))*(VLOOKUP(C140,age,2,FALSE))*(INDEX(Feuil1!$A$226:$F$241,MATCH(10+'a completer'!$B$10,Feuil1!$A$226:$A$241,0),MATCH('Liste materiels et chiffrage'!$D140,Feuil1!$A$225:$F$225,0))))</f>
      </c>
      <c r="G140" s="98"/>
      <c r="H140" s="99">
        <f>IF(A140&lt;1,"",(F140+E140)*'a completer'!$D$7*Feuil1!$H$226)</f>
      </c>
      <c r="I140" s="100">
        <f>IF(A140&lt;1,"",A140*D140*indices!D140/indices!$A$4)</f>
      </c>
      <c r="J140" s="101"/>
      <c r="K140" s="102">
        <f t="shared" si="19"/>
      </c>
      <c r="L140" s="103">
        <f t="shared" si="20"/>
      </c>
      <c r="M140" s="103">
        <f t="shared" si="21"/>
      </c>
      <c r="N140" s="104">
        <f>IF(A140&lt;1,"",+'Liste materiels et chiffrage'!M140/60*'a completer'!$B$8)</f>
      </c>
      <c r="O140" s="104">
        <f t="shared" si="22"/>
      </c>
      <c r="P140" s="105">
        <f t="shared" si="23"/>
      </c>
      <c r="Q140" s="5"/>
      <c r="R140" s="5"/>
      <c r="S140" s="5"/>
      <c r="T140" s="5"/>
      <c r="U140" s="5"/>
      <c r="V140" s="5"/>
      <c r="W140" s="5"/>
      <c r="X140" s="5"/>
      <c r="Y140" s="5"/>
      <c r="Z140" s="5"/>
      <c r="AA140" s="92">
        <f>IFERROR(VLOOKUP(B140,#REF!,2,FALSE),"à compléter")</f>
      </c>
    </row>
    <row r="141" ht="15" customHeight="1" spans="1:27" x14ac:dyDescent="0.25">
      <c r="A141" s="93">
        <v>0</v>
      </c>
      <c r="B141" s="94">
        <f>indices!B141</f>
      </c>
      <c r="C141" s="106">
        <f>'a completer'!$B$12</f>
      </c>
      <c r="D141" s="106">
        <f>'a completer'!$B$19</f>
      </c>
      <c r="E141" s="96">
        <f>IF(A141&lt;1,"",(A141)*(D141)*(indices!A141)*(VLOOKUP('a completer'!$B$11,Qualité,4,FALSE))*(VLOOKUP(C141,age,2,FALSE))*(INDEX(Feuil1!$A$226:$F$241,MATCH('a completer'!$B$10,Feuil1!A$226:$A$241,0),MATCH('Liste materiels et chiffrage'!$D141,Feuil1!$A$225:$F$225,0))))</f>
      </c>
      <c r="F141" s="97">
        <f>IF(A141&lt;1,"",(A141)*(indices!A141)*(VLOOKUP('a completer'!$B$11,Qualité,4,FALSE))*(VLOOKUP(C141,age,2,FALSE))*(INDEX(Feuil1!$A$226:$F$241,MATCH(10+'a completer'!$B$10,Feuil1!$A$226:$A$241,0),MATCH('Liste materiels et chiffrage'!$D141,Feuil1!$A$225:$F$225,0))))</f>
      </c>
      <c r="G141" s="98"/>
      <c r="H141" s="99">
        <f>IF(A141&lt;1,"",(F141+E141)*'a completer'!$D$7*Feuil1!$H$226)</f>
      </c>
      <c r="I141" s="100">
        <f>IF(A141&lt;1,"",A141*D141*indices!D141/indices!$A$4)</f>
      </c>
      <c r="J141" s="101"/>
      <c r="K141" s="102">
        <f t="shared" si="19"/>
      </c>
      <c r="L141" s="103">
        <f t="shared" si="20"/>
      </c>
      <c r="M141" s="103">
        <f t="shared" si="21"/>
      </c>
      <c r="N141" s="104">
        <f>IF(A141&lt;1,"",+'Liste materiels et chiffrage'!M141/60*'a completer'!$B$8)</f>
      </c>
      <c r="O141" s="104">
        <f t="shared" si="22"/>
      </c>
      <c r="P141" s="105">
        <f t="shared" si="23"/>
      </c>
      <c r="Q141" s="5"/>
      <c r="R141" s="5"/>
      <c r="S141" s="5"/>
      <c r="T141" s="5"/>
      <c r="U141" s="5"/>
      <c r="V141" s="5"/>
      <c r="W141" s="5"/>
      <c r="X141" s="5"/>
      <c r="Y141" s="5"/>
      <c r="Z141" s="5"/>
      <c r="AA141" s="92">
        <f>IFERROR(VLOOKUP(B141,#REF!,2,FALSE),"à compléter")</f>
      </c>
    </row>
    <row r="142" ht="15" customHeight="1" spans="1:27" x14ac:dyDescent="0.25">
      <c r="A142" s="93">
        <v>0</v>
      </c>
      <c r="B142" s="94">
        <f>indices!B142</f>
      </c>
      <c r="C142" s="106">
        <f>'a completer'!$B$12</f>
      </c>
      <c r="D142" s="106">
        <f>'a completer'!$B$19</f>
      </c>
      <c r="E142" s="96">
        <f>IF(A142&lt;1,"",(A142)*(D142)*(indices!A142)*(VLOOKUP('a completer'!$B$11,Qualité,4,FALSE))*(VLOOKUP(C142,age,2,FALSE))*(INDEX(Feuil1!$A$226:$F$241,MATCH('a completer'!$B$10,Feuil1!A$226:$A$241,0),MATCH('Liste materiels et chiffrage'!$D142,Feuil1!$A$225:$F$225,0))))</f>
      </c>
      <c r="F142" s="97">
        <f>IF(A142&lt;1,"",(A142)*(indices!A142)*(VLOOKUP('a completer'!$B$11,Qualité,4,FALSE))*(VLOOKUP(C142,age,2,FALSE))*(INDEX(Feuil1!$A$226:$F$241,MATCH(10+'a completer'!$B$10,Feuil1!$A$226:$A$241,0),MATCH('Liste materiels et chiffrage'!$D142,Feuil1!$A$225:$F$225,0))))</f>
      </c>
      <c r="G142" s="98"/>
      <c r="H142" s="99">
        <f>IF(A142&lt;1,"",(F142+E142)*'a completer'!$D$7*Feuil1!$H$226)</f>
      </c>
      <c r="I142" s="100">
        <f>IF(A142&lt;1,"",A142*D142*indices!D142/indices!$A$4)</f>
      </c>
      <c r="J142" s="101"/>
      <c r="K142" s="102">
        <f t="shared" si="19"/>
      </c>
      <c r="L142" s="103">
        <f t="shared" si="20"/>
      </c>
      <c r="M142" s="103">
        <f t="shared" si="21"/>
      </c>
      <c r="N142" s="104">
        <f>IF(A142&lt;1,"",+'Liste materiels et chiffrage'!M142/60*'a completer'!$B$8)</f>
      </c>
      <c r="O142" s="104">
        <f t="shared" si="22"/>
      </c>
      <c r="P142" s="105">
        <f t="shared" si="23"/>
      </c>
      <c r="Q142" s="5"/>
      <c r="R142" s="5"/>
      <c r="S142" s="5"/>
      <c r="T142" s="5"/>
      <c r="U142" s="5"/>
      <c r="V142" s="5"/>
      <c r="W142" s="5"/>
      <c r="X142" s="5"/>
      <c r="Y142" s="5"/>
      <c r="Z142" s="5"/>
      <c r="AA142" s="92">
        <f>IFERROR(VLOOKUP(B142,#REF!,2,FALSE),"à compléter")</f>
      </c>
    </row>
    <row r="143" ht="15" customHeight="1" spans="1:27" x14ac:dyDescent="0.25">
      <c r="A143" s="93">
        <v>0</v>
      </c>
      <c r="B143" s="94">
        <f>indices!B143</f>
      </c>
      <c r="C143" s="106">
        <f>'a completer'!$B$12</f>
      </c>
      <c r="D143" s="106">
        <f>'a completer'!$B$19</f>
      </c>
      <c r="E143" s="96">
        <f>IF(A143&lt;1,"",(A143)*(D143)*(indices!A143)*(VLOOKUP('a completer'!$B$11,Qualité,4,FALSE))*(VLOOKUP(C143,age,2,FALSE))*(INDEX(Feuil1!$A$226:$F$241,MATCH('a completer'!$B$10,Feuil1!A$226:$A$241,0),MATCH('Liste materiels et chiffrage'!$D143,Feuil1!$A$225:$F$225,0))))</f>
      </c>
      <c r="F143" s="97">
        <f>IF(A143&lt;1,"",(A143)*(indices!A143)*(VLOOKUP('a completer'!$B$11,Qualité,4,FALSE))*(VLOOKUP(C143,age,2,FALSE))*(INDEX(Feuil1!$A$226:$F$241,MATCH(10+'a completer'!$B$10,Feuil1!$A$226:$A$241,0),MATCH('Liste materiels et chiffrage'!$D143,Feuil1!$A$225:$F$225,0))))</f>
      </c>
      <c r="G143" s="98"/>
      <c r="H143" s="99">
        <f>IF(A143&lt;1,"",(F143+E143)*'a completer'!$D$7*Feuil1!$H$226)</f>
      </c>
      <c r="I143" s="100">
        <f>IF(A143&lt;1,"",A143*D143*indices!D143/indices!$A$4)</f>
      </c>
      <c r="J143" s="101"/>
      <c r="K143" s="102">
        <f t="shared" si="19"/>
      </c>
      <c r="L143" s="103">
        <f t="shared" si="20"/>
      </c>
      <c r="M143" s="103">
        <f t="shared" si="21"/>
      </c>
      <c r="N143" s="104">
        <f>IF(A143&lt;1,"",+'Liste materiels et chiffrage'!M143/60*'a completer'!$B$8)</f>
      </c>
      <c r="O143" s="104">
        <f t="shared" si="22"/>
      </c>
      <c r="P143" s="105">
        <f t="shared" si="23"/>
      </c>
      <c r="Q143" s="5"/>
      <c r="R143" s="5"/>
      <c r="S143" s="5"/>
      <c r="T143" s="5"/>
      <c r="U143" s="5"/>
      <c r="V143" s="5"/>
      <c r="W143" s="5"/>
      <c r="X143" s="5"/>
      <c r="Y143" s="5"/>
      <c r="Z143" s="5"/>
      <c r="AA143" s="92">
        <f>IFERROR(VLOOKUP(B143,#REF!,2,FALSE),"à compléter")</f>
      </c>
    </row>
    <row r="144" ht="15" customHeight="1" spans="1:27" x14ac:dyDescent="0.25">
      <c r="A144" s="93">
        <v>0</v>
      </c>
      <c r="B144" s="94">
        <f>indices!B144</f>
      </c>
      <c r="C144" s="106">
        <f>'a completer'!$B$12</f>
      </c>
      <c r="D144" s="106">
        <f>'a completer'!$B$19</f>
      </c>
      <c r="E144" s="96">
        <f>IF(A144&lt;1,"",(A144)*(D144)*(indices!A144)*(VLOOKUP('a completer'!$B$11,Qualité,4,FALSE))*(VLOOKUP(C144,age,2,FALSE))*(INDEX(Feuil1!$A$226:$F$241,MATCH('a completer'!$B$10,Feuil1!A$226:$A$241,0),MATCH('Liste materiels et chiffrage'!$D144,Feuil1!$A$225:$F$225,0))))</f>
      </c>
      <c r="F144" s="97">
        <f>IF(A144&lt;1,"",(A144)*(indices!A144)*(VLOOKUP('a completer'!$B$11,Qualité,4,FALSE))*(VLOOKUP(C144,age,2,FALSE))*(INDEX(Feuil1!$A$226:$F$241,MATCH(10+'a completer'!$B$10,Feuil1!$A$226:$A$241,0),MATCH('Liste materiels et chiffrage'!$D144,Feuil1!$A$225:$F$225,0))))</f>
      </c>
      <c r="G144" s="98"/>
      <c r="H144" s="99">
        <f>IF(A144&lt;1,"",(F144+E144)*'a completer'!$D$7*Feuil1!$H$226)</f>
      </c>
      <c r="I144" s="100">
        <f>IF(A144&lt;1,"",A144*D144*indices!D144/indices!$A$4)</f>
      </c>
      <c r="J144" s="101"/>
      <c r="K144" s="102">
        <f t="shared" si="19"/>
      </c>
      <c r="L144" s="103">
        <f t="shared" si="20"/>
      </c>
      <c r="M144" s="103">
        <f t="shared" si="21"/>
      </c>
      <c r="N144" s="104">
        <f>IF(A144&lt;1,"",+'Liste materiels et chiffrage'!M144/60*'a completer'!$B$8)</f>
      </c>
      <c r="O144" s="104">
        <f t="shared" si="22"/>
      </c>
      <c r="P144" s="105">
        <f t="shared" si="23"/>
      </c>
      <c r="Q144" s="5"/>
      <c r="R144" s="5"/>
      <c r="S144" s="5"/>
      <c r="T144" s="5"/>
      <c r="U144" s="5"/>
      <c r="V144" s="5"/>
      <c r="W144" s="5"/>
      <c r="X144" s="5"/>
      <c r="Y144" s="5"/>
      <c r="Z144" s="5"/>
      <c r="AA144" s="92">
        <f>IFERROR(VLOOKUP(B144,#REF!,2,FALSE),"à compléter")</f>
      </c>
    </row>
    <row r="145" ht="15" customHeight="1" spans="1:27" x14ac:dyDescent="0.25">
      <c r="A145" s="93">
        <v>0</v>
      </c>
      <c r="B145" s="94">
        <f>indices!B145</f>
      </c>
      <c r="C145" s="106">
        <f>'a completer'!$B$12</f>
      </c>
      <c r="D145" s="106">
        <f>'a completer'!$B$19</f>
      </c>
      <c r="E145" s="96">
        <f>IF(A145&lt;1,"",(A145)*(D145)*(indices!A145)*(VLOOKUP('a completer'!$B$11,Qualité,4,FALSE))*(VLOOKUP(C145,age,2,FALSE))*(INDEX(Feuil1!$A$226:$F$241,MATCH('a completer'!$B$10,Feuil1!A$226:$A$241,0),MATCH('Liste materiels et chiffrage'!$D145,Feuil1!$A$225:$F$225,0))))</f>
      </c>
      <c r="F145" s="97">
        <f>IF(A145&lt;1,"",(A145)*(indices!A145)*(VLOOKUP('a completer'!$B$11,Qualité,4,FALSE))*(VLOOKUP(C145,age,2,FALSE))*(INDEX(Feuil1!$A$226:$F$241,MATCH(10+'a completer'!$B$10,Feuil1!$A$226:$A$241,0),MATCH('Liste materiels et chiffrage'!$D145,Feuil1!$A$225:$F$225,0))))</f>
      </c>
      <c r="G145" s="98"/>
      <c r="H145" s="99">
        <f>IF(A145&lt;1,"",(F145+E145)*'a completer'!$D$7*Feuil1!$H$226)</f>
      </c>
      <c r="I145" s="100">
        <f>IF(A145&lt;1,"",A145*D145*indices!D145/indices!$A$4)</f>
      </c>
      <c r="J145" s="101"/>
      <c r="K145" s="102">
        <f t="shared" si="19"/>
      </c>
      <c r="L145" s="103">
        <f t="shared" si="20"/>
      </c>
      <c r="M145" s="103">
        <f t="shared" si="21"/>
      </c>
      <c r="N145" s="104">
        <f>IF(A145&lt;1,"",+'Liste materiels et chiffrage'!M145/60*'a completer'!$B$8)</f>
      </c>
      <c r="O145" s="104">
        <f t="shared" si="22"/>
      </c>
      <c r="P145" s="105">
        <f t="shared" si="23"/>
      </c>
      <c r="Q145" s="5"/>
      <c r="R145" s="5"/>
      <c r="S145" s="5"/>
      <c r="T145" s="5"/>
      <c r="U145" s="5"/>
      <c r="V145" s="5"/>
      <c r="W145" s="5"/>
      <c r="X145" s="5"/>
      <c r="Y145" s="5"/>
      <c r="Z145" s="5"/>
      <c r="AA145" s="92">
        <f>IFERROR(VLOOKUP(B145,#REF!,2,FALSE),"à compléter")</f>
      </c>
    </row>
    <row r="146" ht="15" customHeight="1" spans="1:27" x14ac:dyDescent="0.25">
      <c r="A146" s="93">
        <v>0</v>
      </c>
      <c r="B146" s="94">
        <f>indices!B146</f>
      </c>
      <c r="C146" s="106">
        <f>'a completer'!$B$12</f>
      </c>
      <c r="D146" s="106">
        <f>'a completer'!$B$19</f>
      </c>
      <c r="E146" s="96">
        <f>IF(A146&lt;1,"",(A146)*(D146)*(indices!A146)*(VLOOKUP('a completer'!$B$11,Qualité,4,FALSE))*(VLOOKUP(C146,age,2,FALSE))*(INDEX(Feuil1!$A$226:$F$241,MATCH('a completer'!$B$10,Feuil1!A$226:$A$241,0),MATCH('Liste materiels et chiffrage'!$D146,Feuil1!$A$225:$F$225,0))))</f>
      </c>
      <c r="F146" s="97">
        <f>IF(A146&lt;1,"",(A146)*(indices!A146)*(VLOOKUP('a completer'!$B$11,Qualité,4,FALSE))*(VLOOKUP(C146,age,2,FALSE))*(INDEX(Feuil1!$A$226:$F$241,MATCH(10+'a completer'!$B$10,Feuil1!$A$226:$A$241,0),MATCH('Liste materiels et chiffrage'!$D146,Feuil1!$A$225:$F$225,0))))</f>
      </c>
      <c r="G146" s="98"/>
      <c r="H146" s="99">
        <f>IF(A146&lt;1,"",(F146+E146)*'a completer'!$D$7*Feuil1!$H$226)</f>
      </c>
      <c r="I146" s="100">
        <f>IF(A146&lt;1,"",A146*D146*indices!D146/indices!$A$4)</f>
      </c>
      <c r="J146" s="101"/>
      <c r="K146" s="102">
        <f t="shared" si="19"/>
      </c>
      <c r="L146" s="103">
        <f t="shared" si="20"/>
      </c>
      <c r="M146" s="103">
        <f t="shared" si="21"/>
      </c>
      <c r="N146" s="104">
        <f>IF(A146&lt;1,"",+'Liste materiels et chiffrage'!M146/60*'a completer'!$B$8)</f>
      </c>
      <c r="O146" s="104">
        <f t="shared" si="22"/>
      </c>
      <c r="P146" s="105">
        <f t="shared" si="23"/>
      </c>
      <c r="Q146" s="5"/>
      <c r="R146" s="5"/>
      <c r="S146" s="5"/>
      <c r="T146" s="5"/>
      <c r="U146" s="5"/>
      <c r="V146" s="5"/>
      <c r="W146" s="5"/>
      <c r="X146" s="5"/>
      <c r="Y146" s="5"/>
      <c r="Z146" s="5"/>
      <c r="AA146" s="92">
        <f>IFERROR(VLOOKUP(B146,#REF!,2,FALSE),"à compléter")</f>
      </c>
    </row>
    <row r="147" ht="15" customHeight="1" spans="1:27" x14ac:dyDescent="0.25">
      <c r="A147" s="93">
        <v>0</v>
      </c>
      <c r="B147" s="94">
        <f>indices!B147</f>
      </c>
      <c r="C147" s="106">
        <f>'a completer'!$B$12</f>
      </c>
      <c r="D147" s="106">
        <f>'a completer'!$B$19</f>
      </c>
      <c r="E147" s="96">
        <f>IF(A147&lt;1,"",(A147)*(D147)*(indices!A147)*(VLOOKUP('a completer'!$B$11,Qualité,4,FALSE))*(VLOOKUP(C147,age,2,FALSE))*(INDEX(Feuil1!$A$226:$F$241,MATCH('a completer'!$B$10,Feuil1!A$226:$A$241,0),MATCH('Liste materiels et chiffrage'!$D147,Feuil1!$A$225:$F$225,0))))</f>
      </c>
      <c r="F147" s="97">
        <f>IF(A147&lt;1,"",(A147)*(indices!A147)*(VLOOKUP('a completer'!$B$11,Qualité,4,FALSE))*(VLOOKUP(C147,age,2,FALSE))*(INDEX(Feuil1!$A$226:$F$241,MATCH(10+'a completer'!$B$10,Feuil1!$A$226:$A$241,0),MATCH('Liste materiels et chiffrage'!$D147,Feuil1!$A$225:$F$225,0))))</f>
      </c>
      <c r="G147" s="98"/>
      <c r="H147" s="99">
        <f>IF(A147&lt;1,"",(F147+E147)*'a completer'!$D$7*Feuil1!$H$226)</f>
      </c>
      <c r="I147" s="100">
        <f>IF(A147&lt;1,"",A147*D147*indices!D147/indices!$A$4)</f>
      </c>
      <c r="J147" s="101"/>
      <c r="K147" s="102">
        <f t="shared" si="19"/>
      </c>
      <c r="L147" s="103">
        <f t="shared" si="20"/>
      </c>
      <c r="M147" s="103">
        <f t="shared" si="21"/>
      </c>
      <c r="N147" s="104">
        <f>IF(A147&lt;1,"",+'Liste materiels et chiffrage'!M147/60*'a completer'!$B$8)</f>
      </c>
      <c r="O147" s="104">
        <f t="shared" si="22"/>
      </c>
      <c r="P147" s="105">
        <f t="shared" si="23"/>
      </c>
      <c r="Q147" s="5"/>
      <c r="R147" s="5"/>
      <c r="S147" s="5"/>
      <c r="T147" s="5"/>
      <c r="U147" s="5"/>
      <c r="V147" s="5"/>
      <c r="W147" s="5"/>
      <c r="X147" s="5"/>
      <c r="Y147" s="5"/>
      <c r="Z147" s="5"/>
      <c r="AA147" s="92">
        <f>IFERROR(VLOOKUP(B147,#REF!,2,FALSE),"à compléter")</f>
      </c>
    </row>
    <row r="148" ht="15" customHeight="1" spans="1:27" x14ac:dyDescent="0.25">
      <c r="A148" s="93">
        <v>0</v>
      </c>
      <c r="B148" s="94">
        <f>indices!B148</f>
      </c>
      <c r="C148" s="106">
        <f>'a completer'!$B$12</f>
      </c>
      <c r="D148" s="106">
        <f>'a completer'!$B$19</f>
      </c>
      <c r="E148" s="96">
        <f>IF(A148&lt;1,"",(A148)*(D148)*(indices!A148)*(VLOOKUP('a completer'!$B$11,Qualité,4,FALSE))*(VLOOKUP(C148,age,2,FALSE))*(INDEX(Feuil1!$A$226:$F$241,MATCH('a completer'!$B$10,Feuil1!A$226:$A$241,0),MATCH('Liste materiels et chiffrage'!$D148,Feuil1!$A$225:$F$225,0))))</f>
      </c>
      <c r="F148" s="97">
        <f>IF(A148&lt;1,"",(A148)*(indices!A148)*(VLOOKUP('a completer'!$B$11,Qualité,4,FALSE))*(VLOOKUP(C148,age,2,FALSE))*(INDEX(Feuil1!$A$226:$F$241,MATCH(10+'a completer'!$B$10,Feuil1!$A$226:$A$241,0),MATCH('Liste materiels et chiffrage'!$D148,Feuil1!$A$225:$F$225,0))))</f>
      </c>
      <c r="G148" s="98"/>
      <c r="H148" s="99">
        <f>IF(A148&lt;1,"",(F148+E148)*'a completer'!$D$7*Feuil1!$H$226)</f>
      </c>
      <c r="I148" s="100">
        <f>IF(A148&lt;1,"",A148*D148*indices!D148/indices!$A$4)</f>
      </c>
      <c r="J148" s="101"/>
      <c r="K148" s="102">
        <f t="shared" si="19"/>
      </c>
      <c r="L148" s="103">
        <f t="shared" si="20"/>
      </c>
      <c r="M148" s="103">
        <f t="shared" si="21"/>
      </c>
      <c r="N148" s="104">
        <f>IF(A148&lt;1,"",+'Liste materiels et chiffrage'!M148/60*'a completer'!$B$8)</f>
      </c>
      <c r="O148" s="104">
        <f t="shared" si="22"/>
      </c>
      <c r="P148" s="105">
        <f t="shared" si="23"/>
      </c>
      <c r="Q148" s="5"/>
      <c r="R148" s="5"/>
      <c r="S148" s="5"/>
      <c r="T148" s="5"/>
      <c r="U148" s="5"/>
      <c r="V148" s="5"/>
      <c r="W148" s="5"/>
      <c r="X148" s="5"/>
      <c r="Y148" s="5"/>
      <c r="Z148" s="5"/>
      <c r="AA148" s="92">
        <f>IFERROR(VLOOKUP(B148,#REF!,2,FALSE),"à compléter")</f>
      </c>
    </row>
    <row r="149" ht="15" customHeight="1" spans="1:27" x14ac:dyDescent="0.25">
      <c r="A149" s="93">
        <v>0</v>
      </c>
      <c r="B149" s="94">
        <f>indices!B149</f>
      </c>
      <c r="C149" s="106">
        <f>'a completer'!$B$12</f>
      </c>
      <c r="D149" s="106">
        <f>'a completer'!$B$19</f>
      </c>
      <c r="E149" s="96">
        <f>IF(A149&lt;1,"",(A149)*(D149)*(indices!A149)*(VLOOKUP('a completer'!$B$11,Qualité,4,FALSE))*(VLOOKUP(C149,age,2,FALSE))*(INDEX(Feuil1!$A$226:$F$241,MATCH('a completer'!$B$10,Feuil1!A$226:$A$241,0),MATCH('Liste materiels et chiffrage'!$D149,Feuil1!$A$225:$F$225,0))))</f>
      </c>
      <c r="F149" s="97">
        <f>IF(A149&lt;1,"",(A149)*(indices!A149)*(VLOOKUP('a completer'!$B$11,Qualité,4,FALSE))*(VLOOKUP(C149,age,2,FALSE))*(INDEX(Feuil1!$A$226:$F$241,MATCH(10+'a completer'!$B$10,Feuil1!$A$226:$A$241,0),MATCH('Liste materiels et chiffrage'!$D149,Feuil1!$A$225:$F$225,0))))</f>
      </c>
      <c r="G149" s="98"/>
      <c r="H149" s="99">
        <f>IF(A149&lt;1,"",(F149+E149)*'a completer'!$D$7*Feuil1!$H$226)</f>
      </c>
      <c r="I149" s="100">
        <f>IF(A149&lt;1,"",A149*D149*indices!D149/indices!$A$4)</f>
      </c>
      <c r="J149" s="101"/>
      <c r="K149" s="102">
        <f t="shared" si="19"/>
      </c>
      <c r="L149" s="103">
        <f t="shared" si="20"/>
      </c>
      <c r="M149" s="103">
        <f t="shared" si="21"/>
      </c>
      <c r="N149" s="104">
        <f>IF(A149&lt;1,"",+'Liste materiels et chiffrage'!M149/60*'a completer'!$B$8)</f>
      </c>
      <c r="O149" s="104">
        <f t="shared" si="22"/>
      </c>
      <c r="P149" s="105">
        <f t="shared" si="23"/>
      </c>
      <c r="Q149" s="5"/>
      <c r="R149" s="5"/>
      <c r="S149" s="5"/>
      <c r="T149" s="5"/>
      <c r="U149" s="5"/>
      <c r="V149" s="5"/>
      <c r="W149" s="5"/>
      <c r="X149" s="5"/>
      <c r="Y149" s="5"/>
      <c r="Z149" s="5"/>
      <c r="AA149" s="92">
        <f>IFERROR(VLOOKUP(B149,#REF!,2,FALSE),"à compléter")</f>
      </c>
    </row>
    <row r="150" ht="15" customHeight="1" spans="1:27" x14ac:dyDescent="0.25">
      <c r="A150" s="93">
        <v>0</v>
      </c>
      <c r="B150" s="94">
        <f>indices!B150</f>
      </c>
      <c r="C150" s="106">
        <f>'a completer'!$B$12</f>
      </c>
      <c r="D150" s="106">
        <f>'a completer'!$B$19</f>
      </c>
      <c r="E150" s="96">
        <f>IF(A150&lt;1,"",(A150)*(D150)*(indices!A150)*(VLOOKUP('a completer'!$B$11,Qualité,4,FALSE))*(VLOOKUP(C150,age,2,FALSE))*(INDEX(Feuil1!$A$226:$F$241,MATCH('a completer'!$B$10,Feuil1!A$226:$A$241,0),MATCH('Liste materiels et chiffrage'!$D150,Feuil1!$A$225:$F$225,0))))</f>
      </c>
      <c r="F150" s="97">
        <f>IF(A150&lt;1,"",(A150)*(indices!A150)*(VLOOKUP('a completer'!$B$11,Qualité,4,FALSE))*(VLOOKUP(C150,age,2,FALSE))*(INDEX(Feuil1!$A$226:$F$241,MATCH(10+'a completer'!$B$10,Feuil1!$A$226:$A$241,0),MATCH('Liste materiels et chiffrage'!$D150,Feuil1!$A$225:$F$225,0))))</f>
      </c>
      <c r="G150" s="98"/>
      <c r="H150" s="99">
        <f>IF(A150&lt;1,"",(F150+E150)*'a completer'!$D$7*Feuil1!$H$226)</f>
      </c>
      <c r="I150" s="100">
        <f>IF(A150&lt;1,"",A150*D150*indices!D150/indices!$A$4)</f>
      </c>
      <c r="J150" s="101"/>
      <c r="K150" s="102">
        <f t="shared" si="19"/>
      </c>
      <c r="L150" s="103">
        <f t="shared" si="20"/>
      </c>
      <c r="M150" s="103">
        <f t="shared" si="21"/>
      </c>
      <c r="N150" s="104">
        <f>IF(A150&lt;1,"",+'Liste materiels et chiffrage'!M150/60*'a completer'!$B$8)</f>
      </c>
      <c r="O150" s="104">
        <f t="shared" si="22"/>
      </c>
      <c r="P150" s="105">
        <f t="shared" si="23"/>
      </c>
      <c r="Q150" s="5"/>
      <c r="R150" s="5"/>
      <c r="S150" s="5"/>
      <c r="T150" s="5"/>
      <c r="U150" s="5"/>
      <c r="V150" s="5"/>
      <c r="W150" s="5"/>
      <c r="X150" s="5"/>
      <c r="Y150" s="5"/>
      <c r="Z150" s="5"/>
      <c r="AA150" s="92">
        <f>IFERROR(VLOOKUP(B150,#REF!,2,FALSE),"à compléter")</f>
      </c>
    </row>
    <row r="151" ht="15" customHeight="1" spans="1:27" x14ac:dyDescent="0.25">
      <c r="A151" s="93">
        <v>0</v>
      </c>
      <c r="B151" s="94">
        <f>indices!B151</f>
      </c>
      <c r="C151" s="106">
        <f>'a completer'!$B$12</f>
      </c>
      <c r="D151" s="106">
        <f>'a completer'!$B$19</f>
      </c>
      <c r="E151" s="96">
        <f>IF(A151&lt;1,"",(A151)*(D151)*(indices!A151)*(VLOOKUP('a completer'!$B$11,Qualité,4,FALSE))*(VLOOKUP(C151,age,2,FALSE))*(INDEX(Feuil1!$A$226:$F$241,MATCH('a completer'!$B$10,Feuil1!A$226:$A$241,0),MATCH('Liste materiels et chiffrage'!$D151,Feuil1!$A$225:$F$225,0))))</f>
      </c>
      <c r="F151" s="97">
        <f>IF(A151&lt;1,"",(A151)*(indices!A151)*(VLOOKUP('a completer'!$B$11,Qualité,4,FALSE))*(VLOOKUP(C151,age,2,FALSE))*(INDEX(Feuil1!$A$226:$F$241,MATCH(10+'a completer'!$B$10,Feuil1!$A$226:$A$241,0),MATCH('Liste materiels et chiffrage'!$D151,Feuil1!$A$225:$F$225,0))))</f>
      </c>
      <c r="G151" s="98"/>
      <c r="H151" s="99">
        <f>IF(A151&lt;1,"",(F151+E151)*'a completer'!$D$7*Feuil1!$H$226)</f>
      </c>
      <c r="I151" s="100">
        <f>IF(A151&lt;1,"",A151*D151*indices!D151/indices!$A$4)</f>
      </c>
      <c r="J151" s="101"/>
      <c r="K151" s="102">
        <f t="shared" si="19"/>
      </c>
      <c r="L151" s="103">
        <f t="shared" si="20"/>
      </c>
      <c r="M151" s="103">
        <f t="shared" si="21"/>
      </c>
      <c r="N151" s="104">
        <f>IF(A151&lt;1,"",+'Liste materiels et chiffrage'!M151/60*'a completer'!$B$8)</f>
      </c>
      <c r="O151" s="104">
        <f t="shared" si="22"/>
      </c>
      <c r="P151" s="105">
        <f t="shared" si="23"/>
      </c>
      <c r="Q151" s="5"/>
      <c r="R151" s="5"/>
      <c r="S151" s="5"/>
      <c r="T151" s="5"/>
      <c r="U151" s="5"/>
      <c r="V151" s="5"/>
      <c r="W151" s="5"/>
      <c r="X151" s="5"/>
      <c r="Y151" s="5"/>
      <c r="Z151" s="5"/>
      <c r="AA151" s="92">
        <f>IFERROR(VLOOKUP(B151,#REF!,2,FALSE),"à compléter")</f>
      </c>
    </row>
    <row r="152" ht="15" customHeight="1" spans="1:27" x14ac:dyDescent="0.25">
      <c r="A152" s="93">
        <v>0</v>
      </c>
      <c r="B152" s="94">
        <f>indices!B152</f>
      </c>
      <c r="C152" s="106">
        <f>'a completer'!$B$12</f>
      </c>
      <c r="D152" s="106">
        <f>'a completer'!$B$19</f>
      </c>
      <c r="E152" s="96">
        <f>IF(A152&lt;1,"",(A152)*(D152)*(indices!A152)*(VLOOKUP('a completer'!$B$11,Qualité,4,FALSE))*(VLOOKUP(C152,age,2,FALSE))*(INDEX(Feuil1!$A$226:$F$241,MATCH('a completer'!$B$10,Feuil1!A$226:$A$241,0),MATCH('Liste materiels et chiffrage'!$D152,Feuil1!$A$225:$F$225,0))))</f>
      </c>
      <c r="F152" s="97">
        <f>IF(A152&lt;1,"",(A152)*(indices!A152)*(VLOOKUP('a completer'!$B$11,Qualité,4,FALSE))*(VLOOKUP(C152,age,2,FALSE))*(INDEX(Feuil1!$A$226:$F$241,MATCH(10+'a completer'!$B$10,Feuil1!$A$226:$A$241,0),MATCH('Liste materiels et chiffrage'!$D152,Feuil1!$A$225:$F$225,0))))</f>
      </c>
      <c r="G152" s="98"/>
      <c r="H152" s="99">
        <f>IF(A152&lt;1,"",(F152+E152)*'a completer'!$D$7*Feuil1!$H$226)</f>
      </c>
      <c r="I152" s="100">
        <f>IF(A152&lt;1,"",A152*D152*indices!D152/indices!$A$4)</f>
      </c>
      <c r="J152" s="101"/>
      <c r="K152" s="102">
        <f t="shared" si="19"/>
      </c>
      <c r="L152" s="103">
        <f t="shared" si="20"/>
      </c>
      <c r="M152" s="103">
        <f t="shared" si="21"/>
      </c>
      <c r="N152" s="104">
        <f>IF(A152&lt;1,"",+'Liste materiels et chiffrage'!M152/60*'a completer'!$B$8)</f>
      </c>
      <c r="O152" s="104">
        <f t="shared" si="22"/>
      </c>
      <c r="P152" s="105">
        <f t="shared" si="23"/>
      </c>
      <c r="Q152" s="5"/>
      <c r="R152" s="5"/>
      <c r="S152" s="5"/>
      <c r="T152" s="5"/>
      <c r="U152" s="5"/>
      <c r="V152" s="5"/>
      <c r="W152" s="5"/>
      <c r="X152" s="5"/>
      <c r="Y152" s="5"/>
      <c r="Z152" s="5"/>
      <c r="AA152" s="92">
        <v>269</v>
      </c>
    </row>
    <row r="153" ht="15" customHeight="1" spans="1:27" x14ac:dyDescent="0.25">
      <c r="A153" s="93">
        <v>0</v>
      </c>
      <c r="B153" s="94">
        <f>indices!B153</f>
      </c>
      <c r="C153" s="106">
        <f>'a completer'!$B$12</f>
      </c>
      <c r="D153" s="106">
        <f>'a completer'!$B$19</f>
      </c>
      <c r="E153" s="96">
        <f>IF(A153&lt;1,"",(A153)*(D153)*(indices!A153)*(VLOOKUP('a completer'!$B$11,Qualité,4,FALSE))*(VLOOKUP(C153,age,2,FALSE))*(INDEX(Feuil1!$A$226:$F$241,MATCH('a completer'!$B$10,Feuil1!A$226:$A$241,0),MATCH('Liste materiels et chiffrage'!$D153,Feuil1!$A$225:$F$225,0))))</f>
      </c>
      <c r="F153" s="97">
        <f>IF(A153&lt;1,"",(A153)*(indices!A153)*(VLOOKUP('a completer'!$B$11,Qualité,4,FALSE))*(VLOOKUP(C153,age,2,FALSE))*(INDEX(Feuil1!$A$226:$F$241,MATCH(10+'a completer'!$B$10,Feuil1!$A$226:$A$241,0),MATCH('Liste materiels et chiffrage'!$D153,Feuil1!$A$225:$F$225,0))))</f>
      </c>
      <c r="G153" s="98"/>
      <c r="H153" s="99">
        <f>IF(A153&lt;1,"",(F153+E153)*'a completer'!$D$7*Feuil1!$H$226)</f>
      </c>
      <c r="I153" s="100">
        <f>IF(A153&lt;1,"",A153*D153*indices!D153/indices!$A$4)</f>
      </c>
      <c r="J153" s="101"/>
      <c r="K153" s="102">
        <f t="shared" si="19"/>
      </c>
      <c r="L153" s="103">
        <f t="shared" si="20"/>
      </c>
      <c r="M153" s="103">
        <f t="shared" si="21"/>
      </c>
      <c r="N153" s="104">
        <f>IF(A153&lt;1,"",+'Liste materiels et chiffrage'!M153/60*'a completer'!$B$8)</f>
      </c>
      <c r="O153" s="104">
        <f t="shared" si="22"/>
      </c>
      <c r="P153" s="105">
        <f t="shared" si="23"/>
      </c>
      <c r="Q153" s="5"/>
      <c r="R153" s="5"/>
      <c r="S153" s="5"/>
      <c r="T153" s="5"/>
      <c r="U153" s="5"/>
      <c r="V153" s="5"/>
      <c r="W153" s="5"/>
      <c r="X153" s="5"/>
      <c r="Y153" s="5"/>
      <c r="Z153" s="5"/>
      <c r="AA153" s="92">
        <f>IFERROR(VLOOKUP(B153,#REF!,2,FALSE),"à compléter")</f>
      </c>
    </row>
    <row r="154" ht="15" customHeight="1" spans="1:27" x14ac:dyDescent="0.25">
      <c r="A154" s="93">
        <v>0</v>
      </c>
      <c r="B154" s="94">
        <f>indices!B154</f>
      </c>
      <c r="C154" s="106">
        <f>'a completer'!$B$12</f>
      </c>
      <c r="D154" s="106">
        <f>'a completer'!$B$19</f>
      </c>
      <c r="E154" s="96">
        <f>IF(A154&lt;1,"",(A154)*(D154)*(indices!A154)*(VLOOKUP('a completer'!$B$11,Qualité,4,FALSE))*(VLOOKUP(C154,age,2,FALSE))*(INDEX(Feuil1!$A$226:$F$241,MATCH('a completer'!$B$10,Feuil1!A$226:$A$241,0),MATCH('Liste materiels et chiffrage'!$D154,Feuil1!$A$225:$F$225,0))))</f>
      </c>
      <c r="F154" s="97">
        <f>IF(A154&lt;1,"",(A154)*(indices!A154)*(VLOOKUP('a completer'!$B$11,Qualité,4,FALSE))*(VLOOKUP(C154,age,2,FALSE))*(INDEX(Feuil1!$A$226:$F$241,MATCH(10+'a completer'!$B$10,Feuil1!$A$226:$A$241,0),MATCH('Liste materiels et chiffrage'!$D154,Feuil1!$A$225:$F$225,0))))</f>
      </c>
      <c r="G154" s="98"/>
      <c r="H154" s="99">
        <f>IF(A154&lt;1,"",(F154+E154)*'a completer'!$D$7*Feuil1!$H$226)</f>
      </c>
      <c r="I154" s="100">
        <f>IF(A154&lt;1,"",A154*D154*indices!D154/indices!$A$4)</f>
      </c>
      <c r="J154" s="101"/>
      <c r="K154" s="102">
        <f t="shared" si="19"/>
      </c>
      <c r="L154" s="103">
        <f t="shared" si="20"/>
      </c>
      <c r="M154" s="103">
        <f t="shared" si="21"/>
      </c>
      <c r="N154" s="104">
        <f>IF(A154&lt;1,"",+'Liste materiels et chiffrage'!M154/60*'a completer'!$B$8)</f>
      </c>
      <c r="O154" s="104">
        <f t="shared" si="22"/>
      </c>
      <c r="P154" s="105">
        <f t="shared" si="23"/>
      </c>
      <c r="Q154" s="5"/>
      <c r="R154" s="5"/>
      <c r="S154" s="5"/>
      <c r="T154" s="5"/>
      <c r="U154" s="5"/>
      <c r="V154" s="5"/>
      <c r="W154" s="5"/>
      <c r="X154" s="5"/>
      <c r="Y154" s="5"/>
      <c r="Z154" s="5"/>
      <c r="AA154" s="92">
        <v>270</v>
      </c>
    </row>
    <row r="155" ht="15" customHeight="1" spans="1:27" x14ac:dyDescent="0.25">
      <c r="A155" s="93">
        <v>0</v>
      </c>
      <c r="B155" s="94">
        <f>indices!B155</f>
      </c>
      <c r="C155" s="106">
        <f>'a completer'!$B$12</f>
      </c>
      <c r="D155" s="106">
        <f>'a completer'!$B$19</f>
      </c>
      <c r="E155" s="96">
        <f>IF(A155&lt;1,"",(A155)*(D155)*(indices!A155)*(VLOOKUP('a completer'!$B$11,Qualité,4,FALSE))*(VLOOKUP(C155,age,2,FALSE))*(INDEX(Feuil1!$A$226:$F$241,MATCH('a completer'!$B$10,Feuil1!A$226:$A$241,0),MATCH('Liste materiels et chiffrage'!$D155,Feuil1!$A$225:$F$225,0))))</f>
      </c>
      <c r="F155" s="97">
        <f>IF(A155&lt;1,"",(A155)*(indices!A155)*(VLOOKUP('a completer'!$B$11,Qualité,4,FALSE))*(VLOOKUP(C155,age,2,FALSE))*(INDEX(Feuil1!$A$226:$F$241,MATCH(10+'a completer'!$B$10,Feuil1!$A$226:$A$241,0),MATCH('Liste materiels et chiffrage'!$D155,Feuil1!$A$225:$F$225,0))))</f>
      </c>
      <c r="G155" s="98"/>
      <c r="H155" s="99">
        <f>IF(A155&lt;1,"",(F155+E155)*'a completer'!$D$7*Feuil1!$H$226)</f>
      </c>
      <c r="I155" s="100">
        <f>IF(A155&lt;1,"",A155*D155*indices!D155/indices!$A$4)</f>
      </c>
      <c r="J155" s="101"/>
      <c r="K155" s="102">
        <f t="shared" si="19"/>
      </c>
      <c r="L155" s="103">
        <f t="shared" si="20"/>
      </c>
      <c r="M155" s="103">
        <f t="shared" si="21"/>
      </c>
      <c r="N155" s="104">
        <f>IF(A155&lt;1,"",+'Liste materiels et chiffrage'!M155/60*'a completer'!$B$8)</f>
      </c>
      <c r="O155" s="104">
        <f t="shared" si="22"/>
      </c>
      <c r="P155" s="105">
        <f t="shared" si="23"/>
      </c>
      <c r="Q155" s="5"/>
      <c r="R155" s="5"/>
      <c r="S155" s="5"/>
      <c r="T155" s="5"/>
      <c r="U155" s="5"/>
      <c r="V155" s="5"/>
      <c r="W155" s="5"/>
      <c r="X155" s="5"/>
      <c r="Y155" s="5"/>
      <c r="Z155" s="5"/>
      <c r="AA155" s="92">
        <v>271</v>
      </c>
    </row>
    <row r="156" ht="15" customHeight="1" spans="1:27" x14ac:dyDescent="0.25">
      <c r="A156" s="93">
        <v>0</v>
      </c>
      <c r="B156" s="94">
        <f>indices!B156</f>
      </c>
      <c r="C156" s="106">
        <f>'a completer'!$B$12</f>
      </c>
      <c r="D156" s="106">
        <f>'a completer'!$B$19</f>
      </c>
      <c r="E156" s="96">
        <f>IF(A156&lt;1,"",(A156)*(D156)*(indices!A156)*(VLOOKUP('a completer'!$B$11,Qualité,4,FALSE))*(VLOOKUP(C156,age,2,FALSE))*(INDEX(Feuil1!$A$226:$F$241,MATCH('a completer'!$B$10,Feuil1!A$226:$A$241,0),MATCH('Liste materiels et chiffrage'!$D156,Feuil1!$A$225:$F$225,0))))</f>
      </c>
      <c r="F156" s="97">
        <f>IF(A156&lt;1,"",(A156)*(indices!A156)*(VLOOKUP('a completer'!$B$11,Qualité,4,FALSE))*(VLOOKUP(C156,age,2,FALSE))*(INDEX(Feuil1!$A$226:$F$241,MATCH(10+'a completer'!$B$10,Feuil1!$A$226:$A$241,0),MATCH('Liste materiels et chiffrage'!$D156,Feuil1!$A$225:$F$225,0))))</f>
      </c>
      <c r="G156" s="98"/>
      <c r="H156" s="99">
        <f>IF(A156&lt;1,"",(F156+E156)*'a completer'!$D$7*Feuil1!$H$226)</f>
      </c>
      <c r="I156" s="100">
        <f>IF(A156&lt;1,"",A156*D156*indices!D156/indices!$A$4)</f>
      </c>
      <c r="J156" s="101"/>
      <c r="K156" s="102">
        <f t="shared" si="19"/>
      </c>
      <c r="L156" s="103">
        <f t="shared" si="20"/>
      </c>
      <c r="M156" s="103">
        <f t="shared" si="21"/>
      </c>
      <c r="N156" s="104">
        <f>IF(A156&lt;1,"",+'Liste materiels et chiffrage'!M156/60*'a completer'!$B$8)</f>
      </c>
      <c r="O156" s="104">
        <f t="shared" si="22"/>
      </c>
      <c r="P156" s="105">
        <f t="shared" si="23"/>
      </c>
      <c r="Q156" s="5"/>
      <c r="R156" s="5"/>
      <c r="S156" s="5"/>
      <c r="T156" s="5"/>
      <c r="U156" s="5"/>
      <c r="V156" s="5"/>
      <c r="W156" s="5"/>
      <c r="X156" s="5"/>
      <c r="Y156" s="5"/>
      <c r="Z156" s="5"/>
      <c r="AA156" s="92">
        <v>272</v>
      </c>
    </row>
    <row r="157" ht="15" customHeight="1" spans="1:27" x14ac:dyDescent="0.25">
      <c r="A157" s="93">
        <v>0</v>
      </c>
      <c r="B157" s="94">
        <f>indices!B157</f>
      </c>
      <c r="C157" s="106">
        <f>'a completer'!$B$12</f>
      </c>
      <c r="D157" s="106">
        <f>'a completer'!$B$19</f>
      </c>
      <c r="E157" s="96">
        <f>IF(A157&lt;1,"",(A157)*(D157)*(indices!A157)*(VLOOKUP('a completer'!$B$11,Qualité,4,FALSE))*(VLOOKUP(C157,age,2,FALSE))*(INDEX(Feuil1!$A$226:$F$241,MATCH('a completer'!$B$10,Feuil1!A$226:$A$241,0),MATCH('Liste materiels et chiffrage'!$D157,Feuil1!$A$225:$F$225,0))))</f>
      </c>
      <c r="F157" s="97">
        <f>IF(A157&lt;1,"",(A157)*(indices!A157)*(VLOOKUP('a completer'!$B$11,Qualité,4,FALSE))*(VLOOKUP(C157,age,2,FALSE))*(INDEX(Feuil1!$A$226:$F$241,MATCH(10+'a completer'!$B$10,Feuil1!$A$226:$A$241,0),MATCH('Liste materiels et chiffrage'!$D157,Feuil1!$A$225:$F$225,0))))</f>
      </c>
      <c r="G157" s="98"/>
      <c r="H157" s="99">
        <f>IF(A157&lt;1,"",(F157+E157)*'a completer'!$D$7*Feuil1!$H$226)</f>
      </c>
      <c r="I157" s="100">
        <f>IF(A157&lt;1,"",A157*D157*indices!D157/indices!$A$4)</f>
      </c>
      <c r="J157" s="101"/>
      <c r="K157" s="102">
        <f t="shared" si="19"/>
      </c>
      <c r="L157" s="103">
        <f t="shared" si="20"/>
      </c>
      <c r="M157" s="103">
        <f t="shared" si="21"/>
      </c>
      <c r="N157" s="104">
        <f>IF(A157&lt;1,"",+'Liste materiels et chiffrage'!M157/60*'a completer'!$B$8)</f>
      </c>
      <c r="O157" s="104">
        <f t="shared" si="22"/>
      </c>
      <c r="P157" s="105">
        <f t="shared" si="23"/>
      </c>
      <c r="Q157" s="5"/>
      <c r="R157" s="5"/>
      <c r="S157" s="5"/>
      <c r="T157" s="5"/>
      <c r="U157" s="5"/>
      <c r="V157" s="5"/>
      <c r="W157" s="5"/>
      <c r="X157" s="5"/>
      <c r="Y157" s="5"/>
      <c r="Z157" s="5"/>
      <c r="AA157" s="92">
        <v>273</v>
      </c>
    </row>
    <row r="158" ht="15" customHeight="1" spans="1:27" x14ac:dyDescent="0.25">
      <c r="A158" s="93">
        <v>0</v>
      </c>
      <c r="B158" s="94">
        <f>indices!B158</f>
      </c>
      <c r="C158" s="106">
        <f>'a completer'!$B$12</f>
      </c>
      <c r="D158" s="106">
        <f>'a completer'!$B$19</f>
      </c>
      <c r="E158" s="96">
        <f>IF(A158&lt;1,"",(A158)*(D158)*(indices!A158)*(VLOOKUP('a completer'!$B$11,Qualité,4,FALSE))*(VLOOKUP(C158,age,2,FALSE))*(INDEX(Feuil1!$A$226:$F$241,MATCH('a completer'!$B$10,Feuil1!A$226:$A$241,0),MATCH('Liste materiels et chiffrage'!$D158,Feuil1!$A$225:$F$225,0))))</f>
      </c>
      <c r="F158" s="97">
        <f>IF(A158&lt;1,"",(A158)*(indices!A158)*(VLOOKUP('a completer'!$B$11,Qualité,4,FALSE))*(VLOOKUP(C158,age,2,FALSE))*(INDEX(Feuil1!$A$226:$F$241,MATCH(10+'a completer'!$B$10,Feuil1!$A$226:$A$241,0),MATCH('Liste materiels et chiffrage'!$D158,Feuil1!$A$225:$F$225,0))))</f>
      </c>
      <c r="G158" s="98"/>
      <c r="H158" s="99">
        <f>IF(A158&lt;1,"",(F158+E158)*'a completer'!$D$7*Feuil1!$H$226)</f>
      </c>
      <c r="I158" s="100">
        <f>IF(A158&lt;1,"",A158*D158*indices!D158/indices!$A$4)</f>
      </c>
      <c r="J158" s="101"/>
      <c r="K158" s="102">
        <f t="shared" si="19"/>
      </c>
      <c r="L158" s="103">
        <f t="shared" si="20"/>
      </c>
      <c r="M158" s="103">
        <f t="shared" si="21"/>
      </c>
      <c r="N158" s="104">
        <f>IF(A158&lt;1,"",+'Liste materiels et chiffrage'!M158/60*'a completer'!$B$8)</f>
      </c>
      <c r="O158" s="104">
        <f t="shared" si="22"/>
      </c>
      <c r="P158" s="105">
        <f t="shared" si="23"/>
      </c>
      <c r="Q158" s="5"/>
      <c r="R158" s="5"/>
      <c r="S158" s="5"/>
      <c r="T158" s="5"/>
      <c r="U158" s="5"/>
      <c r="V158" s="5"/>
      <c r="W158" s="5"/>
      <c r="X158" s="5"/>
      <c r="Y158" s="5"/>
      <c r="Z158" s="5"/>
      <c r="AA158" s="92">
        <f>IFERROR(VLOOKUP(B158,#REF!,2,FALSE),"à compléter")</f>
      </c>
    </row>
    <row r="159" ht="15" customHeight="1" spans="1:27" x14ac:dyDescent="0.25">
      <c r="A159" s="93">
        <v>0</v>
      </c>
      <c r="B159" s="94">
        <f>indices!B159</f>
      </c>
      <c r="C159" s="106">
        <f>'a completer'!$B$12</f>
      </c>
      <c r="D159" s="106">
        <f>'a completer'!$B$19</f>
      </c>
      <c r="E159" s="96">
        <f>IF(A159&lt;1,"",(A159)*(D159)*(indices!A159)*(VLOOKUP('a completer'!$B$11,Qualité,4,FALSE))*(VLOOKUP(C159,age,2,FALSE))*(INDEX(Feuil1!$A$226:$F$241,MATCH('a completer'!$B$10,Feuil1!A$226:$A$241,0),MATCH('Liste materiels et chiffrage'!$D159,Feuil1!$A$225:$F$225,0))))</f>
      </c>
      <c r="F159" s="97">
        <f>IF(A159&lt;1,"",(A159)*(indices!A159)*(VLOOKUP('a completer'!$B$11,Qualité,4,FALSE))*(VLOOKUP(C159,age,2,FALSE))*(INDEX(Feuil1!$A$226:$F$241,MATCH(10+'a completer'!$B$10,Feuil1!$A$226:$A$241,0),MATCH('Liste materiels et chiffrage'!$D159,Feuil1!$A$225:$F$225,0))))</f>
      </c>
      <c r="G159" s="98"/>
      <c r="H159" s="99">
        <f>IF(A159&lt;1,"",(F159+E159)*'a completer'!$D$7*Feuil1!$H$226)</f>
      </c>
      <c r="I159" s="100">
        <f>IF(A159&lt;1,"",A159*D159*indices!D159/indices!$A$4)</f>
      </c>
      <c r="J159" s="101"/>
      <c r="K159" s="102">
        <f t="shared" si="19"/>
      </c>
      <c r="L159" s="103">
        <f t="shared" si="20"/>
      </c>
      <c r="M159" s="103">
        <f t="shared" si="21"/>
      </c>
      <c r="N159" s="104">
        <f>IF(A159&lt;1,"",+'Liste materiels et chiffrage'!M159/60*'a completer'!$B$8)</f>
      </c>
      <c r="O159" s="104">
        <f t="shared" si="22"/>
      </c>
      <c r="P159" s="105">
        <f t="shared" si="23"/>
      </c>
      <c r="Q159" s="5"/>
      <c r="R159" s="5"/>
      <c r="S159" s="5"/>
      <c r="T159" s="5"/>
      <c r="U159" s="5"/>
      <c r="V159" s="5"/>
      <c r="W159" s="5"/>
      <c r="X159" s="5"/>
      <c r="Y159" s="5"/>
      <c r="Z159" s="5"/>
      <c r="AA159" s="92">
        <f>IFERROR(VLOOKUP(B159,#REF!,2,FALSE),"à compléter")</f>
      </c>
    </row>
    <row r="160" ht="15" customHeight="1" spans="1:27" x14ac:dyDescent="0.25">
      <c r="A160" s="93">
        <v>0</v>
      </c>
      <c r="B160" s="107">
        <f>IF(indices!B160="","A compléter sur onglet 'indices'",indices!B160)</f>
      </c>
      <c r="C160" s="106">
        <f>'a completer'!$B$12</f>
      </c>
      <c r="D160" s="106">
        <f>'a completer'!$B$19</f>
      </c>
      <c r="E160" s="96">
        <f>IF(A160&lt;1,"",(A160)*(D160)*(indices!A160)*(VLOOKUP('a completer'!$B$11,Qualité,4,FALSE))*(VLOOKUP(C160,age,2,FALSE))*(INDEX(Feuil1!$A$226:$F$241,MATCH('a completer'!$B$10,Feuil1!A$226:$A$241,0),MATCH('Liste materiels et chiffrage'!$D160,Feuil1!$A$225:$F$225,0))))</f>
      </c>
      <c r="F160" s="97">
        <f>IF(A160&lt;1,"",(A160)*(indices!A160)*(VLOOKUP('a completer'!$B$11,Qualité,4,FALSE))*(VLOOKUP(C160,age,2,FALSE))*(INDEX(Feuil1!$A$226:$F$241,MATCH(10+'a completer'!$B$10,Feuil1!$A$226:$A$241,0),MATCH('Liste materiels et chiffrage'!$D160,Feuil1!$A$225:$F$225,0))))</f>
      </c>
      <c r="G160" s="98"/>
      <c r="H160" s="99">
        <f>IF(A160&lt;1,"",(F160+E160)*'a completer'!$D$7*Feuil1!$H$226)</f>
      </c>
      <c r="I160" s="100">
        <f>IF(A160&lt;1,"",A160*D160*indices!D160/indices!$A$4)</f>
      </c>
      <c r="J160" s="101"/>
      <c r="K160" s="102">
        <f t="shared" si="19"/>
      </c>
      <c r="L160" s="103">
        <f t="shared" si="20"/>
      </c>
      <c r="M160" s="103">
        <f t="shared" si="21"/>
      </c>
      <c r="N160" s="104">
        <f>IF(A160&lt;1,"",+'Liste materiels et chiffrage'!M160/60*'a completer'!$B$8)</f>
      </c>
      <c r="O160" s="104">
        <f t="shared" si="22"/>
      </c>
      <c r="P160" s="105">
        <f t="shared" si="23"/>
      </c>
      <c r="Q160" s="5"/>
      <c r="R160" s="5"/>
      <c r="S160" s="5"/>
      <c r="T160" s="5"/>
      <c r="U160" s="5"/>
      <c r="V160" s="5"/>
      <c r="W160" s="5"/>
      <c r="X160" s="5"/>
      <c r="Y160" s="5"/>
      <c r="Z160" s="5"/>
      <c r="AA160" s="92">
        <v>274</v>
      </c>
    </row>
    <row r="161" ht="15" customHeight="1" spans="1:27" x14ac:dyDescent="0.25">
      <c r="A161" s="93">
        <v>0</v>
      </c>
      <c r="B161" s="107">
        <f>IF(indices!B161="","A compléter sur onglet 'indices'",indices!B161)</f>
      </c>
      <c r="C161" s="106">
        <f>'a completer'!$B$12</f>
      </c>
      <c r="D161" s="106">
        <f>'a completer'!$B$19</f>
      </c>
      <c r="E161" s="96">
        <f>IF(A161&lt;1,"",(A161)*(D161)*(indices!A161)*(VLOOKUP('a completer'!$B$11,Qualité,4,FALSE))*(VLOOKUP(C161,age,2,FALSE))*(INDEX(Feuil1!$A$226:$F$241,MATCH('a completer'!$B$10,Feuil1!A$226:$A$241,0),MATCH('Liste materiels et chiffrage'!$D161,Feuil1!$A$225:$F$225,0))))</f>
      </c>
      <c r="F161" s="97">
        <f>IF(A161&lt;1,"",(A161)*(indices!A161)*(VLOOKUP('a completer'!$B$11,Qualité,4,FALSE))*(VLOOKUP(C161,age,2,FALSE))*(INDEX(Feuil1!$A$226:$F$241,MATCH(10+'a completer'!$B$10,Feuil1!$A$226:$A$241,0),MATCH('Liste materiels et chiffrage'!$D161,Feuil1!$A$225:$F$225,0))))</f>
      </c>
      <c r="G161" s="98"/>
      <c r="H161" s="99">
        <f>IF(A161&lt;1,"",(F161+E161)*'a completer'!$D$7*Feuil1!$H$226)</f>
      </c>
      <c r="I161" s="100">
        <f>IF(A161&lt;1,"",A161*D161*indices!D161/indices!$A$4)</f>
      </c>
      <c r="J161" s="101"/>
      <c r="K161" s="102">
        <f t="shared" si="19"/>
      </c>
      <c r="L161" s="103">
        <f t="shared" si="20"/>
      </c>
      <c r="M161" s="103">
        <f t="shared" si="21"/>
      </c>
      <c r="N161" s="104">
        <f>IF(A161&lt;1,"",+'Liste materiels et chiffrage'!M161/60*'a completer'!$B$8)</f>
      </c>
      <c r="O161" s="104">
        <f t="shared" si="22"/>
      </c>
      <c r="P161" s="105">
        <f t="shared" si="23"/>
      </c>
      <c r="Q161" s="5"/>
      <c r="R161" s="5"/>
      <c r="S161" s="5"/>
      <c r="T161" s="5"/>
      <c r="U161" s="5"/>
      <c r="V161" s="5"/>
      <c r="W161" s="5"/>
      <c r="X161" s="5"/>
      <c r="Y161" s="5"/>
      <c r="Z161" s="5"/>
      <c r="AA161" s="92">
        <v>275</v>
      </c>
    </row>
    <row r="162" ht="15" customHeight="1" spans="1:27" x14ac:dyDescent="0.25">
      <c r="A162" s="93">
        <v>0</v>
      </c>
      <c r="B162" s="107">
        <f>IF(indices!B162="","A compléter sur onglet 'indices'",indices!B162)</f>
      </c>
      <c r="C162" s="106">
        <f>'a completer'!$B$12</f>
      </c>
      <c r="D162" s="106">
        <f>'a completer'!$B$19</f>
      </c>
      <c r="E162" s="96">
        <f>IF(A162&lt;1,"",(A162)*(D162)*(indices!A162)*(VLOOKUP('a completer'!$B$11,Qualité,4,FALSE))*(VLOOKUP(C162,age,2,FALSE))*(INDEX(Feuil1!$A$226:$F$241,MATCH('a completer'!$B$10,Feuil1!A$226:$A$241,0),MATCH('Liste materiels et chiffrage'!$D162,Feuil1!$A$225:$F$225,0))))</f>
      </c>
      <c r="F162" s="97">
        <f>IF(A162&lt;1,"",(A162)*(indices!A162)*(VLOOKUP('a completer'!$B$11,Qualité,4,FALSE))*(VLOOKUP(C162,age,2,FALSE))*(INDEX(Feuil1!$A$226:$F$241,MATCH(10+'a completer'!$B$10,Feuil1!$A$226:$A$241,0),MATCH('Liste materiels et chiffrage'!$D162,Feuil1!$A$225:$F$225,0))))</f>
      </c>
      <c r="G162" s="98"/>
      <c r="H162" s="99">
        <f>IF(A162&lt;1,"",(F162+E162)*'a completer'!$D$7*Feuil1!$H$226)</f>
      </c>
      <c r="I162" s="100">
        <f>IF(A162&lt;1,"",A162*D162*indices!D162/indices!$A$4)</f>
      </c>
      <c r="J162" s="101"/>
      <c r="K162" s="102">
        <f t="shared" si="19"/>
      </c>
      <c r="L162" s="103">
        <f t="shared" si="20"/>
      </c>
      <c r="M162" s="103">
        <f t="shared" si="21"/>
      </c>
      <c r="N162" s="104">
        <f>IF(A162&lt;1,"",+'Liste materiels et chiffrage'!M162/60*'a completer'!$B$8)</f>
      </c>
      <c r="O162" s="104">
        <f t="shared" si="22"/>
      </c>
      <c r="P162" s="105">
        <f t="shared" si="23"/>
      </c>
      <c r="Q162" s="5"/>
      <c r="R162" s="5"/>
      <c r="S162" s="5"/>
      <c r="T162" s="5"/>
      <c r="U162" s="5"/>
      <c r="V162" s="5"/>
      <c r="W162" s="5"/>
      <c r="X162" s="5"/>
      <c r="Y162" s="5"/>
      <c r="Z162" s="5"/>
      <c r="AA162" s="92">
        <v>276</v>
      </c>
    </row>
    <row r="163" ht="15" customHeight="1" spans="1:27" x14ac:dyDescent="0.25">
      <c r="A163" s="84" t="s">
        <v>89</v>
      </c>
      <c r="B163" s="109" t="s">
        <v>61</v>
      </c>
      <c r="C163" s="110"/>
      <c r="D163" s="109"/>
      <c r="E163" s="87"/>
      <c r="F163" s="88"/>
      <c r="G163" s="115"/>
      <c r="H163" s="112"/>
      <c r="I163" s="112"/>
      <c r="J163" s="99"/>
      <c r="K163" s="112"/>
      <c r="L163" s="111"/>
      <c r="M163" s="111"/>
      <c r="N163" s="113"/>
      <c r="O163" s="113"/>
      <c r="P163" s="114"/>
      <c r="Q163" s="5"/>
      <c r="R163" s="5"/>
      <c r="S163" s="5"/>
      <c r="T163" s="5"/>
      <c r="U163" s="5"/>
      <c r="V163" s="5"/>
      <c r="W163" s="5"/>
      <c r="X163" s="5"/>
      <c r="Y163" s="5"/>
      <c r="Z163" s="5"/>
      <c r="AA163" s="92">
        <v>277</v>
      </c>
    </row>
    <row r="164" ht="15" customHeight="1" spans="1:27" x14ac:dyDescent="0.25">
      <c r="A164" s="93">
        <v>0</v>
      </c>
      <c r="B164" s="94">
        <f>indices!B164</f>
      </c>
      <c r="C164" s="106">
        <f>'a completer'!$B$12</f>
      </c>
      <c r="D164" s="106">
        <f>'a completer'!$B$21</f>
      </c>
      <c r="E164" s="96">
        <f>IF(A164&lt;1,"",(A164)*(D164)*(indices!A164)*(VLOOKUP('a completer'!$B$11,Qualité,4,FALSE))*(VLOOKUP(C164,age,2,FALSE))*(INDEX(Feuil1!$A$226:$F$241,MATCH('a completer'!$B$10,Feuil1!A$226:$A$241,0),MATCH('Liste materiels et chiffrage'!$D164,Feuil1!$A$225:$F$225,0))))</f>
      </c>
      <c r="F164" s="97">
        <f>IF(A164&lt;1,"",(A164)*(indices!A164)*(VLOOKUP('a completer'!$B$11,Qualité,4,FALSE))*(VLOOKUP(C164,age,2,FALSE))*(INDEX(Feuil1!$A$226:$F$241,MATCH(10+'a completer'!$B$10,Feuil1!$A$226:$A$241,0),MATCH('Liste materiels et chiffrage'!$D164,Feuil1!$A$225:$F$225,0))))</f>
      </c>
      <c r="G164" s="98"/>
      <c r="H164" s="99">
        <f>IF(A164&lt;1,"",(F164+E164)*'a completer'!$D$7*Feuil1!$H$226)</f>
      </c>
      <c r="I164" s="100">
        <f>IF(A164&lt;1,"",A164*D164*indices!D164/indices!$A$4)</f>
      </c>
      <c r="J164" s="101"/>
      <c r="K164" s="102">
        <f t="shared" si="19"/>
      </c>
      <c r="L164" s="103">
        <f t="shared" si="20"/>
      </c>
      <c r="M164" s="103">
        <f t="shared" si="21"/>
      </c>
      <c r="N164" s="104">
        <f>IF(A164&lt;1,"",+'Liste materiels et chiffrage'!M164/60*'a completer'!$B$8)</f>
      </c>
      <c r="O164" s="104">
        <f t="shared" si="22"/>
      </c>
      <c r="P164" s="105">
        <f t="shared" si="23"/>
      </c>
      <c r="Q164" s="5"/>
      <c r="R164" s="5"/>
      <c r="S164" s="5"/>
      <c r="T164" s="5"/>
      <c r="U164" s="5"/>
      <c r="V164" s="5"/>
      <c r="W164" s="5"/>
      <c r="X164" s="5"/>
      <c r="Y164" s="5"/>
      <c r="Z164" s="5"/>
      <c r="AA164" s="92">
        <f>IFERROR(VLOOKUP(B164,#REF!,2,FALSE),"à compléter")</f>
      </c>
    </row>
    <row r="165" ht="15" customHeight="1" spans="1:27" x14ac:dyDescent="0.25">
      <c r="A165" s="93">
        <v>0</v>
      </c>
      <c r="B165" s="94">
        <f>indices!B165</f>
      </c>
      <c r="C165" s="106">
        <f>'a completer'!$B$12</f>
      </c>
      <c r="D165" s="106">
        <f>'a completer'!$B$21</f>
      </c>
      <c r="E165" s="96">
        <f>IF(A165&lt;1,"",(A165)*(D165)*(indices!A165)*(VLOOKUP('a completer'!$B$11,Qualité,4,FALSE))*(VLOOKUP(C165,age,2,FALSE))*(INDEX(Feuil1!$A$226:$F$241,MATCH('a completer'!$B$10,Feuil1!A$226:$A$241,0),MATCH('Liste materiels et chiffrage'!$D165,Feuil1!$A$225:$F$225,0))))</f>
      </c>
      <c r="F165" s="97">
        <f>IF(A165&lt;1,"",(A165)*(indices!A165)*(VLOOKUP('a completer'!$B$11,Qualité,4,FALSE))*(VLOOKUP(C165,age,2,FALSE))*(INDEX(Feuil1!$A$226:$F$241,MATCH(10+'a completer'!$B$10,Feuil1!$A$226:$A$241,0),MATCH('Liste materiels et chiffrage'!$D165,Feuil1!$A$225:$F$225,0))))</f>
      </c>
      <c r="G165" s="98"/>
      <c r="H165" s="99">
        <f>IF(A165&lt;1,"",(F165+E165)*'a completer'!$D$7*Feuil1!$H$226)</f>
      </c>
      <c r="I165" s="100">
        <f>IF(A165&lt;1,"",A165*D165*indices!D165/indices!$A$4)</f>
      </c>
      <c r="J165" s="101"/>
      <c r="K165" s="102">
        <f t="shared" ref="K165:K215" si="24">+IF(A165&lt;1,"",E165*7.7/A165)</f>
      </c>
      <c r="L165" s="103">
        <f t="shared" ref="L165:L215" si="25">+IF(A165&lt;1,"",F165*7.7/A165)</f>
      </c>
      <c r="M165" s="103">
        <f t="shared" ref="M165:M215" si="26">IF(A165&lt;1,"",SUM(K165:L165))</f>
      </c>
      <c r="N165" s="104">
        <f>IF(A165&lt;1,"",+'Liste materiels et chiffrage'!M165/60*'a completer'!$B$8)</f>
      </c>
      <c r="O165" s="104">
        <f t="shared" ref="O165:O215" si="27">+IF(A165&lt;1,"",N165+(G165/A165))</f>
      </c>
      <c r="P165" s="105">
        <f t="shared" ref="P165:P215" si="28">+IF(A165&lt;1,"",N165+(H165/A165))</f>
      </c>
      <c r="Q165" s="5"/>
      <c r="R165" s="5"/>
      <c r="S165" s="5"/>
      <c r="T165" s="5"/>
      <c r="U165" s="5"/>
      <c r="V165" s="5"/>
      <c r="W165" s="5"/>
      <c r="X165" s="5"/>
      <c r="Y165" s="5"/>
      <c r="Z165" s="5"/>
      <c r="AA165" s="92">
        <f>IFERROR(VLOOKUP(B165,#REF!,2,FALSE),"à compléter")</f>
      </c>
    </row>
    <row r="166" ht="13.5" customHeight="1" spans="1:27" x14ac:dyDescent="0.25">
      <c r="A166" s="93">
        <v>0</v>
      </c>
      <c r="B166" s="94">
        <f>indices!B166</f>
      </c>
      <c r="C166" s="106">
        <f>'a completer'!$B$12</f>
      </c>
      <c r="D166" s="106">
        <f>'a completer'!$B$21</f>
      </c>
      <c r="E166" s="96">
        <f>IF(A166&lt;1,"",(A166)*(D166)*(indices!A166)*(VLOOKUP('a completer'!$B$11,Qualité,4,FALSE))*(VLOOKUP(C166,age,2,FALSE))*(INDEX(Feuil1!$A$226:$F$241,MATCH('a completer'!$B$10,Feuil1!A$226:$A$241,0),MATCH('Liste materiels et chiffrage'!$D166,Feuil1!$A$225:$F$225,0))))</f>
      </c>
      <c r="F166" s="97">
        <f>IF(A166&lt;1,"",(A166)*(indices!A166)*(VLOOKUP('a completer'!$B$11,Qualité,4,FALSE))*(VLOOKUP(C166,age,2,FALSE))*(INDEX(Feuil1!$A$226:$F$241,MATCH(10+'a completer'!$B$10,Feuil1!$A$226:$A$241,0),MATCH('Liste materiels et chiffrage'!$D166,Feuil1!$A$225:$F$225,0))))</f>
      </c>
      <c r="G166" s="98"/>
      <c r="H166" s="99">
        <f>IF(A166&lt;1,"",(F166+E166)*'a completer'!$D$7*Feuil1!$H$226)</f>
      </c>
      <c r="I166" s="100">
        <f>IF(A166&lt;1,"",A166*D166*indices!D166/indices!$A$4)</f>
      </c>
      <c r="J166" s="101"/>
      <c r="K166" s="102">
        <f t="shared" si="24"/>
      </c>
      <c r="L166" s="103">
        <f t="shared" si="25"/>
      </c>
      <c r="M166" s="103">
        <f t="shared" si="26"/>
      </c>
      <c r="N166" s="104">
        <f>IF(A166&lt;1,"",+'Liste materiels et chiffrage'!M166/60*'a completer'!$B$8)</f>
      </c>
      <c r="O166" s="104">
        <f t="shared" si="27"/>
      </c>
      <c r="P166" s="105">
        <f t="shared" si="28"/>
      </c>
      <c r="Q166" s="5"/>
      <c r="R166" s="5"/>
      <c r="S166" s="5"/>
      <c r="T166" s="5"/>
      <c r="U166" s="5"/>
      <c r="V166" s="5"/>
      <c r="W166" s="5"/>
      <c r="X166" s="5"/>
      <c r="Y166" s="5"/>
      <c r="Z166" s="5"/>
      <c r="AA166" s="92">
        <f>IFERROR(VLOOKUP(B166,#REF!,2,FALSE),"à compléter")</f>
      </c>
    </row>
    <row r="167" ht="13.5" customHeight="1" spans="1:27" x14ac:dyDescent="0.25">
      <c r="A167" s="93">
        <v>0</v>
      </c>
      <c r="B167" s="94">
        <f>indices!B167</f>
      </c>
      <c r="C167" s="106">
        <f>'a completer'!$B$12</f>
      </c>
      <c r="D167" s="106">
        <f>'a completer'!$B$21</f>
      </c>
      <c r="E167" s="96">
        <f>IF(A167&lt;1,"",(A167)*(D167)*(indices!A167)*(VLOOKUP('a completer'!$B$11,Qualité,4,FALSE))*(VLOOKUP(C167,age,2,FALSE))*(INDEX(Feuil1!$A$226:$F$241,MATCH('a completer'!$B$10,Feuil1!A$226:$A$241,0),MATCH('Liste materiels et chiffrage'!$D167,Feuil1!$A$225:$F$225,0))))</f>
      </c>
      <c r="F167" s="97">
        <f>IF(A167&lt;1,"",(A167)*(indices!A167)*(VLOOKUP('a completer'!$B$11,Qualité,4,FALSE))*(VLOOKUP(C167,age,2,FALSE))*(INDEX(Feuil1!$A$226:$F$241,MATCH(10+'a completer'!$B$10,Feuil1!$A$226:$A$241,0),MATCH('Liste materiels et chiffrage'!$D167,Feuil1!$A$225:$F$225,0))))</f>
      </c>
      <c r="G167" s="98"/>
      <c r="H167" s="99">
        <f>IF(A167&lt;1,"",(F167+E167)*'a completer'!$D$7*Feuil1!$H$226)</f>
      </c>
      <c r="I167" s="100">
        <f>IF(A167&lt;1,"",A167*D167*indices!D167/indices!$A$4)</f>
      </c>
      <c r="J167" s="101"/>
      <c r="K167" s="102">
        <f t="shared" si="24"/>
      </c>
      <c r="L167" s="103">
        <f t="shared" si="25"/>
      </c>
      <c r="M167" s="103">
        <f t="shared" si="26"/>
      </c>
      <c r="N167" s="104">
        <f>IF(A167&lt;1,"",+'Liste materiels et chiffrage'!M167/60*'a completer'!$B$8)</f>
      </c>
      <c r="O167" s="104">
        <f t="shared" si="27"/>
      </c>
      <c r="P167" s="105">
        <f t="shared" si="28"/>
      </c>
      <c r="Q167" s="5"/>
      <c r="R167" s="5"/>
      <c r="S167" s="5"/>
      <c r="T167" s="5"/>
      <c r="U167" s="5"/>
      <c r="V167" s="5"/>
      <c r="W167" s="5"/>
      <c r="X167" s="5"/>
      <c r="Y167" s="5"/>
      <c r="Z167" s="5"/>
      <c r="AA167" s="92">
        <f>IFERROR(VLOOKUP(B167,#REF!,2,FALSE),"à compléter")</f>
      </c>
    </row>
    <row r="168" ht="13.5" customHeight="1" spans="1:27" x14ac:dyDescent="0.25">
      <c r="A168" s="93">
        <v>0</v>
      </c>
      <c r="B168" s="94">
        <f>indices!B168</f>
      </c>
      <c r="C168" s="106">
        <f>'a completer'!$B$12</f>
      </c>
      <c r="D168" s="106">
        <f>'a completer'!$B$21</f>
      </c>
      <c r="E168" s="96">
        <f>IF(A168&lt;1,"",(A168)*(D168)*(indices!A168)*(VLOOKUP('a completer'!$B$11,Qualité,4,FALSE))*(VLOOKUP(C168,age,2,FALSE))*(INDEX(Feuil1!$A$226:$F$241,MATCH('a completer'!$B$10,Feuil1!A$226:$A$241,0),MATCH('Liste materiels et chiffrage'!$D168,Feuil1!$A$225:$F$225,0))))</f>
      </c>
      <c r="F168" s="97">
        <f>IF(A168&lt;1,"",(A168)*(indices!A168)*(VLOOKUP('a completer'!$B$11,Qualité,4,FALSE))*(VLOOKUP(C168,age,2,FALSE))*(INDEX(Feuil1!$A$226:$F$241,MATCH(10+'a completer'!$B$10,Feuil1!$A$226:$A$241,0),MATCH('Liste materiels et chiffrage'!$D168,Feuil1!$A$225:$F$225,0))))</f>
      </c>
      <c r="G168" s="98"/>
      <c r="H168" s="99">
        <f>IF(A168&lt;1,"",(F168+E168)*'a completer'!$D$7*Feuil1!$H$226)</f>
      </c>
      <c r="I168" s="100">
        <f>IF(A168&lt;1,"",A168*D168*indices!D168/indices!$A$4)</f>
      </c>
      <c r="J168" s="101"/>
      <c r="K168" s="102">
        <f t="shared" si="24"/>
      </c>
      <c r="L168" s="103">
        <f t="shared" si="25"/>
      </c>
      <c r="M168" s="103">
        <f t="shared" si="26"/>
      </c>
      <c r="N168" s="104">
        <f>IF(A168&lt;1,"",+'Liste materiels et chiffrage'!M168/60*'a completer'!$B$8)</f>
      </c>
      <c r="O168" s="104">
        <f t="shared" si="27"/>
      </c>
      <c r="P168" s="105">
        <f t="shared" si="28"/>
      </c>
      <c r="Q168" s="5"/>
      <c r="R168" s="5"/>
      <c r="S168" s="5"/>
      <c r="T168" s="5"/>
      <c r="U168" s="5"/>
      <c r="V168" s="5"/>
      <c r="W168" s="5"/>
      <c r="X168" s="5"/>
      <c r="Y168" s="5"/>
      <c r="Z168" s="5"/>
      <c r="AA168" s="92">
        <f>IFERROR(VLOOKUP(B168,#REF!,2,FALSE),"à compléter")</f>
      </c>
    </row>
    <row r="169" ht="15" customHeight="1" spans="1:27" x14ac:dyDescent="0.25">
      <c r="A169" s="93">
        <v>0</v>
      </c>
      <c r="B169" s="94">
        <f>indices!B169</f>
      </c>
      <c r="C169" s="106">
        <f>'a completer'!$B$12</f>
      </c>
      <c r="D169" s="106">
        <f>'a completer'!$B$21</f>
      </c>
      <c r="E169" s="96">
        <f>IF(A169&lt;1,"",(A169)*(D169)*(indices!A169)*(VLOOKUP('a completer'!$B$11,Qualité,4,FALSE))*(VLOOKUP(C169,age,2,FALSE))*(INDEX(Feuil1!$A$226:$F$241,MATCH('a completer'!$B$10,Feuil1!A$226:$A$241,0),MATCH('Liste materiels et chiffrage'!$D169,Feuil1!$A$225:$F$225,0))))</f>
      </c>
      <c r="F169" s="97">
        <f>IF(A169&lt;1,"",(A169)*(indices!A169)*(VLOOKUP('a completer'!$B$11,Qualité,4,FALSE))*(VLOOKUP(C169,age,2,FALSE))*(INDEX(Feuil1!$A$226:$F$241,MATCH(10+'a completer'!$B$10,Feuil1!$A$226:$A$241,0),MATCH('Liste materiels et chiffrage'!$D169,Feuil1!$A$225:$F$225,0))))</f>
      </c>
      <c r="G169" s="98"/>
      <c r="H169" s="99">
        <f>IF(A169&lt;1,"",(F169+E169)*'a completer'!$D$7*Feuil1!$H$226)</f>
      </c>
      <c r="I169" s="100">
        <f>IF(A169&lt;1,"",A169*D169*indices!D169/indices!$A$4)</f>
      </c>
      <c r="J169" s="101"/>
      <c r="K169" s="102">
        <f t="shared" si="24"/>
      </c>
      <c r="L169" s="103">
        <f t="shared" si="25"/>
      </c>
      <c r="M169" s="103">
        <f t="shared" si="26"/>
      </c>
      <c r="N169" s="104">
        <f>IF(A169&lt;1,"",+'Liste materiels et chiffrage'!M169/60*'a completer'!$B$8)</f>
      </c>
      <c r="O169" s="104">
        <f t="shared" si="27"/>
      </c>
      <c r="P169" s="105">
        <f t="shared" si="28"/>
      </c>
      <c r="Q169" s="5"/>
      <c r="R169" s="5"/>
      <c r="S169" s="5"/>
      <c r="T169" s="5"/>
      <c r="U169" s="5"/>
      <c r="V169" s="5"/>
      <c r="W169" s="5"/>
      <c r="X169" s="5"/>
      <c r="Y169" s="5"/>
      <c r="Z169" s="5"/>
      <c r="AA169" s="92">
        <f>IFERROR(VLOOKUP(B169,#REF!,2,FALSE),"à compléter")</f>
      </c>
    </row>
    <row r="170" ht="15" customHeight="1" spans="1:27" x14ac:dyDescent="0.25">
      <c r="A170" s="93">
        <v>0</v>
      </c>
      <c r="B170" s="107">
        <f>IF(indices!B170="","A compléter sur onglet 'indices'",indices!B170)</f>
      </c>
      <c r="C170" s="106">
        <f>'a completer'!$B$12</f>
      </c>
      <c r="D170" s="106">
        <f>'a completer'!$B$21</f>
      </c>
      <c r="E170" s="96">
        <f>IF(A170&lt;1,"",(A170)*(D170)*(indices!A170)*(VLOOKUP('a completer'!$B$11,Qualité,4,FALSE))*(VLOOKUP(C170,age,2,FALSE))*(INDEX(Feuil1!$A$226:$F$241,MATCH('a completer'!$B$10,Feuil1!A$226:$A$241,0),MATCH('Liste materiels et chiffrage'!$D170,Feuil1!$A$225:$F$225,0))))</f>
      </c>
      <c r="F170" s="97">
        <f>IF(A170&lt;1,"",(A170)*(indices!A170)*(VLOOKUP('a completer'!$B$11,Qualité,4,FALSE))*(VLOOKUP(C170,age,2,FALSE))*(INDEX(Feuil1!$A$226:$F$241,MATCH(10+'a completer'!$B$10,Feuil1!$A$226:$A$241,0),MATCH('Liste materiels et chiffrage'!$D170,Feuil1!$A$225:$F$225,0))))</f>
      </c>
      <c r="G170" s="98"/>
      <c r="H170" s="99">
        <f>IF(A170&lt;1,"",(F170+E170)*'a completer'!$D$7*Feuil1!$H$226)</f>
      </c>
      <c r="I170" s="100">
        <f>IF(A170&lt;1,"",A170*D170*indices!D170/indices!$A$4)</f>
      </c>
      <c r="J170" s="101"/>
      <c r="K170" s="102">
        <f t="shared" si="24"/>
      </c>
      <c r="L170" s="103">
        <f t="shared" si="25"/>
      </c>
      <c r="M170" s="103">
        <f t="shared" si="26"/>
      </c>
      <c r="N170" s="104">
        <f>IF(A170&lt;1,"",+'Liste materiels et chiffrage'!M170/60*'a completer'!$B$8)</f>
      </c>
      <c r="O170" s="104">
        <f t="shared" si="27"/>
      </c>
      <c r="P170" s="105">
        <f t="shared" si="28"/>
      </c>
      <c r="Q170" s="5"/>
      <c r="R170" s="5"/>
      <c r="S170" s="5"/>
      <c r="T170" s="5"/>
      <c r="U170" s="5"/>
      <c r="V170" s="5"/>
      <c r="W170" s="5"/>
      <c r="X170" s="5"/>
      <c r="Y170" s="5"/>
      <c r="Z170" s="5"/>
      <c r="AA170" s="92">
        <v>278</v>
      </c>
    </row>
    <row r="171" ht="15" customHeight="1" spans="1:27" x14ac:dyDescent="0.25">
      <c r="A171" s="84" t="s">
        <v>89</v>
      </c>
      <c r="B171" s="109" t="s">
        <v>96</v>
      </c>
      <c r="C171" s="110"/>
      <c r="D171" s="109"/>
      <c r="E171" s="87"/>
      <c r="F171" s="88"/>
      <c r="G171" s="115"/>
      <c r="H171" s="112"/>
      <c r="I171" s="112"/>
      <c r="J171" s="99"/>
      <c r="K171" s="112"/>
      <c r="L171" s="111"/>
      <c r="M171" s="111"/>
      <c r="N171" s="113"/>
      <c r="O171" s="113"/>
      <c r="P171" s="114"/>
      <c r="Q171" s="5"/>
      <c r="R171" s="5"/>
      <c r="S171" s="5"/>
      <c r="T171" s="5"/>
      <c r="U171" s="5"/>
      <c r="V171" s="5"/>
      <c r="W171" s="5"/>
      <c r="X171" s="5"/>
      <c r="Y171" s="5"/>
      <c r="Z171" s="5"/>
      <c r="AA171" s="92">
        <v>279</v>
      </c>
    </row>
    <row r="172" ht="15" customHeight="1" spans="1:27" x14ac:dyDescent="0.25">
      <c r="A172" s="93">
        <v>0</v>
      </c>
      <c r="B172" s="94">
        <f>indices!B172</f>
      </c>
      <c r="C172" s="106">
        <f>'a completer'!$B$12</f>
      </c>
      <c r="D172" s="106">
        <f>'a completer'!$B$22</f>
      </c>
      <c r="E172" s="96">
        <f>IF(A172&lt;1,"",(A172)*(D172)*(indices!A172)*(VLOOKUP('a completer'!$B$11,Qualité,4,FALSE))*(VLOOKUP(C172,age,2,FALSE))*(INDEX(Feuil1!$A$226:$F$241,MATCH('a completer'!$B$10,Feuil1!A$226:$A$241,0),MATCH('Liste materiels et chiffrage'!$D172,Feuil1!$A$225:$F$225,0))))</f>
      </c>
      <c r="F172" s="97">
        <f>IF(A172&lt;1,"",(A172)*(indices!A172)*(VLOOKUP('a completer'!$B$11,Qualité,4,FALSE))*(VLOOKUP(C172,age,2,FALSE))*(INDEX(Feuil1!$A$226:$F$241,MATCH(10+'a completer'!$B$10,Feuil1!$A$226:$A$241,0),MATCH('Liste materiels et chiffrage'!$D172,Feuil1!$A$225:$F$225,0))))</f>
      </c>
      <c r="G172" s="98"/>
      <c r="H172" s="99">
        <f>IF(A172&lt;1,"",(F172+E172)*'a completer'!$D$7*Feuil1!$H$226)</f>
      </c>
      <c r="I172" s="100">
        <f>IF(A172&lt;1,"",A172*D172*indices!D172/indices!$A$4)</f>
      </c>
      <c r="J172" s="101"/>
      <c r="K172" s="102">
        <f t="shared" si="24"/>
      </c>
      <c r="L172" s="103">
        <f t="shared" si="25"/>
      </c>
      <c r="M172" s="103">
        <f t="shared" si="26"/>
      </c>
      <c r="N172" s="104">
        <f>IF(A172&lt;1,"",+'Liste materiels et chiffrage'!M172/60*'a completer'!$B$8)</f>
      </c>
      <c r="O172" s="104">
        <f t="shared" si="27"/>
      </c>
      <c r="P172" s="105">
        <f t="shared" si="28"/>
      </c>
      <c r="Q172" s="5"/>
      <c r="R172" s="5"/>
      <c r="S172" s="5"/>
      <c r="T172" s="5"/>
      <c r="U172" s="5"/>
      <c r="V172" s="5"/>
      <c r="W172" s="5"/>
      <c r="X172" s="5"/>
      <c r="Y172" s="5"/>
      <c r="Z172" s="5"/>
      <c r="AA172" s="92">
        <f>IFERROR(VLOOKUP(B172,#REF!,2,FALSE),"à compléter")</f>
      </c>
    </row>
    <row r="173" ht="15" customHeight="1" spans="1:27" x14ac:dyDescent="0.25">
      <c r="A173" s="93">
        <v>0</v>
      </c>
      <c r="B173" s="94">
        <f>indices!B173</f>
      </c>
      <c r="C173" s="106">
        <f>'a completer'!$B$12</f>
      </c>
      <c r="D173" s="106">
        <f>'a completer'!$B$22</f>
      </c>
      <c r="E173" s="96">
        <f>IF(A173&lt;1,"",(A173)*(D173)*(indices!A173)*(VLOOKUP('a completer'!$B$11,Qualité,4,FALSE))*(VLOOKUP(C173,age,2,FALSE))*(INDEX(Feuil1!$A$226:$F$241,MATCH('a completer'!$B$10,Feuil1!A$226:$A$241,0),MATCH('Liste materiels et chiffrage'!$D173,Feuil1!$A$225:$F$225,0))))</f>
      </c>
      <c r="F173" s="97">
        <f>IF(A173&lt;1,"",(A173)*(indices!A173)*(VLOOKUP('a completer'!$B$11,Qualité,4,FALSE))*(VLOOKUP(C173,age,2,FALSE))*(INDEX(Feuil1!$A$226:$F$241,MATCH(10+'a completer'!$B$10,Feuil1!$A$226:$A$241,0),MATCH('Liste materiels et chiffrage'!$D173,Feuil1!$A$225:$F$225,0))))</f>
      </c>
      <c r="G173" s="98"/>
      <c r="H173" s="99">
        <f>IF(A173&lt;1,"",(F173+E173)*'a completer'!$D$7*Feuil1!$H$226)</f>
      </c>
      <c r="I173" s="100">
        <f>IF(A173&lt;1,"",A173*D173*indices!D173/indices!$A$4)</f>
      </c>
      <c r="J173" s="101"/>
      <c r="K173" s="102">
        <f t="shared" si="24"/>
      </c>
      <c r="L173" s="103">
        <f t="shared" si="25"/>
      </c>
      <c r="M173" s="103">
        <f t="shared" si="26"/>
      </c>
      <c r="N173" s="104">
        <f>IF(A173&lt;1,"",+'Liste materiels et chiffrage'!M173/60*'a completer'!$B$8)</f>
      </c>
      <c r="O173" s="104">
        <f t="shared" si="27"/>
      </c>
      <c r="P173" s="105">
        <f t="shared" si="28"/>
      </c>
      <c r="Q173" s="5"/>
      <c r="R173" s="5"/>
      <c r="S173" s="5"/>
      <c r="T173" s="5"/>
      <c r="U173" s="5"/>
      <c r="V173" s="5"/>
      <c r="W173" s="5"/>
      <c r="X173" s="5"/>
      <c r="Y173" s="5"/>
      <c r="Z173" s="5"/>
      <c r="AA173" s="92">
        <f>IFERROR(VLOOKUP(B173,#REF!,2,FALSE),"à compléter")</f>
      </c>
    </row>
    <row r="174" ht="15" customHeight="1" spans="1:27" x14ac:dyDescent="0.25">
      <c r="A174" s="93">
        <v>0</v>
      </c>
      <c r="B174" s="94">
        <f>indices!B174</f>
      </c>
      <c r="C174" s="106">
        <f>'a completer'!$B$12</f>
      </c>
      <c r="D174" s="106">
        <f>'a completer'!$B$22</f>
      </c>
      <c r="E174" s="96">
        <f>IF(A174&lt;1,"",(A174)*(D174)*(indices!A174)*(VLOOKUP('a completer'!$B$11,Qualité,4,FALSE))*(VLOOKUP(C174,age,2,FALSE))*(INDEX(Feuil1!$A$226:$F$241,MATCH('a completer'!$B$10,Feuil1!A$226:$A$241,0),MATCH('Liste materiels et chiffrage'!$D174,Feuil1!$A$225:$F$225,0))))</f>
      </c>
      <c r="F174" s="97">
        <f>IF(A174&lt;1,"",(A174)*(indices!A174)*(VLOOKUP('a completer'!$B$11,Qualité,4,FALSE))*(VLOOKUP(C174,age,2,FALSE))*(INDEX(Feuil1!$A$226:$F$241,MATCH(10+'a completer'!$B$10,Feuil1!$A$226:$A$241,0),MATCH('Liste materiels et chiffrage'!$D174,Feuil1!$A$225:$F$225,0))))</f>
      </c>
      <c r="G174" s="98"/>
      <c r="H174" s="99">
        <f>IF(A174&lt;1,"",(F174+E174)*'a completer'!$D$7*Feuil1!$H$226)</f>
      </c>
      <c r="I174" s="100">
        <f>IF(A174&lt;1,"",A174*D174*indices!D174/indices!$A$4)</f>
      </c>
      <c r="J174" s="101"/>
      <c r="K174" s="102">
        <f t="shared" si="24"/>
      </c>
      <c r="L174" s="103">
        <f t="shared" si="25"/>
      </c>
      <c r="M174" s="103">
        <f t="shared" si="26"/>
      </c>
      <c r="N174" s="104">
        <f>IF(A174&lt;1,"",+'Liste materiels et chiffrage'!M174/60*'a completer'!$B$8)</f>
      </c>
      <c r="O174" s="104">
        <f t="shared" si="27"/>
      </c>
      <c r="P174" s="105">
        <f t="shared" si="28"/>
      </c>
      <c r="Q174" s="5"/>
      <c r="R174" s="5"/>
      <c r="S174" s="5"/>
      <c r="T174" s="5"/>
      <c r="U174" s="5"/>
      <c r="V174" s="5"/>
      <c r="W174" s="5"/>
      <c r="X174" s="5"/>
      <c r="Y174" s="5"/>
      <c r="Z174" s="5"/>
      <c r="AA174" s="92">
        <f>IFERROR(VLOOKUP(B174,#REF!,2,FALSE),"à compléter")</f>
      </c>
    </row>
    <row r="175" ht="15" customHeight="1" spans="1:27" x14ac:dyDescent="0.25">
      <c r="A175" s="93">
        <v>0</v>
      </c>
      <c r="B175" s="94">
        <f>indices!B175</f>
      </c>
      <c r="C175" s="106">
        <f>'a completer'!$B$12</f>
      </c>
      <c r="D175" s="106">
        <f>'a completer'!$B$22</f>
      </c>
      <c r="E175" s="96">
        <f>IF(A175&lt;1,"",(A175)*(D175)*(indices!A175)*(VLOOKUP('a completer'!$B$11,Qualité,4,FALSE))*(VLOOKUP(C175,age,2,FALSE))*(INDEX(Feuil1!$A$226:$F$241,MATCH('a completer'!$B$10,Feuil1!A$226:$A$241,0),MATCH('Liste materiels et chiffrage'!$D175,Feuil1!$A$225:$F$225,0))))</f>
      </c>
      <c r="F175" s="97">
        <f>IF(A175&lt;1,"",(A175)*(indices!A175)*(VLOOKUP('a completer'!$B$11,Qualité,4,FALSE))*(VLOOKUP(C175,age,2,FALSE))*(INDEX(Feuil1!$A$226:$F$241,MATCH(10+'a completer'!$B$10,Feuil1!$A$226:$A$241,0),MATCH('Liste materiels et chiffrage'!$D175,Feuil1!$A$225:$F$225,0))))</f>
      </c>
      <c r="G175" s="98"/>
      <c r="H175" s="99">
        <f>IF(A175&lt;1,"",(F175+E175)*'a completer'!$D$7*Feuil1!$H$226)</f>
      </c>
      <c r="I175" s="100">
        <f>IF(A175&lt;1,"",A175*D175*indices!D175/indices!$A$4)</f>
      </c>
      <c r="J175" s="101"/>
      <c r="K175" s="102">
        <f t="shared" si="24"/>
      </c>
      <c r="L175" s="103">
        <f t="shared" si="25"/>
      </c>
      <c r="M175" s="103">
        <f t="shared" si="26"/>
      </c>
      <c r="N175" s="104">
        <f>IF(A175&lt;1,"",+'Liste materiels et chiffrage'!M175/60*'a completer'!$B$8)</f>
      </c>
      <c r="O175" s="104">
        <f t="shared" si="27"/>
      </c>
      <c r="P175" s="105">
        <f t="shared" si="28"/>
      </c>
      <c r="Q175" s="5"/>
      <c r="R175" s="5"/>
      <c r="S175" s="5"/>
      <c r="T175" s="5"/>
      <c r="U175" s="5"/>
      <c r="V175" s="5"/>
      <c r="W175" s="5"/>
      <c r="X175" s="5"/>
      <c r="Y175" s="5"/>
      <c r="Z175" s="5"/>
      <c r="AA175" s="92">
        <f>IFERROR(VLOOKUP(B175,#REF!,2,FALSE),"à compléter")</f>
      </c>
    </row>
    <row r="176" ht="15" customHeight="1" spans="1:27" x14ac:dyDescent="0.25">
      <c r="A176" s="93">
        <v>0</v>
      </c>
      <c r="B176" s="94">
        <f>indices!B176</f>
      </c>
      <c r="C176" s="106">
        <f>'a completer'!$B$12</f>
      </c>
      <c r="D176" s="106">
        <f>'a completer'!$B$22</f>
      </c>
      <c r="E176" s="96">
        <f>IF(A176&lt;1,"",(A176)*(D176)*(indices!A176)*(VLOOKUP('a completer'!$B$11,Qualité,4,FALSE))*(VLOOKUP(C176,age,2,FALSE))*(INDEX(Feuil1!$A$226:$F$241,MATCH('a completer'!$B$10,Feuil1!A$226:$A$241,0),MATCH('Liste materiels et chiffrage'!$D176,Feuil1!$A$225:$F$225,0))))</f>
      </c>
      <c r="F176" s="97">
        <f>IF(A176&lt;1,"",(A176)*(indices!A176)*(VLOOKUP('a completer'!$B$11,Qualité,4,FALSE))*(VLOOKUP(C176,age,2,FALSE))*(INDEX(Feuil1!$A$226:$F$241,MATCH(10+'a completer'!$B$10,Feuil1!$A$226:$A$241,0),MATCH('Liste materiels et chiffrage'!$D176,Feuil1!$A$225:$F$225,0))))</f>
      </c>
      <c r="G176" s="98"/>
      <c r="H176" s="99">
        <f>IF(A176&lt;1,"",(F176+E176)*'a completer'!$D$7*Feuil1!$H$226)</f>
      </c>
      <c r="I176" s="100">
        <f>IF(A176&lt;1,"",A176*D176*indices!D176/indices!$A$4)</f>
      </c>
      <c r="J176" s="101"/>
      <c r="K176" s="102">
        <f t="shared" si="24"/>
      </c>
      <c r="L176" s="103">
        <f t="shared" si="25"/>
      </c>
      <c r="M176" s="103">
        <f t="shared" si="26"/>
      </c>
      <c r="N176" s="104">
        <f>IF(A176&lt;1,"",+'Liste materiels et chiffrage'!M176/60*'a completer'!$B$8)</f>
      </c>
      <c r="O176" s="104">
        <f t="shared" si="27"/>
      </c>
      <c r="P176" s="105">
        <f t="shared" si="28"/>
      </c>
      <c r="Q176" s="5"/>
      <c r="R176" s="5"/>
      <c r="S176" s="5"/>
      <c r="T176" s="5"/>
      <c r="U176" s="5"/>
      <c r="V176" s="5"/>
      <c r="W176" s="5"/>
      <c r="X176" s="5"/>
      <c r="Y176" s="5"/>
      <c r="Z176" s="5"/>
      <c r="AA176" s="92">
        <f>IFERROR(VLOOKUP(B176,#REF!,2,FALSE),"à compléter")</f>
      </c>
    </row>
    <row r="177" ht="15" customHeight="1" spans="1:27" x14ac:dyDescent="0.25">
      <c r="A177" s="93">
        <v>0</v>
      </c>
      <c r="B177" s="94">
        <f>indices!B177</f>
      </c>
      <c r="C177" s="106">
        <f>'a completer'!$B$12</f>
      </c>
      <c r="D177" s="106">
        <f>'a completer'!$B$22</f>
      </c>
      <c r="E177" s="96">
        <f>IF(A177&lt;1,"",(A177)*(D177)*(indices!A177)*(VLOOKUP('a completer'!$B$11,Qualité,4,FALSE))*(VLOOKUP(C177,age,2,FALSE))*(INDEX(Feuil1!$A$226:$F$241,MATCH('a completer'!$B$10,Feuil1!A$226:$A$241,0),MATCH('Liste materiels et chiffrage'!$D177,Feuil1!$A$225:$F$225,0))))</f>
      </c>
      <c r="F177" s="97">
        <f>IF(A177&lt;1,"",(A177)*(indices!A177)*(VLOOKUP('a completer'!$B$11,Qualité,4,FALSE))*(VLOOKUP(C177,age,2,FALSE))*(INDEX(Feuil1!$A$226:$F$241,MATCH(10+'a completer'!$B$10,Feuil1!$A$226:$A$241,0),MATCH('Liste materiels et chiffrage'!$D177,Feuil1!$A$225:$F$225,0))))</f>
      </c>
      <c r="G177" s="98"/>
      <c r="H177" s="99">
        <f>IF(A177&lt;1,"",(F177+E177)*'a completer'!$D$7*Feuil1!$H$226)</f>
      </c>
      <c r="I177" s="100">
        <f>IF(A177&lt;1,"",A177*D177*indices!D177/indices!$A$4)</f>
      </c>
      <c r="J177" s="101"/>
      <c r="K177" s="102">
        <f t="shared" si="24"/>
      </c>
      <c r="L177" s="103">
        <f t="shared" si="25"/>
      </c>
      <c r="M177" s="103">
        <f t="shared" si="26"/>
      </c>
      <c r="N177" s="104">
        <f>IF(A177&lt;1,"",+'Liste materiels et chiffrage'!M177/60*'a completer'!$B$8)</f>
      </c>
      <c r="O177" s="104">
        <f t="shared" si="27"/>
      </c>
      <c r="P177" s="105">
        <f t="shared" si="28"/>
      </c>
      <c r="Q177" s="5"/>
      <c r="R177" s="5"/>
      <c r="S177" s="5"/>
      <c r="T177" s="5"/>
      <c r="U177" s="5"/>
      <c r="V177" s="5"/>
      <c r="W177" s="5"/>
      <c r="X177" s="5"/>
      <c r="Y177" s="5"/>
      <c r="Z177" s="5"/>
      <c r="AA177" s="92">
        <f>IFERROR(VLOOKUP(B177,#REF!,2,FALSE),"à compléter")</f>
      </c>
    </row>
    <row r="178" ht="15" customHeight="1" spans="1:27" x14ac:dyDescent="0.25">
      <c r="A178" s="93">
        <v>0</v>
      </c>
      <c r="B178" s="94">
        <f>indices!B178</f>
      </c>
      <c r="C178" s="106">
        <f>'a completer'!$B$12</f>
      </c>
      <c r="D178" s="106">
        <f>'a completer'!$B$22</f>
      </c>
      <c r="E178" s="96">
        <f>IF(A178&lt;1,"",(A178)*(D178)*(indices!A178)*(VLOOKUP('a completer'!$B$11,Qualité,4,FALSE))*(VLOOKUP(C178,age,2,FALSE))*(INDEX(Feuil1!$A$226:$F$241,MATCH('a completer'!$B$10,Feuil1!A$226:$A$241,0),MATCH('Liste materiels et chiffrage'!$D178,Feuil1!$A$225:$F$225,0))))</f>
      </c>
      <c r="F178" s="97">
        <f>IF(A178&lt;1,"",(A178)*(indices!A178)*(VLOOKUP('a completer'!$B$11,Qualité,4,FALSE))*(VLOOKUP(C178,age,2,FALSE))*(INDEX(Feuil1!$A$226:$F$241,MATCH(10+'a completer'!$B$10,Feuil1!$A$226:$A$241,0),MATCH('Liste materiels et chiffrage'!$D178,Feuil1!$A$225:$F$225,0))))</f>
      </c>
      <c r="G178" s="98"/>
      <c r="H178" s="99">
        <f>IF(A178&lt;1,"",(F178+E178)*'a completer'!$D$7*Feuil1!$H$226)</f>
      </c>
      <c r="I178" s="100">
        <f>IF(A178&lt;1,"",A178*D178*indices!D178/indices!$A$4)</f>
      </c>
      <c r="J178" s="101"/>
      <c r="K178" s="102">
        <f t="shared" si="24"/>
      </c>
      <c r="L178" s="103">
        <f t="shared" si="25"/>
      </c>
      <c r="M178" s="103">
        <f t="shared" si="26"/>
      </c>
      <c r="N178" s="104">
        <f>IF(A178&lt;1,"",+'Liste materiels et chiffrage'!M178/60*'a completer'!$B$8)</f>
      </c>
      <c r="O178" s="104">
        <f t="shared" si="27"/>
      </c>
      <c r="P178" s="105">
        <f t="shared" si="28"/>
      </c>
      <c r="Q178" s="5"/>
      <c r="R178" s="5"/>
      <c r="S178" s="5"/>
      <c r="T178" s="5"/>
      <c r="U178" s="5"/>
      <c r="V178" s="5"/>
      <c r="W178" s="5"/>
      <c r="X178" s="5"/>
      <c r="Y178" s="5"/>
      <c r="Z178" s="5"/>
      <c r="AA178" s="92">
        <f>IFERROR(VLOOKUP(B178,#REF!,2,FALSE),"à compléter")</f>
      </c>
    </row>
    <row r="179" ht="15" customHeight="1" spans="1:27" x14ac:dyDescent="0.25">
      <c r="A179" s="93">
        <v>0</v>
      </c>
      <c r="B179" s="94">
        <f>indices!B179</f>
      </c>
      <c r="C179" s="106">
        <f>'a completer'!$B$12</f>
      </c>
      <c r="D179" s="106">
        <f>'a completer'!$B$22</f>
      </c>
      <c r="E179" s="96">
        <f>IF(A179&lt;1,"",(A179)*(D179)*(indices!A179)*(VLOOKUP('a completer'!$B$11,Qualité,4,FALSE))*(VLOOKUP(C179,age,2,FALSE))*(INDEX(Feuil1!$A$226:$F$241,MATCH('a completer'!$B$10,Feuil1!A$226:$A$241,0),MATCH('Liste materiels et chiffrage'!$D179,Feuil1!$A$225:$F$225,0))))</f>
      </c>
      <c r="F179" s="97">
        <f>IF(A179&lt;1,"",(A179)*(indices!A179)*(VLOOKUP('a completer'!$B$11,Qualité,4,FALSE))*(VLOOKUP(C179,age,2,FALSE))*(INDEX(Feuil1!$A$226:$F$241,MATCH(10+'a completer'!$B$10,Feuil1!$A$226:$A$241,0),MATCH('Liste materiels et chiffrage'!$D179,Feuil1!$A$225:$F$225,0))))</f>
      </c>
      <c r="G179" s="98"/>
      <c r="H179" s="99">
        <f>IF(A179&lt;1,"",(F179+E179)*'a completer'!$D$7*Feuil1!$H$226)</f>
      </c>
      <c r="I179" s="100">
        <f>IF(A179&lt;1,"",A179*D179*indices!D179/indices!$A$4)</f>
      </c>
      <c r="J179" s="101"/>
      <c r="K179" s="102">
        <f t="shared" si="24"/>
      </c>
      <c r="L179" s="103">
        <f t="shared" si="25"/>
      </c>
      <c r="M179" s="103">
        <f t="shared" si="26"/>
      </c>
      <c r="N179" s="104">
        <f>IF(A179&lt;1,"",+'Liste materiels et chiffrage'!M179/60*'a completer'!$B$8)</f>
      </c>
      <c r="O179" s="104">
        <f t="shared" si="27"/>
      </c>
      <c r="P179" s="105">
        <f t="shared" si="28"/>
      </c>
      <c r="Q179" s="5"/>
      <c r="R179" s="5"/>
      <c r="S179" s="5"/>
      <c r="T179" s="5"/>
      <c r="U179" s="5"/>
      <c r="V179" s="5"/>
      <c r="W179" s="5"/>
      <c r="X179" s="5"/>
      <c r="Y179" s="5"/>
      <c r="Z179" s="5"/>
      <c r="AA179" s="92">
        <f>IFERROR(VLOOKUP(B179,#REF!,2,FALSE),"à compléter")</f>
      </c>
    </row>
    <row r="180" ht="15" customHeight="1" spans="1:27" x14ac:dyDescent="0.25">
      <c r="A180" s="93">
        <v>0</v>
      </c>
      <c r="B180" s="94">
        <f>indices!B180</f>
      </c>
      <c r="C180" s="106">
        <f>'a completer'!$B$12</f>
      </c>
      <c r="D180" s="106">
        <f>'a completer'!$B$22</f>
      </c>
      <c r="E180" s="96">
        <f>IF(A180&lt;1,"",(A180)*(D180)*(indices!A180)*(VLOOKUP('a completer'!$B$11,Qualité,4,FALSE))*(VLOOKUP(C180,age,2,FALSE))*(INDEX(Feuil1!$A$226:$F$241,MATCH('a completer'!$B$10,Feuil1!A$226:$A$241,0),MATCH('Liste materiels et chiffrage'!$D180,Feuil1!$A$225:$F$225,0))))</f>
      </c>
      <c r="F180" s="97">
        <f>IF(A180&lt;1,"",(A180)*(indices!A180)*(VLOOKUP('a completer'!$B$11,Qualité,4,FALSE))*(VLOOKUP(C180,age,2,FALSE))*(INDEX(Feuil1!$A$226:$F$241,MATCH(10+'a completer'!$B$10,Feuil1!$A$226:$A$241,0),MATCH('Liste materiels et chiffrage'!$D180,Feuil1!$A$225:$F$225,0))))</f>
      </c>
      <c r="G180" s="98"/>
      <c r="H180" s="99">
        <f>IF(A180&lt;1,"",(F180+E180)*'a completer'!$D$7*Feuil1!$H$226)</f>
      </c>
      <c r="I180" s="100">
        <f>IF(A180&lt;1,"",A180*D180*indices!D180/indices!$A$4)</f>
      </c>
      <c r="J180" s="101"/>
      <c r="K180" s="102">
        <f t="shared" si="24"/>
      </c>
      <c r="L180" s="103">
        <f t="shared" si="25"/>
      </c>
      <c r="M180" s="103">
        <f t="shared" si="26"/>
      </c>
      <c r="N180" s="104">
        <f>IF(A180&lt;1,"",+'Liste materiels et chiffrage'!M180/60*'a completer'!$B$8)</f>
      </c>
      <c r="O180" s="104">
        <f t="shared" si="27"/>
      </c>
      <c r="P180" s="105">
        <f t="shared" si="28"/>
      </c>
      <c r="Q180" s="5"/>
      <c r="R180" s="5"/>
      <c r="S180" s="5"/>
      <c r="T180" s="5"/>
      <c r="U180" s="5"/>
      <c r="V180" s="5"/>
      <c r="W180" s="5"/>
      <c r="X180" s="5"/>
      <c r="Y180" s="5"/>
      <c r="Z180" s="5"/>
      <c r="AA180" s="92">
        <f>IFERROR(VLOOKUP(B180,#REF!,2,FALSE),"à compléter")</f>
      </c>
    </row>
    <row r="181" ht="15" customHeight="1" spans="1:27" x14ac:dyDescent="0.25">
      <c r="A181" s="93">
        <v>0</v>
      </c>
      <c r="B181" s="94">
        <f>indices!B181</f>
      </c>
      <c r="C181" s="106">
        <f>'a completer'!$B$12</f>
      </c>
      <c r="D181" s="106">
        <f>'a completer'!$B$22</f>
      </c>
      <c r="E181" s="96">
        <f>IF(A181&lt;1,"",(A181)*(D181)*(indices!A181)*(VLOOKUP('a completer'!$B$11,Qualité,4,FALSE))*(VLOOKUP(C181,age,2,FALSE))*(INDEX(Feuil1!$A$226:$F$241,MATCH('a completer'!$B$10,Feuil1!A$226:$A$241,0),MATCH('Liste materiels et chiffrage'!$D181,Feuil1!$A$225:$F$225,0))))</f>
      </c>
      <c r="F181" s="97">
        <f>IF(A181&lt;1,"",(A181)*(indices!A181)*(VLOOKUP('a completer'!$B$11,Qualité,4,FALSE))*(VLOOKUP(C181,age,2,FALSE))*(INDEX(Feuil1!$A$226:$F$241,MATCH(10+'a completer'!$B$10,Feuil1!$A$226:$A$241,0),MATCH('Liste materiels et chiffrage'!$D181,Feuil1!$A$225:$F$225,0))))</f>
      </c>
      <c r="G181" s="98"/>
      <c r="H181" s="99">
        <f>IF(A181&lt;1,"",(F181+E181)*'a completer'!$D$7*Feuil1!$H$226)</f>
      </c>
      <c r="I181" s="100">
        <f>IF(A181&lt;1,"",A181*D181*indices!D181/indices!$A$4)</f>
      </c>
      <c r="J181" s="101"/>
      <c r="K181" s="102">
        <f t="shared" si="24"/>
      </c>
      <c r="L181" s="103">
        <f t="shared" si="25"/>
      </c>
      <c r="M181" s="103">
        <f t="shared" si="26"/>
      </c>
      <c r="N181" s="104">
        <f>IF(A181&lt;1,"",+'Liste materiels et chiffrage'!M181/60*'a completer'!$B$8)</f>
      </c>
      <c r="O181" s="104">
        <f t="shared" si="27"/>
      </c>
      <c r="P181" s="105">
        <f t="shared" si="28"/>
      </c>
      <c r="Q181" s="5"/>
      <c r="R181" s="5"/>
      <c r="S181" s="5"/>
      <c r="T181" s="5"/>
      <c r="U181" s="5"/>
      <c r="V181" s="5"/>
      <c r="W181" s="5"/>
      <c r="X181" s="5"/>
      <c r="Y181" s="5"/>
      <c r="Z181" s="5"/>
      <c r="AA181" s="92">
        <f>IFERROR(VLOOKUP(B181,#REF!,2,FALSE),"à compléter")</f>
      </c>
    </row>
    <row r="182" ht="15" customHeight="1" spans="1:27" x14ac:dyDescent="0.25">
      <c r="A182" s="93">
        <v>0</v>
      </c>
      <c r="B182" s="94">
        <f>indices!B182</f>
      </c>
      <c r="C182" s="106">
        <f>'a completer'!$B$12</f>
      </c>
      <c r="D182" s="106">
        <f>'a completer'!$B$22</f>
      </c>
      <c r="E182" s="96">
        <f>IF(A182&lt;1,"",(A182)*(D182)*(indices!A182)*(VLOOKUP('a completer'!$B$11,Qualité,4,FALSE))*(VLOOKUP(C182,age,2,FALSE))*(INDEX(Feuil1!$A$226:$F$241,MATCH('a completer'!$B$10,Feuil1!A$226:$A$241,0),MATCH('Liste materiels et chiffrage'!$D182,Feuil1!$A$225:$F$225,0))))</f>
      </c>
      <c r="F182" s="97">
        <f>IF(A182&lt;1,"",(A182)*(indices!A182)*(VLOOKUP('a completer'!$B$11,Qualité,4,FALSE))*(VLOOKUP(C182,age,2,FALSE))*(INDEX(Feuil1!$A$226:$F$241,MATCH(10+'a completer'!$B$10,Feuil1!$A$226:$A$241,0),MATCH('Liste materiels et chiffrage'!$D182,Feuil1!$A$225:$F$225,0))))</f>
      </c>
      <c r="G182" s="98"/>
      <c r="H182" s="99">
        <f>IF(A182&lt;1,"",(F182+E182)*'a completer'!$D$7*Feuil1!$H$226)</f>
      </c>
      <c r="I182" s="100">
        <f>IF(A182&lt;1,"",A182*D182*indices!D182/indices!$A$4)</f>
      </c>
      <c r="J182" s="101"/>
      <c r="K182" s="102">
        <f t="shared" si="24"/>
      </c>
      <c r="L182" s="103">
        <f t="shared" si="25"/>
      </c>
      <c r="M182" s="103">
        <f t="shared" si="26"/>
      </c>
      <c r="N182" s="104">
        <f>IF(A182&lt;1,"",+'Liste materiels et chiffrage'!M182/60*'a completer'!$B$8)</f>
      </c>
      <c r="O182" s="104">
        <f t="shared" si="27"/>
      </c>
      <c r="P182" s="105">
        <f t="shared" si="28"/>
      </c>
      <c r="Q182" s="5"/>
      <c r="R182" s="5"/>
      <c r="S182" s="5"/>
      <c r="T182" s="5"/>
      <c r="U182" s="5"/>
      <c r="V182" s="5"/>
      <c r="W182" s="5"/>
      <c r="X182" s="5"/>
      <c r="Y182" s="5"/>
      <c r="Z182" s="5"/>
      <c r="AA182" s="92">
        <f>IFERROR(VLOOKUP(B182,#REF!,2,FALSE),"à compléter")</f>
      </c>
    </row>
    <row r="183" ht="15" customHeight="1" spans="1:27" x14ac:dyDescent="0.25">
      <c r="A183" s="93">
        <v>0</v>
      </c>
      <c r="B183" s="94">
        <f>indices!B183</f>
      </c>
      <c r="C183" s="106">
        <f>'a completer'!$B$12</f>
      </c>
      <c r="D183" s="106">
        <f>'a completer'!$B$22</f>
      </c>
      <c r="E183" s="96">
        <f>IF(A183&lt;1,"",(A183)*(D183)*(indices!A183)*(VLOOKUP('a completer'!$B$11,Qualité,4,FALSE))*(VLOOKUP(C183,age,2,FALSE))*(INDEX(Feuil1!$A$226:$F$241,MATCH('a completer'!$B$10,Feuil1!A$226:$A$241,0),MATCH('Liste materiels et chiffrage'!$D183,Feuil1!$A$225:$F$225,0))))</f>
      </c>
      <c r="F183" s="97">
        <f>IF(A183&lt;1,"",(A183)*(indices!A183)*(VLOOKUP('a completer'!$B$11,Qualité,4,FALSE))*(VLOOKUP(C183,age,2,FALSE))*(INDEX(Feuil1!$A$226:$F$241,MATCH(10+'a completer'!$B$10,Feuil1!$A$226:$A$241,0),MATCH('Liste materiels et chiffrage'!$D183,Feuil1!$A$225:$F$225,0))))</f>
      </c>
      <c r="G183" s="98"/>
      <c r="H183" s="99">
        <f>IF(A183&lt;1,"",(F183+E183)*'a completer'!$D$7*Feuil1!$H$226)</f>
      </c>
      <c r="I183" s="100">
        <f>IF(A183&lt;1,"",A183*D183*indices!D183/indices!$A$4)</f>
      </c>
      <c r="J183" s="101"/>
      <c r="K183" s="102">
        <f t="shared" si="24"/>
      </c>
      <c r="L183" s="103">
        <f t="shared" si="25"/>
      </c>
      <c r="M183" s="103">
        <f t="shared" si="26"/>
      </c>
      <c r="N183" s="104">
        <f>IF(A183&lt;1,"",+'Liste materiels et chiffrage'!M183/60*'a completer'!$B$8)</f>
      </c>
      <c r="O183" s="104">
        <f t="shared" si="27"/>
      </c>
      <c r="P183" s="105">
        <f t="shared" si="28"/>
      </c>
      <c r="Q183" s="5"/>
      <c r="R183" s="5"/>
      <c r="S183" s="5"/>
      <c r="T183" s="5"/>
      <c r="U183" s="5"/>
      <c r="V183" s="5"/>
      <c r="W183" s="5"/>
      <c r="X183" s="5"/>
      <c r="Y183" s="5"/>
      <c r="Z183" s="5"/>
      <c r="AA183" s="92">
        <f>IFERROR(VLOOKUP(B183,#REF!,2,FALSE),"à compléter")</f>
      </c>
    </row>
    <row r="184" ht="15" customHeight="1" spans="1:27" x14ac:dyDescent="0.25">
      <c r="A184" s="93">
        <v>0</v>
      </c>
      <c r="B184" s="94">
        <f>indices!B184</f>
      </c>
      <c r="C184" s="106">
        <f>'a completer'!$B$12</f>
      </c>
      <c r="D184" s="106">
        <f>'a completer'!$B$22</f>
      </c>
      <c r="E184" s="96">
        <f>IF(A184&lt;1,"",(A184)*(D184)*(indices!A184)*(VLOOKUP('a completer'!$B$11,Qualité,4,FALSE))*(VLOOKUP(C184,age,2,FALSE))*(INDEX(Feuil1!$A$226:$F$241,MATCH('a completer'!$B$10,Feuil1!A$226:$A$241,0),MATCH('Liste materiels et chiffrage'!$D184,Feuil1!$A$225:$F$225,0))))</f>
      </c>
      <c r="F184" s="97">
        <f>IF(A184&lt;1,"",(A184)*(indices!A184)*(VLOOKUP('a completer'!$B$11,Qualité,4,FALSE))*(VLOOKUP(C184,age,2,FALSE))*(INDEX(Feuil1!$A$226:$F$241,MATCH(10+'a completer'!$B$10,Feuil1!$A$226:$A$241,0),MATCH('Liste materiels et chiffrage'!$D184,Feuil1!$A$225:$F$225,0))))</f>
      </c>
      <c r="G184" s="98"/>
      <c r="H184" s="99">
        <f>IF(A184&lt;1,"",(F184+E184)*'a completer'!$D$7*Feuil1!$H$226)</f>
      </c>
      <c r="I184" s="100">
        <f>IF(A184&lt;1,"",A184*D184*indices!D184/indices!$A$4)</f>
      </c>
      <c r="J184" s="101"/>
      <c r="K184" s="102">
        <f t="shared" si="24"/>
      </c>
      <c r="L184" s="103">
        <f t="shared" si="25"/>
      </c>
      <c r="M184" s="103">
        <f t="shared" si="26"/>
      </c>
      <c r="N184" s="104">
        <f>IF(A184&lt;1,"",+'Liste materiels et chiffrage'!M184/60*'a completer'!$B$8)</f>
      </c>
      <c r="O184" s="104">
        <f t="shared" si="27"/>
      </c>
      <c r="P184" s="105">
        <f t="shared" si="28"/>
      </c>
      <c r="Q184" s="5"/>
      <c r="R184" s="5"/>
      <c r="S184" s="5"/>
      <c r="T184" s="5"/>
      <c r="U184" s="5"/>
      <c r="V184" s="5"/>
      <c r="W184" s="5"/>
      <c r="X184" s="5"/>
      <c r="Y184" s="5"/>
      <c r="Z184" s="5"/>
      <c r="AA184" s="92">
        <f>IFERROR(VLOOKUP(B184,#REF!,2,FALSE),"à compléter")</f>
      </c>
    </row>
    <row r="185" ht="15" customHeight="1" spans="1:27" x14ac:dyDescent="0.25">
      <c r="A185" s="93">
        <v>0</v>
      </c>
      <c r="B185" s="94">
        <f>indices!B185</f>
      </c>
      <c r="C185" s="106">
        <f>'a completer'!$B$12</f>
      </c>
      <c r="D185" s="106">
        <f>'a completer'!$B$22</f>
      </c>
      <c r="E185" s="96">
        <f>IF(A185&lt;1,"",(A185)*(D185)*(indices!A185)*(VLOOKUP('a completer'!$B$11,Qualité,4,FALSE))*(VLOOKUP(C185,age,2,FALSE))*(INDEX(Feuil1!$A$226:$F$241,MATCH('a completer'!$B$10,Feuil1!A$226:$A$241,0),MATCH('Liste materiels et chiffrage'!$D185,Feuil1!$A$225:$F$225,0))))</f>
      </c>
      <c r="F185" s="97">
        <f>IF(A185&lt;1,"",(A185)*(indices!A185)*(VLOOKUP('a completer'!$B$11,Qualité,4,FALSE))*(VLOOKUP(C185,age,2,FALSE))*(INDEX(Feuil1!$A$226:$F$241,MATCH(10+'a completer'!$B$10,Feuil1!$A$226:$A$241,0),MATCH('Liste materiels et chiffrage'!$D185,Feuil1!$A$225:$F$225,0))))</f>
      </c>
      <c r="G185" s="98"/>
      <c r="H185" s="99">
        <f>IF(A185&lt;1,"",(F185+E185)*'a completer'!$D$7*Feuil1!$H$226)</f>
      </c>
      <c r="I185" s="100">
        <f>IF(A185&lt;1,"",A185*D185*indices!D185/indices!$A$4)</f>
      </c>
      <c r="J185" s="101"/>
      <c r="K185" s="102">
        <f t="shared" si="24"/>
      </c>
      <c r="L185" s="103">
        <f t="shared" si="25"/>
      </c>
      <c r="M185" s="103">
        <f t="shared" si="26"/>
      </c>
      <c r="N185" s="104">
        <f>IF(A185&lt;1,"",+'Liste materiels et chiffrage'!M185/60*'a completer'!$B$8)</f>
      </c>
      <c r="O185" s="104">
        <f t="shared" si="27"/>
      </c>
      <c r="P185" s="105">
        <f t="shared" si="28"/>
      </c>
      <c r="Q185" s="5"/>
      <c r="R185" s="5"/>
      <c r="S185" s="5"/>
      <c r="T185" s="5"/>
      <c r="U185" s="5"/>
      <c r="V185" s="5"/>
      <c r="W185" s="5"/>
      <c r="X185" s="5"/>
      <c r="Y185" s="5"/>
      <c r="Z185" s="5"/>
      <c r="AA185" s="92">
        <f>IFERROR(VLOOKUP(B185,#REF!,2,FALSE),"à compléter")</f>
      </c>
    </row>
    <row r="186" ht="15" customHeight="1" spans="1:27" x14ac:dyDescent="0.25">
      <c r="A186" s="93">
        <v>0</v>
      </c>
      <c r="B186" s="94">
        <f>indices!B186</f>
      </c>
      <c r="C186" s="106">
        <f>'a completer'!$B$12</f>
      </c>
      <c r="D186" s="106">
        <f>'a completer'!$B$22</f>
      </c>
      <c r="E186" s="96">
        <f>IF(A186&lt;1,"",(A186)*(D186)*(indices!A186)*(VLOOKUP('a completer'!$B$11,Qualité,4,FALSE))*(VLOOKUP(C186,age,2,FALSE))*(INDEX(Feuil1!$A$226:$F$241,MATCH('a completer'!$B$10,Feuil1!A$226:$A$241,0),MATCH('Liste materiels et chiffrage'!$D186,Feuil1!$A$225:$F$225,0))))</f>
      </c>
      <c r="F186" s="97">
        <f>IF(A186&lt;1,"",(A186)*(indices!A186)*(VLOOKUP('a completer'!$B$11,Qualité,4,FALSE))*(VLOOKUP(C186,age,2,FALSE))*(INDEX(Feuil1!$A$226:$F$241,MATCH(10+'a completer'!$B$10,Feuil1!$A$226:$A$241,0),MATCH('Liste materiels et chiffrage'!$D186,Feuil1!$A$225:$F$225,0))))</f>
      </c>
      <c r="G186" s="98"/>
      <c r="H186" s="99">
        <f>IF(A186&lt;1,"",(F186+E186)*'a completer'!$D$7*Feuil1!$H$226)</f>
      </c>
      <c r="I186" s="100">
        <f>IF(A186&lt;1,"",A186*D186*indices!D186/indices!$A$4)</f>
      </c>
      <c r="J186" s="101"/>
      <c r="K186" s="102">
        <f t="shared" si="24"/>
      </c>
      <c r="L186" s="103">
        <f t="shared" si="25"/>
      </c>
      <c r="M186" s="103">
        <f t="shared" si="26"/>
      </c>
      <c r="N186" s="104">
        <f>IF(A186&lt;1,"",+'Liste materiels et chiffrage'!M186/60*'a completer'!$B$8)</f>
      </c>
      <c r="O186" s="104">
        <f t="shared" si="27"/>
      </c>
      <c r="P186" s="105">
        <f t="shared" si="28"/>
      </c>
      <c r="Q186" s="5"/>
      <c r="R186" s="5"/>
      <c r="S186" s="5"/>
      <c r="T186" s="5"/>
      <c r="U186" s="5"/>
      <c r="V186" s="5"/>
      <c r="W186" s="5"/>
      <c r="X186" s="5"/>
      <c r="Y186" s="5"/>
      <c r="Z186" s="5"/>
      <c r="AA186" s="92">
        <f>IFERROR(VLOOKUP(B186,#REF!,2,FALSE),"à compléter")</f>
      </c>
    </row>
    <row r="187" ht="15" customHeight="1" spans="1:27" x14ac:dyDescent="0.25">
      <c r="A187" s="93">
        <v>0</v>
      </c>
      <c r="B187" s="107">
        <f>IF(indices!B187="","A compléter sur onglet 'indices'",indices!B187)</f>
      </c>
      <c r="C187" s="106">
        <f>'a completer'!$B$12</f>
      </c>
      <c r="D187" s="106">
        <f>'a completer'!$B$22</f>
      </c>
      <c r="E187" s="96">
        <f>IF(A187&lt;1,"",(A187)*(D187)*(indices!A187)*(VLOOKUP('a completer'!$B$11,Qualité,4,FALSE))*(VLOOKUP(C187,age,2,FALSE))*(INDEX(Feuil1!$A$226:$F$241,MATCH('a completer'!$B$10,Feuil1!A$226:$A$241,0),MATCH('Liste materiels et chiffrage'!$D187,Feuil1!$A$225:$F$225,0))))</f>
      </c>
      <c r="F187" s="97">
        <f>IF(A187&lt;1,"",(A187)*(indices!A187)*(VLOOKUP('a completer'!$B$11,Qualité,4,FALSE))*(VLOOKUP(C187,age,2,FALSE))*(INDEX(Feuil1!$A$226:$F$241,MATCH(10+'a completer'!$B$10,Feuil1!$A$226:$A$241,0),MATCH('Liste materiels et chiffrage'!$D187,Feuil1!$A$225:$F$225,0))))</f>
      </c>
      <c r="G187" s="98"/>
      <c r="H187" s="99">
        <f>IF(A187&lt;1,"",(F187+E187)*'a completer'!$D$7*Feuil1!$H$226)</f>
      </c>
      <c r="I187" s="100">
        <f>IF(A187&lt;1,"",A187*D187*indices!D187/indices!$A$4)</f>
      </c>
      <c r="J187" s="101"/>
      <c r="K187" s="102">
        <f t="shared" si="24"/>
      </c>
      <c r="L187" s="103">
        <f t="shared" si="25"/>
      </c>
      <c r="M187" s="103">
        <f t="shared" si="26"/>
      </c>
      <c r="N187" s="104">
        <f>IF(A187&lt;1,"",+'Liste materiels et chiffrage'!M187/60*'a completer'!$B$8)</f>
      </c>
      <c r="O187" s="104">
        <f t="shared" si="27"/>
      </c>
      <c r="P187" s="105">
        <f t="shared" si="28"/>
      </c>
      <c r="Q187" s="5"/>
      <c r="R187" s="5"/>
      <c r="S187" s="5"/>
      <c r="T187" s="5"/>
      <c r="U187" s="5"/>
      <c r="V187" s="5"/>
      <c r="W187" s="5"/>
      <c r="X187" s="5"/>
      <c r="Y187" s="5"/>
      <c r="Z187" s="5"/>
      <c r="AA187" s="92">
        <v>280</v>
      </c>
    </row>
    <row r="188" ht="15" customHeight="1" spans="1:27" x14ac:dyDescent="0.25">
      <c r="A188" s="84" t="s">
        <v>89</v>
      </c>
      <c r="B188" s="109" t="s">
        <v>63</v>
      </c>
      <c r="C188" s="110"/>
      <c r="D188" s="109"/>
      <c r="E188" s="87"/>
      <c r="F188" s="88"/>
      <c r="G188" s="115"/>
      <c r="H188" s="112"/>
      <c r="I188" s="112"/>
      <c r="J188" s="99"/>
      <c r="K188" s="112"/>
      <c r="L188" s="111"/>
      <c r="M188" s="111"/>
      <c r="N188" s="113"/>
      <c r="O188" s="113"/>
      <c r="P188" s="114"/>
      <c r="Q188" s="5"/>
      <c r="R188" s="5"/>
      <c r="S188" s="5"/>
      <c r="T188" s="5"/>
      <c r="U188" s="5"/>
      <c r="V188" s="5"/>
      <c r="W188" s="5"/>
      <c r="X188" s="5"/>
      <c r="Y188" s="5"/>
      <c r="Z188" s="5"/>
      <c r="AA188" s="92">
        <v>281</v>
      </c>
    </row>
    <row r="189" ht="15" customHeight="1" spans="1:27" x14ac:dyDescent="0.25">
      <c r="A189" s="93">
        <v>0</v>
      </c>
      <c r="B189" s="94">
        <f>indices!B189</f>
      </c>
      <c r="C189" s="106">
        <f>'a completer'!$B$12</f>
      </c>
      <c r="D189" s="106">
        <f>'a completer'!$B$23</f>
      </c>
      <c r="E189" s="96">
        <f>IF(A189&lt;1,"",(A189)*(D189)*(indices!A189)*(VLOOKUP('a completer'!$B$11,Qualité,4,FALSE))*(VLOOKUP(C189,age,2,FALSE))*(INDEX(Feuil1!$A$226:$F$241,MATCH('a completer'!$B$10,Feuil1!A$226:$A$241,0),MATCH('Liste materiels et chiffrage'!$D189,Feuil1!$A$225:$F$225,0))))</f>
      </c>
      <c r="F189" s="97">
        <f>IF(A189&lt;1,"",(A189)*(indices!A189)*(VLOOKUP('a completer'!$B$11,Qualité,4,FALSE))*(VLOOKUP(C189,age,2,FALSE))*(INDEX(Feuil1!$A$226:$F$241,MATCH(10+'a completer'!$B$10,Feuil1!$A$226:$A$241,0),MATCH('Liste materiels et chiffrage'!$D189,Feuil1!$A$225:$F$225,0))))</f>
      </c>
      <c r="G189" s="98"/>
      <c r="H189" s="99">
        <f>IF(A189&lt;1,"",(F189+E189)*'a completer'!$D$7*Feuil1!$H$226)</f>
      </c>
      <c r="I189" s="100">
        <f>IF(A189&lt;1,"",A189*D189*indices!D189/indices!$A$4)</f>
      </c>
      <c r="J189" s="101"/>
      <c r="K189" s="102">
        <f t="shared" si="24"/>
      </c>
      <c r="L189" s="103">
        <f t="shared" si="25"/>
      </c>
      <c r="M189" s="103">
        <f t="shared" si="26"/>
      </c>
      <c r="N189" s="104">
        <f>IF(A189&lt;1,"",+'Liste materiels et chiffrage'!M189/60*'a completer'!$B$8)</f>
      </c>
      <c r="O189" s="104">
        <f t="shared" si="27"/>
      </c>
      <c r="P189" s="105">
        <f t="shared" si="28"/>
      </c>
      <c r="Q189" s="5"/>
      <c r="R189" s="5"/>
      <c r="S189" s="5"/>
      <c r="T189" s="5"/>
      <c r="U189" s="5"/>
      <c r="V189" s="5"/>
      <c r="W189" s="5"/>
      <c r="X189" s="5"/>
      <c r="Y189" s="5"/>
      <c r="Z189" s="5"/>
      <c r="AA189" s="92">
        <f>IFERROR(VLOOKUP(B189,#REF!,2,FALSE),"à compléter")</f>
      </c>
    </row>
    <row r="190" ht="15" customHeight="1" spans="1:27" x14ac:dyDescent="0.25">
      <c r="A190" s="93">
        <v>0</v>
      </c>
      <c r="B190" s="94">
        <f>indices!B190</f>
      </c>
      <c r="C190" s="106">
        <f>'a completer'!$B$12</f>
      </c>
      <c r="D190" s="106">
        <f>'a completer'!$B$23</f>
      </c>
      <c r="E190" s="96">
        <f>IF(A190&lt;1,"",(A190)*(D190)*(indices!A190)*(VLOOKUP('a completer'!$B$11,Qualité,4,FALSE))*(VLOOKUP(C190,age,2,FALSE))*(INDEX(Feuil1!$A$226:$F$241,MATCH('a completer'!$B$10,Feuil1!A$226:$A$241,0),MATCH('Liste materiels et chiffrage'!$D190,Feuil1!$A$225:$F$225,0))))</f>
      </c>
      <c r="F190" s="97">
        <f>IF(A190&lt;1,"",(A190)*(indices!A190)*(VLOOKUP('a completer'!$B$11,Qualité,4,FALSE))*(VLOOKUP(C190,age,2,FALSE))*(INDEX(Feuil1!$A$226:$F$241,MATCH(10+'a completer'!$B$10,Feuil1!$A$226:$A$241,0),MATCH('Liste materiels et chiffrage'!$D190,Feuil1!$A$225:$F$225,0))))</f>
      </c>
      <c r="G190" s="98"/>
      <c r="H190" s="99">
        <f>IF(A190&lt;1,"",(F190+E190)*'a completer'!$D$7*Feuil1!$H$226)</f>
      </c>
      <c r="I190" s="100">
        <f>IF(A190&lt;1,"",A190*D190*indices!D190/indices!$A$4)</f>
      </c>
      <c r="J190" s="101"/>
      <c r="K190" s="102">
        <f t="shared" si="24"/>
      </c>
      <c r="L190" s="103">
        <f t="shared" si="25"/>
      </c>
      <c r="M190" s="103">
        <f t="shared" si="26"/>
      </c>
      <c r="N190" s="104">
        <f>IF(A190&lt;1,"",+'Liste materiels et chiffrage'!M190/60*'a completer'!$B$8)</f>
      </c>
      <c r="O190" s="104">
        <f t="shared" si="27"/>
      </c>
      <c r="P190" s="105">
        <f t="shared" si="28"/>
      </c>
      <c r="Q190" s="5"/>
      <c r="R190" s="5"/>
      <c r="S190" s="5"/>
      <c r="T190" s="5"/>
      <c r="U190" s="5"/>
      <c r="V190" s="5"/>
      <c r="W190" s="5"/>
      <c r="X190" s="5"/>
      <c r="Y190" s="5"/>
      <c r="Z190" s="5"/>
      <c r="AA190" s="92">
        <f>IFERROR(VLOOKUP(B190,#REF!,2,FALSE),"à compléter")</f>
      </c>
    </row>
    <row r="191" ht="15" customHeight="1" spans="1:27" x14ac:dyDescent="0.25">
      <c r="A191" s="93">
        <v>0</v>
      </c>
      <c r="B191" s="94">
        <f>indices!B191</f>
      </c>
      <c r="C191" s="106">
        <f>'a completer'!$B$12</f>
      </c>
      <c r="D191" s="106">
        <f>'a completer'!$B$23</f>
      </c>
      <c r="E191" s="96">
        <f>IF(A191&lt;1,"",(A191)*(D191)*(indices!A191)*(VLOOKUP('a completer'!$B$11,Qualité,4,FALSE))*(VLOOKUP(C191,age,2,FALSE))*(INDEX(Feuil1!$A$226:$F$241,MATCH('a completer'!$B$10,Feuil1!A$226:$A$241,0),MATCH('Liste materiels et chiffrage'!$D191,Feuil1!$A$225:$F$225,0))))</f>
      </c>
      <c r="F191" s="97">
        <f>IF(A191&lt;1,"",(A191)*(indices!A191)*(VLOOKUP('a completer'!$B$11,Qualité,4,FALSE))*(VLOOKUP(C191,age,2,FALSE))*(INDEX(Feuil1!$A$226:$F$241,MATCH(10+'a completer'!$B$10,Feuil1!$A$226:$A$241,0),MATCH('Liste materiels et chiffrage'!$D191,Feuil1!$A$225:$F$225,0))))</f>
      </c>
      <c r="G191" s="98"/>
      <c r="H191" s="99">
        <f>IF(A191&lt;1,"",(F191+E191)*'a completer'!$D$7*Feuil1!$H$226)</f>
      </c>
      <c r="I191" s="100">
        <f>IF(A191&lt;1,"",A191*D191*indices!D191/indices!$A$4)</f>
      </c>
      <c r="J191" s="101"/>
      <c r="K191" s="102">
        <f t="shared" si="24"/>
      </c>
      <c r="L191" s="103">
        <f t="shared" si="25"/>
      </c>
      <c r="M191" s="103">
        <f t="shared" si="26"/>
      </c>
      <c r="N191" s="104">
        <f>IF(A191&lt;1,"",+'Liste materiels et chiffrage'!M191/60*'a completer'!$B$8)</f>
      </c>
      <c r="O191" s="104">
        <f t="shared" si="27"/>
      </c>
      <c r="P191" s="105">
        <f t="shared" si="28"/>
      </c>
      <c r="Q191" s="5"/>
      <c r="R191" s="5"/>
      <c r="S191" s="5"/>
      <c r="T191" s="5"/>
      <c r="U191" s="5"/>
      <c r="V191" s="5"/>
      <c r="W191" s="5"/>
      <c r="X191" s="5"/>
      <c r="Y191" s="5"/>
      <c r="Z191" s="5"/>
      <c r="AA191" s="92">
        <f>IFERROR(VLOOKUP(B191,#REF!,2,FALSE),"à compléter")</f>
      </c>
    </row>
    <row r="192" ht="15" customHeight="1" spans="1:27" x14ac:dyDescent="0.25">
      <c r="A192" s="93">
        <v>0</v>
      </c>
      <c r="B192" s="94">
        <f>indices!B192</f>
      </c>
      <c r="C192" s="106">
        <f>'a completer'!$B$12</f>
      </c>
      <c r="D192" s="106">
        <f>'a completer'!$B$23</f>
      </c>
      <c r="E192" s="96">
        <f>IF(A192&lt;1,"",(A192)*(D192)*(indices!A192)*(VLOOKUP('a completer'!$B$11,Qualité,4,FALSE))*(VLOOKUP(C192,age,2,FALSE))*(INDEX(Feuil1!$A$226:$F$241,MATCH('a completer'!$B$10,Feuil1!A$226:$A$241,0),MATCH('Liste materiels et chiffrage'!$D192,Feuil1!$A$225:$F$225,0))))</f>
      </c>
      <c r="F192" s="97">
        <f>IF(A192&lt;1,"",(A192)*(indices!A192)*(VLOOKUP('a completer'!$B$11,Qualité,4,FALSE))*(VLOOKUP(C192,age,2,FALSE))*(INDEX(Feuil1!$A$226:$F$241,MATCH(10+'a completer'!$B$10,Feuil1!$A$226:$A$241,0),MATCH('Liste materiels et chiffrage'!$D192,Feuil1!$A$225:$F$225,0))))</f>
      </c>
      <c r="G192" s="98"/>
      <c r="H192" s="99">
        <f>IF(A192&lt;1,"",(F192+E192)*'a completer'!$D$7*Feuil1!$H$226)</f>
      </c>
      <c r="I192" s="100">
        <f>IF(A192&lt;1,"",A192*D192*indices!D192/indices!$A$4)</f>
      </c>
      <c r="J192" s="101"/>
      <c r="K192" s="102">
        <f t="shared" si="24"/>
      </c>
      <c r="L192" s="103">
        <f t="shared" si="25"/>
      </c>
      <c r="M192" s="103">
        <f t="shared" si="26"/>
      </c>
      <c r="N192" s="104">
        <f>IF(A192&lt;1,"",+'Liste materiels et chiffrage'!M192/60*'a completer'!$B$8)</f>
      </c>
      <c r="O192" s="104">
        <f t="shared" si="27"/>
      </c>
      <c r="P192" s="105">
        <f t="shared" si="28"/>
      </c>
      <c r="Q192" s="5"/>
      <c r="R192" s="5"/>
      <c r="S192" s="5"/>
      <c r="T192" s="5"/>
      <c r="U192" s="5"/>
      <c r="V192" s="5"/>
      <c r="W192" s="5"/>
      <c r="X192" s="5"/>
      <c r="Y192" s="5"/>
      <c r="Z192" s="5"/>
      <c r="AA192" s="92">
        <f>IFERROR(VLOOKUP(B192,#REF!,2,FALSE),"à compléter")</f>
      </c>
    </row>
    <row r="193" ht="15" customHeight="1" spans="1:27" x14ac:dyDescent="0.25">
      <c r="A193" s="93">
        <v>0</v>
      </c>
      <c r="B193" s="94">
        <f>indices!B193</f>
      </c>
      <c r="C193" s="106">
        <f>'a completer'!$B$12</f>
      </c>
      <c r="D193" s="106">
        <f>'a completer'!$B$23</f>
      </c>
      <c r="E193" s="96">
        <f>IF(A193&lt;1,"",(A193)*(D193)*(indices!A193)*(VLOOKUP('a completer'!$B$11,Qualité,4,FALSE))*(VLOOKUP(C193,age,2,FALSE))*(INDEX(Feuil1!$A$226:$F$241,MATCH('a completer'!$B$10,Feuil1!A$226:$A$241,0),MATCH('Liste materiels et chiffrage'!$D193,Feuil1!$A$225:$F$225,0))))</f>
      </c>
      <c r="F193" s="97">
        <f>IF(A193&lt;1,"",(A193)*(indices!A193)*(VLOOKUP('a completer'!$B$11,Qualité,4,FALSE))*(VLOOKUP(C193,age,2,FALSE))*(INDEX(Feuil1!$A$226:$F$241,MATCH(10+'a completer'!$B$10,Feuil1!$A$226:$A$241,0),MATCH('Liste materiels et chiffrage'!$D193,Feuil1!$A$225:$F$225,0))))</f>
      </c>
      <c r="G193" s="98"/>
      <c r="H193" s="99">
        <f>IF(A193&lt;1,"",(F193+E193)*'a completer'!$D$7*Feuil1!$H$226)</f>
      </c>
      <c r="I193" s="100">
        <f>IF(A193&lt;1,"",A193*D193*indices!D193/indices!$A$4)</f>
      </c>
      <c r="J193" s="101"/>
      <c r="K193" s="102">
        <f t="shared" si="24"/>
      </c>
      <c r="L193" s="103">
        <f t="shared" si="25"/>
      </c>
      <c r="M193" s="103">
        <f t="shared" si="26"/>
      </c>
      <c r="N193" s="104">
        <f>IF(A193&lt;1,"",+'Liste materiels et chiffrage'!M193/60*'a completer'!$B$8)</f>
      </c>
      <c r="O193" s="104">
        <f t="shared" si="27"/>
      </c>
      <c r="P193" s="105">
        <f t="shared" si="28"/>
      </c>
      <c r="Q193" s="5"/>
      <c r="R193" s="5"/>
      <c r="S193" s="5"/>
      <c r="T193" s="5"/>
      <c r="U193" s="5"/>
      <c r="V193" s="5"/>
      <c r="W193" s="5"/>
      <c r="X193" s="5"/>
      <c r="Y193" s="5"/>
      <c r="Z193" s="5"/>
      <c r="AA193" s="92">
        <f>IFERROR(VLOOKUP(B193,#REF!,2,FALSE),"à compléter")</f>
      </c>
    </row>
    <row r="194" ht="15" customHeight="1" spans="1:27" x14ac:dyDescent="0.25">
      <c r="A194" s="93">
        <v>0</v>
      </c>
      <c r="B194" s="94">
        <f>indices!B194</f>
      </c>
      <c r="C194" s="106">
        <f>'a completer'!$B$12</f>
      </c>
      <c r="D194" s="106">
        <f>'a completer'!$B$23</f>
      </c>
      <c r="E194" s="96">
        <f>IF(A194&lt;1,"",(A194)*(D194)*(indices!A194)*(VLOOKUP('a completer'!$B$11,Qualité,4,FALSE))*(VLOOKUP(C194,age,2,FALSE))*(INDEX(Feuil1!$A$226:$F$241,MATCH('a completer'!$B$10,Feuil1!A$226:$A$241,0),MATCH('Liste materiels et chiffrage'!$D194,Feuil1!$A$225:$F$225,0))))</f>
      </c>
      <c r="F194" s="97">
        <f>IF(A194&lt;1,"",(A194)*(indices!A194)*(VLOOKUP('a completer'!$B$11,Qualité,4,FALSE))*(VLOOKUP(C194,age,2,FALSE))*(INDEX(Feuil1!$A$226:$F$241,MATCH(10+'a completer'!$B$10,Feuil1!$A$226:$A$241,0),MATCH('Liste materiels et chiffrage'!$D194,Feuil1!$A$225:$F$225,0))))</f>
      </c>
      <c r="G194" s="98"/>
      <c r="H194" s="99">
        <f>IF(A194&lt;1,"",(F194+E194)*'a completer'!$D$7*Feuil1!$H$226)</f>
      </c>
      <c r="I194" s="100">
        <f>IF(A194&lt;1,"",A194*D194*indices!D194/indices!$A$4)</f>
      </c>
      <c r="J194" s="101"/>
      <c r="K194" s="102">
        <f t="shared" si="24"/>
      </c>
      <c r="L194" s="103">
        <f t="shared" si="25"/>
      </c>
      <c r="M194" s="103">
        <f t="shared" si="26"/>
      </c>
      <c r="N194" s="104">
        <f>IF(A194&lt;1,"",+'Liste materiels et chiffrage'!M194/60*'a completer'!$B$8)</f>
      </c>
      <c r="O194" s="104">
        <f t="shared" si="27"/>
      </c>
      <c r="P194" s="105">
        <f t="shared" si="28"/>
      </c>
      <c r="Q194" s="5"/>
      <c r="R194" s="5"/>
      <c r="S194" s="5"/>
      <c r="T194" s="5"/>
      <c r="U194" s="5"/>
      <c r="V194" s="5"/>
      <c r="W194" s="5"/>
      <c r="X194" s="5"/>
      <c r="Y194" s="5"/>
      <c r="Z194" s="5"/>
      <c r="AA194" s="92">
        <f>IFERROR(VLOOKUP(B194,#REF!,2,FALSE),"à compléter")</f>
      </c>
    </row>
    <row r="195" ht="15" customHeight="1" spans="1:27" x14ac:dyDescent="0.25">
      <c r="A195" s="93">
        <v>0</v>
      </c>
      <c r="B195" s="94">
        <f>indices!B195</f>
      </c>
      <c r="C195" s="106">
        <f>'a completer'!$B$12</f>
      </c>
      <c r="D195" s="106">
        <f>'a completer'!$B$23</f>
      </c>
      <c r="E195" s="96">
        <f>IF(A195&lt;1,"",(A195)*(D195)*(indices!A195)*(VLOOKUP('a completer'!$B$11,Qualité,4,FALSE))*(VLOOKUP(C195,age,2,FALSE))*(INDEX(Feuil1!$A$226:$F$241,MATCH('a completer'!$B$10,Feuil1!A$226:$A$241,0),MATCH('Liste materiels et chiffrage'!$D195,Feuil1!$A$225:$F$225,0))))</f>
      </c>
      <c r="F195" s="97">
        <f>IF(A195&lt;1,"",(A195)*(indices!A195)*(VLOOKUP('a completer'!$B$11,Qualité,4,FALSE))*(VLOOKUP(C195,age,2,FALSE))*(INDEX(Feuil1!$A$226:$F$241,MATCH(10+'a completer'!$B$10,Feuil1!$A$226:$A$241,0),MATCH('Liste materiels et chiffrage'!$D195,Feuil1!$A$225:$F$225,0))))</f>
      </c>
      <c r="G195" s="98"/>
      <c r="H195" s="99">
        <f>IF(A195&lt;1,"",(F195+E195)*'a completer'!$D$7*Feuil1!$H$226)</f>
      </c>
      <c r="I195" s="100">
        <f>IF(A195&lt;1,"",A195*D195*indices!D195/indices!$A$4)</f>
      </c>
      <c r="J195" s="101"/>
      <c r="K195" s="102">
        <f t="shared" si="24"/>
      </c>
      <c r="L195" s="103">
        <f t="shared" si="25"/>
      </c>
      <c r="M195" s="103">
        <f t="shared" si="26"/>
      </c>
      <c r="N195" s="104">
        <f>IF(A195&lt;1,"",+'Liste materiels et chiffrage'!M195/60*'a completer'!$B$8)</f>
      </c>
      <c r="O195" s="104">
        <f t="shared" si="27"/>
      </c>
      <c r="P195" s="105">
        <f t="shared" si="28"/>
      </c>
      <c r="Q195" s="5"/>
      <c r="R195" s="5"/>
      <c r="S195" s="5"/>
      <c r="T195" s="5"/>
      <c r="U195" s="5"/>
      <c r="V195" s="5"/>
      <c r="W195" s="5"/>
      <c r="X195" s="5"/>
      <c r="Y195" s="5"/>
      <c r="Z195" s="5"/>
      <c r="AA195" s="92">
        <f>IFERROR(VLOOKUP(B195,#REF!,2,FALSE),"à compléter")</f>
      </c>
    </row>
    <row r="196" ht="15" customHeight="1" spans="1:27" x14ac:dyDescent="0.25">
      <c r="A196" s="93">
        <v>0</v>
      </c>
      <c r="B196" s="94">
        <f>indices!B196</f>
      </c>
      <c r="C196" s="106">
        <f>'a completer'!$B$12</f>
      </c>
      <c r="D196" s="106">
        <f>'a completer'!$B$23</f>
      </c>
      <c r="E196" s="96">
        <f>IF(A196&lt;1,"",(A196)*(D196)*(indices!A196)*(VLOOKUP('a completer'!$B$11,Qualité,4,FALSE))*(VLOOKUP(C196,age,2,FALSE))*(INDEX(Feuil1!$A$226:$F$241,MATCH('a completer'!$B$10,Feuil1!A$226:$A$241,0),MATCH('Liste materiels et chiffrage'!$D196,Feuil1!$A$225:$F$225,0))))</f>
      </c>
      <c r="F196" s="97">
        <f>IF(A196&lt;1,"",(A196)*(indices!A196)*(VLOOKUP('a completer'!$B$11,Qualité,4,FALSE))*(VLOOKUP(C196,age,2,FALSE))*(INDEX(Feuil1!$A$226:$F$241,MATCH(10+'a completer'!$B$10,Feuil1!$A$226:$A$241,0),MATCH('Liste materiels et chiffrage'!$D196,Feuil1!$A$225:$F$225,0))))</f>
      </c>
      <c r="G196" s="98"/>
      <c r="H196" s="99">
        <f>IF(A196&lt;1,"",(F196+E196)*'a completer'!$D$7*Feuil1!$H$226)</f>
      </c>
      <c r="I196" s="100">
        <f>IF(A196&lt;1,"",A196*D196*indices!D196/indices!$A$4)</f>
      </c>
      <c r="J196" s="101"/>
      <c r="K196" s="102">
        <f t="shared" si="24"/>
      </c>
      <c r="L196" s="103">
        <f t="shared" si="25"/>
      </c>
      <c r="M196" s="103">
        <f t="shared" si="26"/>
      </c>
      <c r="N196" s="104">
        <f>IF(A196&lt;1,"",+'Liste materiels et chiffrage'!M196/60*'a completer'!$B$8)</f>
      </c>
      <c r="O196" s="104">
        <f t="shared" si="27"/>
      </c>
      <c r="P196" s="105">
        <f t="shared" si="28"/>
      </c>
      <c r="Q196" s="5"/>
      <c r="R196" s="5"/>
      <c r="S196" s="5"/>
      <c r="T196" s="5"/>
      <c r="U196" s="5"/>
      <c r="V196" s="5"/>
      <c r="W196" s="5"/>
      <c r="X196" s="5"/>
      <c r="Y196" s="5"/>
      <c r="Z196" s="5"/>
      <c r="AA196" s="92">
        <f>IFERROR(VLOOKUP(B196,#REF!,2,FALSE),"à compléter")</f>
      </c>
    </row>
    <row r="197" ht="15" customHeight="1" spans="1:27" x14ac:dyDescent="0.25">
      <c r="A197" s="93">
        <v>0</v>
      </c>
      <c r="B197" s="94">
        <f>indices!B197</f>
      </c>
      <c r="C197" s="106">
        <f>'a completer'!$B$12</f>
      </c>
      <c r="D197" s="106">
        <f>'a completer'!$B$23</f>
      </c>
      <c r="E197" s="96">
        <f>IF(A197&lt;1,"",(A197)*(D197)*(indices!A197)*(VLOOKUP('a completer'!$B$11,Qualité,4,FALSE))*(VLOOKUP(C197,age,2,FALSE))*(INDEX(Feuil1!$A$226:$F$241,MATCH('a completer'!$B$10,Feuil1!A$226:$A$241,0),MATCH('Liste materiels et chiffrage'!$D197,Feuil1!$A$225:$F$225,0))))</f>
      </c>
      <c r="F197" s="97">
        <f>IF(A197&lt;1,"",(A197)*(indices!A197)*(VLOOKUP('a completer'!$B$11,Qualité,4,FALSE))*(VLOOKUP(C197,age,2,FALSE))*(INDEX(Feuil1!$A$226:$F$241,MATCH(10+'a completer'!$B$10,Feuil1!$A$226:$A$241,0),MATCH('Liste materiels et chiffrage'!$D197,Feuil1!$A$225:$F$225,0))))</f>
      </c>
      <c r="G197" s="98"/>
      <c r="H197" s="99">
        <f>IF(A197&lt;1,"",(F197+E197)*'a completer'!$D$7*Feuil1!$H$226)</f>
      </c>
      <c r="I197" s="100">
        <f>IF(A197&lt;1,"",A197*D197*indices!D197/indices!$A$4)</f>
      </c>
      <c r="J197" s="101"/>
      <c r="K197" s="102">
        <f t="shared" si="24"/>
      </c>
      <c r="L197" s="103">
        <f t="shared" si="25"/>
      </c>
      <c r="M197" s="103">
        <f t="shared" si="26"/>
      </c>
      <c r="N197" s="104">
        <f>IF(A197&lt;1,"",+'Liste materiels et chiffrage'!M197/60*'a completer'!$B$8)</f>
      </c>
      <c r="O197" s="104">
        <f t="shared" si="27"/>
      </c>
      <c r="P197" s="105">
        <f t="shared" si="28"/>
      </c>
      <c r="Q197" s="5"/>
      <c r="R197" s="5"/>
      <c r="S197" s="5"/>
      <c r="T197" s="5"/>
      <c r="U197" s="5"/>
      <c r="V197" s="5"/>
      <c r="W197" s="5"/>
      <c r="X197" s="5"/>
      <c r="Y197" s="5"/>
      <c r="Z197" s="5"/>
      <c r="AA197" s="92">
        <f>IFERROR(VLOOKUP(B197,#REF!,2,FALSE),"à compléter")</f>
      </c>
    </row>
    <row r="198" ht="15" customHeight="1" spans="1:27" x14ac:dyDescent="0.25">
      <c r="A198" s="93">
        <v>0</v>
      </c>
      <c r="B198" s="94">
        <f>indices!B198</f>
      </c>
      <c r="C198" s="106">
        <f>'a completer'!$B$12</f>
      </c>
      <c r="D198" s="106">
        <f>'a completer'!$B$23</f>
      </c>
      <c r="E198" s="96">
        <f>IF(A198&lt;1,"",(A198)*(D198)*(indices!A198)*(VLOOKUP('a completer'!$B$11,Qualité,4,FALSE))*(VLOOKUP(C198,age,2,FALSE))*(INDEX(Feuil1!$A$226:$F$241,MATCH('a completer'!$B$10,Feuil1!A$226:$A$241,0),MATCH('Liste materiels et chiffrage'!$D198,Feuil1!$A$225:$F$225,0))))</f>
      </c>
      <c r="F198" s="97">
        <f>IF(A198&lt;1,"",(A198)*(indices!A198)*(VLOOKUP('a completer'!$B$11,Qualité,4,FALSE))*(VLOOKUP(C198,age,2,FALSE))*(INDEX(Feuil1!$A$226:$F$241,MATCH(10+'a completer'!$B$10,Feuil1!$A$226:$A$241,0),MATCH('Liste materiels et chiffrage'!$D198,Feuil1!$A$225:$F$225,0))))</f>
      </c>
      <c r="G198" s="98"/>
      <c r="H198" s="99">
        <f>IF(A198&lt;1,"",(F198+E198)*'a completer'!$D$7*Feuil1!$H$226)</f>
      </c>
      <c r="I198" s="100">
        <f>IF(A198&lt;1,"",A198*D198*indices!D198/indices!$A$4)</f>
      </c>
      <c r="J198" s="101"/>
      <c r="K198" s="102">
        <f t="shared" si="24"/>
      </c>
      <c r="L198" s="103">
        <f t="shared" si="25"/>
      </c>
      <c r="M198" s="103">
        <f t="shared" si="26"/>
      </c>
      <c r="N198" s="104">
        <f>IF(A198&lt;1,"",+'Liste materiels et chiffrage'!M198/60*'a completer'!$B$8)</f>
      </c>
      <c r="O198" s="104">
        <f t="shared" si="27"/>
      </c>
      <c r="P198" s="105">
        <f t="shared" si="28"/>
      </c>
      <c r="Q198" s="5"/>
      <c r="R198" s="5"/>
      <c r="S198" s="5"/>
      <c r="T198" s="5"/>
      <c r="U198" s="5"/>
      <c r="V198" s="5"/>
      <c r="W198" s="5"/>
      <c r="X198" s="5"/>
      <c r="Y198" s="5"/>
      <c r="Z198" s="5"/>
      <c r="AA198" s="92">
        <v>282</v>
      </c>
    </row>
    <row r="199" ht="15" customHeight="1" spans="1:27" x14ac:dyDescent="0.25">
      <c r="A199" s="93">
        <v>0</v>
      </c>
      <c r="B199" s="107">
        <f>IF(indices!B199="","A compléter sur onglet 'indices'",indices!B199)</f>
      </c>
      <c r="C199" s="106">
        <f>'a completer'!$B$12</f>
      </c>
      <c r="D199" s="106">
        <f>'a completer'!$B$23</f>
      </c>
      <c r="E199" s="96">
        <f>IF(A199&lt;1,"",(A199)*(D199)*(indices!A199)*(VLOOKUP('a completer'!$B$11,Qualité,4,FALSE))*(VLOOKUP(C199,age,2,FALSE))*(INDEX(Feuil1!$A$226:$F$241,MATCH('a completer'!$B$10,Feuil1!A$226:$A$241,0),MATCH('Liste materiels et chiffrage'!$D199,Feuil1!$A$225:$F$225,0))))</f>
      </c>
      <c r="F199" s="97">
        <f>IF(A199&lt;1,"",(A199)*(indices!A199)*(VLOOKUP('a completer'!$B$11,Qualité,4,FALSE))*(VLOOKUP(C199,age,2,FALSE))*(INDEX(Feuil1!$A$226:$F$241,MATCH(10+'a completer'!$B$10,Feuil1!$A$226:$A$241,0),MATCH('Liste materiels et chiffrage'!$D199,Feuil1!$A$225:$F$225,0))))</f>
      </c>
      <c r="G199" s="98"/>
      <c r="H199" s="99">
        <f>IF(A199&lt;1,"",(F199+E199)*'a completer'!$D$7*Feuil1!$H$226)</f>
      </c>
      <c r="I199" s="100">
        <f>IF(A199&lt;1,"",A199*D199*indices!D199/indices!$A$4)</f>
      </c>
      <c r="J199" s="101"/>
      <c r="K199" s="102">
        <f t="shared" si="24"/>
      </c>
      <c r="L199" s="103">
        <f t="shared" si="25"/>
      </c>
      <c r="M199" s="103">
        <f t="shared" si="26"/>
      </c>
      <c r="N199" s="104">
        <f>IF(A199&lt;1,"",+'Liste materiels et chiffrage'!M199/60*'a completer'!$B$8)</f>
      </c>
      <c r="O199" s="104">
        <f t="shared" si="27"/>
      </c>
      <c r="P199" s="105">
        <f t="shared" si="28"/>
      </c>
      <c r="Q199" s="5"/>
      <c r="R199" s="5"/>
      <c r="S199" s="5"/>
      <c r="T199" s="5"/>
      <c r="U199" s="5"/>
      <c r="V199" s="5"/>
      <c r="W199" s="5"/>
      <c r="X199" s="5"/>
      <c r="Y199" s="5"/>
      <c r="Z199" s="5"/>
      <c r="AA199" s="92">
        <v>283</v>
      </c>
    </row>
    <row r="200" ht="15" customHeight="1" spans="1:27" x14ac:dyDescent="0.25">
      <c r="A200" s="93">
        <v>0</v>
      </c>
      <c r="B200" s="107">
        <f>IF(indices!B200="","A compléter sur onglet 'indices'",indices!B200)</f>
      </c>
      <c r="C200" s="106">
        <f>'a completer'!$B$12</f>
      </c>
      <c r="D200" s="106">
        <f>'a completer'!$B$23</f>
      </c>
      <c r="E200" s="96">
        <f>IF(A200&lt;1,"",(A200)*(D200)*(indices!A200)*(VLOOKUP('a completer'!$B$11,Qualité,4,FALSE))*(VLOOKUP(C200,age,2,FALSE))*(INDEX(Feuil1!$A$226:$F$241,MATCH('a completer'!$B$10,Feuil1!A$226:$A$241,0),MATCH('Liste materiels et chiffrage'!$D200,Feuil1!$A$225:$F$225,0))))</f>
      </c>
      <c r="F200" s="97">
        <f>IF(A200&lt;1,"",(A200)*(indices!A200)*(VLOOKUP('a completer'!$B$11,Qualité,4,FALSE))*(VLOOKUP(C200,age,2,FALSE))*(INDEX(Feuil1!$A$226:$F$241,MATCH(10+'a completer'!$B$10,Feuil1!$A$226:$A$241,0),MATCH('Liste materiels et chiffrage'!$D200,Feuil1!$A$225:$F$225,0))))</f>
      </c>
      <c r="G200" s="98"/>
      <c r="H200" s="99">
        <f>IF(A200&lt;1,"",(F200+E200)*'a completer'!$D$7*Feuil1!$H$226)</f>
      </c>
      <c r="I200" s="100">
        <f>IF(A200&lt;1,"",A200*D200*indices!D200/indices!$A$4)</f>
      </c>
      <c r="J200" s="101"/>
      <c r="K200" s="102">
        <f t="shared" si="24"/>
      </c>
      <c r="L200" s="103">
        <f t="shared" si="25"/>
      </c>
      <c r="M200" s="103">
        <f t="shared" si="26"/>
      </c>
      <c r="N200" s="104">
        <f>IF(A200&lt;1,"",+'Liste materiels et chiffrage'!M200/60*'a completer'!$B$8)</f>
      </c>
      <c r="O200" s="104">
        <f t="shared" si="27"/>
      </c>
      <c r="P200" s="105">
        <f t="shared" si="28"/>
      </c>
      <c r="Q200" s="5"/>
      <c r="R200" s="5"/>
      <c r="S200" s="5"/>
      <c r="T200" s="5"/>
      <c r="U200" s="5"/>
      <c r="V200" s="5"/>
      <c r="W200" s="5"/>
      <c r="X200" s="5"/>
      <c r="Y200" s="5"/>
      <c r="Z200" s="5"/>
      <c r="AA200" s="92">
        <v>284</v>
      </c>
    </row>
    <row r="201" ht="15" customHeight="1" spans="1:27" x14ac:dyDescent="0.25">
      <c r="A201" s="84" t="s">
        <v>89</v>
      </c>
      <c r="B201" s="109" t="s">
        <v>64</v>
      </c>
      <c r="C201" s="110"/>
      <c r="D201" s="109"/>
      <c r="E201" s="87"/>
      <c r="F201" s="88"/>
      <c r="G201" s="115"/>
      <c r="H201" s="112"/>
      <c r="I201" s="112"/>
      <c r="J201" s="99"/>
      <c r="K201" s="112"/>
      <c r="L201" s="111"/>
      <c r="M201" s="111"/>
      <c r="N201" s="113"/>
      <c r="O201" s="113"/>
      <c r="P201" s="114"/>
      <c r="Q201" s="5"/>
      <c r="R201" s="5"/>
      <c r="S201" s="5"/>
      <c r="T201" s="5"/>
      <c r="U201" s="5"/>
      <c r="V201" s="5"/>
      <c r="W201" s="5"/>
      <c r="X201" s="5"/>
      <c r="Y201" s="5"/>
      <c r="Z201" s="5"/>
      <c r="AA201" s="92"/>
    </row>
    <row r="202" ht="15" customHeight="1" spans="1:27" x14ac:dyDescent="0.25">
      <c r="A202" s="93">
        <v>1</v>
      </c>
      <c r="B202" s="94">
        <f>indices!B202</f>
      </c>
      <c r="C202" s="106">
        <f>'a completer'!$B$12</f>
      </c>
      <c r="D202" s="106">
        <f>'a completer'!$B$24</f>
      </c>
      <c r="E202" s="96">
        <f>IF(A202&lt;1,"",(A202)*(D202)*(indices!A202)*(VLOOKUP('a completer'!$B$11,Qualité,4,FALSE))*(VLOOKUP(C202,age,2,FALSE))*(INDEX(Feuil1!$A$226:$F$241,MATCH('a completer'!$B$10,Feuil1!A$226:$A$241,0),MATCH('Liste materiels et chiffrage'!$D202,Feuil1!$A$225:$F$225,0))))</f>
      </c>
      <c r="F202" s="97">
        <f>IF(A202&lt;1,"",(A202)*(indices!A202)*(VLOOKUP('a completer'!$B$11,Qualité,4,FALSE))*(VLOOKUP(C202,age,2,FALSE))*(INDEX(Feuil1!$A$226:$F$241,MATCH(10+'a completer'!$B$10,Feuil1!$A$226:$A$241,0),MATCH('Liste materiels et chiffrage'!$D202,Feuil1!$A$225:$F$225,0))))</f>
      </c>
      <c r="G202" s="98"/>
      <c r="H202" s="99">
        <f>IF(A202&lt;1,"",(F202+E202)*'a completer'!$D$7*Feuil1!$H$226)</f>
      </c>
      <c r="I202" s="100">
        <f>IF(A202&lt;1,"",A202*D202*indices!D202/indices!$A$4)</f>
      </c>
      <c r="J202" s="101"/>
      <c r="K202" s="117">
        <f t="shared" si="24"/>
      </c>
      <c r="L202" s="118">
        <f t="shared" si="25"/>
      </c>
      <c r="M202" s="118">
        <f t="shared" si="26"/>
      </c>
      <c r="N202" s="119">
        <f>IF(A202&lt;1,"",+'Liste materiels et chiffrage'!M202/60*'a completer'!$B$8)</f>
      </c>
      <c r="O202" s="119">
        <f t="shared" si="27"/>
      </c>
      <c r="P202" s="120">
        <f t="shared" si="28"/>
      </c>
      <c r="Q202" s="5"/>
      <c r="R202" s="5"/>
      <c r="S202" s="5"/>
      <c r="T202" s="5"/>
      <c r="U202" s="5"/>
      <c r="V202" s="5"/>
      <c r="W202" s="5"/>
      <c r="X202" s="5"/>
      <c r="Y202" s="5"/>
      <c r="Z202" s="5"/>
      <c r="AA202" s="92">
        <f>IFERROR(VLOOKUP(B202,#REF!,2,FALSE),"à compléter")</f>
      </c>
    </row>
    <row r="203" ht="15" customHeight="1" spans="1:27" x14ac:dyDescent="0.25">
      <c r="A203" s="93">
        <v>0</v>
      </c>
      <c r="B203" s="94">
        <f>indices!B203</f>
      </c>
      <c r="C203" s="106">
        <f>'a completer'!$B$12</f>
      </c>
      <c r="D203" s="106">
        <f>'a completer'!$B$24</f>
      </c>
      <c r="E203" s="96">
        <f>IF(A203&lt;1,"",(A203)*(D203)*(indices!A203)*(VLOOKUP('a completer'!$B$11,Qualité,4,FALSE))*(VLOOKUP(C203,age,2,FALSE))*(INDEX(Feuil1!$A$226:$F$241,MATCH('a completer'!$B$10,Feuil1!A$226:$A$241,0),MATCH('Liste materiels et chiffrage'!$D203,Feuil1!$A$225:$F$225,0))))</f>
      </c>
      <c r="F203" s="97">
        <f>IF(A203&lt;1,"",(A203)*(indices!A203)*(VLOOKUP('a completer'!$B$11,Qualité,4,FALSE))*(VLOOKUP(C203,age,2,FALSE))*(INDEX(Feuil1!$A$226:$F$241,MATCH(10+'a completer'!$B$10,Feuil1!$A$226:$A$241,0),MATCH('Liste materiels et chiffrage'!$D203,Feuil1!$A$225:$F$225,0))))</f>
      </c>
      <c r="G203" s="98"/>
      <c r="H203" s="99">
        <f>IF(A203&lt;1,"",(F203+E203)*'a completer'!$D$7*Feuil1!$H$226)</f>
      </c>
      <c r="I203" s="100">
        <f>IF(A203&lt;1,"",A203*D203*indices!D203/indices!$A$4)</f>
      </c>
      <c r="J203" s="101"/>
      <c r="K203" s="102">
        <f t="shared" si="24"/>
      </c>
      <c r="L203" s="103">
        <f t="shared" si="25"/>
      </c>
      <c r="M203" s="103">
        <f t="shared" si="26"/>
      </c>
      <c r="N203" s="104">
        <f>IF(A203&lt;1,"",+'Liste materiels et chiffrage'!M203/60*'a completer'!$B$8)</f>
      </c>
      <c r="O203" s="104">
        <f t="shared" si="27"/>
      </c>
      <c r="P203" s="105">
        <f t="shared" si="28"/>
      </c>
      <c r="Q203" s="5"/>
      <c r="R203" s="5"/>
      <c r="S203" s="5"/>
      <c r="T203" s="5"/>
      <c r="U203" s="5"/>
      <c r="V203" s="5"/>
      <c r="W203" s="5"/>
      <c r="X203" s="5"/>
      <c r="Y203" s="5"/>
      <c r="Z203" s="5"/>
      <c r="AA203" s="92">
        <f>IFERROR(VLOOKUP(B203,#REF!,2,FALSE),"à compléter")</f>
      </c>
    </row>
    <row r="204" ht="15" customHeight="1" spans="1:27" x14ac:dyDescent="0.25">
      <c r="A204" s="93">
        <v>0</v>
      </c>
      <c r="B204" s="94">
        <f>indices!B204</f>
      </c>
      <c r="C204" s="106">
        <f>'a completer'!$B$12</f>
      </c>
      <c r="D204" s="106">
        <f>'a completer'!$B$24</f>
      </c>
      <c r="E204" s="96">
        <f>IF(A204&lt;1,"",(A204)*(D204)*(indices!A204)*(VLOOKUP('a completer'!$B$11,Qualité,4,FALSE))*(VLOOKUP(C204,age,2,FALSE))*(INDEX(Feuil1!$A$226:$F$241,MATCH('a completer'!$B$10,Feuil1!A$226:$A$241,0),MATCH('Liste materiels et chiffrage'!$D204,Feuil1!$A$225:$F$225,0))))</f>
      </c>
      <c r="F204" s="97">
        <f>IF(A204&lt;1,"",(A204)*(indices!A204)*(VLOOKUP('a completer'!$B$11,Qualité,4,FALSE))*(VLOOKUP(C204,age,2,FALSE))*(INDEX(Feuil1!$A$226:$F$241,MATCH(10+'a completer'!$B$10,Feuil1!$A$226:$A$241,0),MATCH('Liste materiels et chiffrage'!$D204,Feuil1!$A$225:$F$225,0))))</f>
      </c>
      <c r="G204" s="98"/>
      <c r="H204" s="99">
        <f>IF(A204&lt;1,"",(F204+E204)*'a completer'!$D$7*Feuil1!$H$226)</f>
      </c>
      <c r="I204" s="100">
        <f>IF(A204&lt;1,"",A204*D204*indices!D204/indices!$A$4)</f>
      </c>
      <c r="J204" s="101"/>
      <c r="K204" s="102">
        <f t="shared" si="24"/>
      </c>
      <c r="L204" s="103">
        <f t="shared" si="25"/>
      </c>
      <c r="M204" s="103">
        <f t="shared" si="26"/>
      </c>
      <c r="N204" s="104">
        <f>IF(A204&lt;1,"",+'Liste materiels et chiffrage'!M204/60*'a completer'!$B$8)</f>
      </c>
      <c r="O204" s="104">
        <f t="shared" si="27"/>
      </c>
      <c r="P204" s="105">
        <f t="shared" si="28"/>
      </c>
      <c r="Q204" s="5"/>
      <c r="R204" s="5"/>
      <c r="S204" s="5"/>
      <c r="T204" s="5"/>
      <c r="U204" s="5"/>
      <c r="V204" s="5"/>
      <c r="W204" s="5"/>
      <c r="X204" s="5"/>
      <c r="Y204" s="5"/>
      <c r="Z204" s="5"/>
      <c r="AA204" s="92">
        <f>IFERROR(VLOOKUP(B204,#REF!,2,FALSE),"à compléter")</f>
      </c>
    </row>
    <row r="205" ht="15" customHeight="1" spans="1:27" x14ac:dyDescent="0.25">
      <c r="A205" s="93">
        <v>0</v>
      </c>
      <c r="B205" s="94">
        <f>indices!B205</f>
      </c>
      <c r="C205" s="106">
        <f>'a completer'!$B$12</f>
      </c>
      <c r="D205" s="106">
        <f>'a completer'!$B$24</f>
      </c>
      <c r="E205" s="96">
        <f>IF(A205&lt;1,"",(A205)*(D205)*(indices!A205)*(VLOOKUP('a completer'!$B$11,Qualité,4,FALSE))*(VLOOKUP(C205,age,2,FALSE))*(INDEX(Feuil1!$A$226:$F$241,MATCH('a completer'!$B$10,Feuil1!A$226:$A$241,0),MATCH('Liste materiels et chiffrage'!$D205,Feuil1!$A$225:$F$225,0))))</f>
      </c>
      <c r="F205" s="97">
        <f>IF(A205&lt;1,"",(A205)*(indices!A205)*(VLOOKUP('a completer'!$B$11,Qualité,4,FALSE))*(VLOOKUP(C205,age,2,FALSE))*(INDEX(Feuil1!$A$226:$F$241,MATCH(10+'a completer'!$B$10,Feuil1!$A$226:$A$241,0),MATCH('Liste materiels et chiffrage'!$D205,Feuil1!$A$225:$F$225,0))))</f>
      </c>
      <c r="G205" s="98"/>
      <c r="H205" s="99">
        <f>IF(A205&lt;1,"",(F205+E205)*'a completer'!$D$7*Feuil1!$H$226)</f>
      </c>
      <c r="I205" s="100">
        <f>IF(A205&lt;1,"",A205*D205*indices!D205/indices!$A$4)</f>
      </c>
      <c r="J205" s="101"/>
      <c r="K205" s="102">
        <f t="shared" si="24"/>
      </c>
      <c r="L205" s="103">
        <f t="shared" si="25"/>
      </c>
      <c r="M205" s="103">
        <f t="shared" si="26"/>
      </c>
      <c r="N205" s="104">
        <f>IF(A205&lt;1,"",+'Liste materiels et chiffrage'!M205/60*'a completer'!$B$8)</f>
      </c>
      <c r="O205" s="104">
        <f t="shared" si="27"/>
      </c>
      <c r="P205" s="105">
        <f t="shared" si="28"/>
      </c>
      <c r="Q205" s="5"/>
      <c r="R205" s="5"/>
      <c r="S205" s="5"/>
      <c r="T205" s="5"/>
      <c r="U205" s="5"/>
      <c r="V205" s="5"/>
      <c r="W205" s="5"/>
      <c r="X205" s="5"/>
      <c r="Y205" s="5"/>
      <c r="Z205" s="5"/>
      <c r="AA205" s="92">
        <f>IFERROR(VLOOKUP(B205,#REF!,2,FALSE),"à compléter")</f>
      </c>
    </row>
    <row r="206" ht="15" customHeight="1" spans="1:27" x14ac:dyDescent="0.25">
      <c r="A206" s="93">
        <v>0</v>
      </c>
      <c r="B206" s="94">
        <f>indices!B206</f>
      </c>
      <c r="C206" s="106">
        <f>'a completer'!$B$12</f>
      </c>
      <c r="D206" s="106">
        <f>'a completer'!$B$24</f>
      </c>
      <c r="E206" s="96">
        <f>IF(A206&lt;1,"",(A206)*(D206)*(indices!A206)*(VLOOKUP('a completer'!$B$11,Qualité,4,FALSE))*(VLOOKUP(C206,age,2,FALSE))*(INDEX(Feuil1!$A$226:$F$241,MATCH('a completer'!$B$10,Feuil1!A$226:$A$241,0),MATCH('Liste materiels et chiffrage'!$D206,Feuil1!$A$225:$F$225,0))))</f>
      </c>
      <c r="F206" s="97">
        <f>IF(A206&lt;1,"",(A206)*(indices!A206)*(VLOOKUP('a completer'!$B$11,Qualité,4,FALSE))*(VLOOKUP(C206,age,2,FALSE))*(INDEX(Feuil1!$A$226:$F$241,MATCH(10+'a completer'!$B$10,Feuil1!$A$226:$A$241,0),MATCH('Liste materiels et chiffrage'!$D206,Feuil1!$A$225:$F$225,0))))</f>
      </c>
      <c r="G206" s="98"/>
      <c r="H206" s="99">
        <f>IF(A206&lt;1,"",(F206+E206)*'a completer'!$D$7*Feuil1!$H$226)</f>
      </c>
      <c r="I206" s="100">
        <f>IF(A206&lt;1,"",A206*D206*indices!D206/indices!$A$4)</f>
      </c>
      <c r="J206" s="101"/>
      <c r="K206" s="102">
        <f t="shared" si="24"/>
      </c>
      <c r="L206" s="103">
        <f t="shared" si="25"/>
      </c>
      <c r="M206" s="103">
        <f t="shared" si="26"/>
      </c>
      <c r="N206" s="104">
        <f>IF(A206&lt;1,"",+'Liste materiels et chiffrage'!M206/60*'a completer'!$B$8)</f>
      </c>
      <c r="O206" s="104">
        <f t="shared" si="27"/>
      </c>
      <c r="P206" s="105">
        <f t="shared" si="28"/>
      </c>
      <c r="Q206" s="5"/>
      <c r="R206" s="5"/>
      <c r="S206" s="5"/>
      <c r="T206" s="5"/>
      <c r="U206" s="5"/>
      <c r="V206" s="5"/>
      <c r="W206" s="5"/>
      <c r="X206" s="5"/>
      <c r="Y206" s="5"/>
      <c r="Z206" s="5"/>
      <c r="AA206" s="92">
        <f>IFERROR(VLOOKUP(B206,#REF!,2,FALSE),"à compléter")</f>
      </c>
    </row>
    <row r="207" ht="15" customHeight="1" spans="1:27" x14ac:dyDescent="0.25">
      <c r="A207" s="93">
        <v>0</v>
      </c>
      <c r="B207" s="94">
        <f>indices!B207</f>
      </c>
      <c r="C207" s="106">
        <f>'a completer'!$B$12</f>
      </c>
      <c r="D207" s="106">
        <f>'a completer'!$B$24</f>
      </c>
      <c r="E207" s="96">
        <f>IF(A207&lt;1,"",(A207)*(D207)*(indices!A207)*(VLOOKUP('a completer'!$B$11,Qualité,4,FALSE))*(VLOOKUP(C207,age,2,FALSE))*(INDEX(Feuil1!$A$226:$F$241,MATCH('a completer'!$B$10,Feuil1!A$226:$A$241,0),MATCH('Liste materiels et chiffrage'!$D207,Feuil1!$A$225:$F$225,0))))</f>
      </c>
      <c r="F207" s="97">
        <f>IF(A207&lt;1,"",(A207)*(indices!A207)*(VLOOKUP('a completer'!$B$11,Qualité,4,FALSE))*(VLOOKUP(C207,age,2,FALSE))*(INDEX(Feuil1!$A$226:$F$241,MATCH(10+'a completer'!$B$10,Feuil1!$A$226:$A$241,0),MATCH('Liste materiels et chiffrage'!$D207,Feuil1!$A$225:$F$225,0))))</f>
      </c>
      <c r="G207" s="98"/>
      <c r="H207" s="99">
        <f>IF(A207&lt;1,"",(F207+E207)*'a completer'!$D$7*Feuil1!$H$226)</f>
      </c>
      <c r="I207" s="100">
        <f>IF(A207&lt;1,"",A207*D207*indices!D207/indices!$A$4)</f>
      </c>
      <c r="J207" s="101"/>
      <c r="K207" s="102">
        <f t="shared" si="24"/>
      </c>
      <c r="L207" s="103">
        <f t="shared" si="25"/>
      </c>
      <c r="M207" s="103">
        <f t="shared" si="26"/>
      </c>
      <c r="N207" s="104">
        <f>IF(A207&lt;1,"",+'Liste materiels et chiffrage'!M207/60*'a completer'!$B$8)</f>
      </c>
      <c r="O207" s="104">
        <f t="shared" si="27"/>
      </c>
      <c r="P207" s="105">
        <f t="shared" si="28"/>
      </c>
      <c r="Q207" s="5"/>
      <c r="R207" s="5"/>
      <c r="S207" s="5"/>
      <c r="T207" s="5"/>
      <c r="U207" s="5"/>
      <c r="V207" s="5"/>
      <c r="W207" s="5"/>
      <c r="X207" s="5"/>
      <c r="Y207" s="5"/>
      <c r="Z207" s="5"/>
      <c r="AA207" s="92">
        <f>IFERROR(VLOOKUP(B207,#REF!,2,FALSE),"à compléter")</f>
      </c>
    </row>
    <row r="208" ht="15" customHeight="1" spans="1:27" x14ac:dyDescent="0.25">
      <c r="A208" s="93">
        <v>0</v>
      </c>
      <c r="B208" s="94">
        <f>indices!B208</f>
      </c>
      <c r="C208" s="106">
        <f>'a completer'!$B$12</f>
      </c>
      <c r="D208" s="106">
        <f>'a completer'!$B$24</f>
      </c>
      <c r="E208" s="96">
        <f>IF(A208&lt;1,"",(A208)*(D208)*(indices!A208)*(VLOOKUP('a completer'!$B$11,Qualité,4,FALSE))*(VLOOKUP(C208,age,2,FALSE))*(INDEX(Feuil1!$A$226:$F$241,MATCH('a completer'!$B$10,Feuil1!A$226:$A$241,0),MATCH('Liste materiels et chiffrage'!$D208,Feuil1!$A$225:$F$225,0))))</f>
      </c>
      <c r="F208" s="97">
        <f>IF(A208&lt;1,"",(A208)*(indices!A208)*(VLOOKUP('a completer'!$B$11,Qualité,4,FALSE))*(VLOOKUP(C208,age,2,FALSE))*(INDEX(Feuil1!$A$226:$F$241,MATCH(10+'a completer'!$B$10,Feuil1!$A$226:$A$241,0),MATCH('Liste materiels et chiffrage'!$D208,Feuil1!$A$225:$F$225,0))))</f>
      </c>
      <c r="G208" s="98"/>
      <c r="H208" s="99">
        <f>IF(A208&lt;1,"",(F208+E208)*'a completer'!$D$7*Feuil1!$H$226)</f>
      </c>
      <c r="I208" s="100">
        <f>IF(A208&lt;1,"",A208*D208*indices!D208/indices!$A$4)</f>
      </c>
      <c r="J208" s="101"/>
      <c r="K208" s="102">
        <f t="shared" si="24"/>
      </c>
      <c r="L208" s="103">
        <f t="shared" si="25"/>
      </c>
      <c r="M208" s="103">
        <f t="shared" si="26"/>
      </c>
      <c r="N208" s="104">
        <f>IF(A208&lt;1,"",+'Liste materiels et chiffrage'!M208/60*'a completer'!$B$8)</f>
      </c>
      <c r="O208" s="104">
        <f t="shared" si="27"/>
      </c>
      <c r="P208" s="105">
        <f t="shared" si="28"/>
      </c>
      <c r="Q208" s="5"/>
      <c r="R208" s="5"/>
      <c r="S208" s="5"/>
      <c r="T208" s="5"/>
      <c r="U208" s="5"/>
      <c r="V208" s="5"/>
      <c r="W208" s="5"/>
      <c r="X208" s="5"/>
      <c r="Y208" s="5"/>
      <c r="Z208" s="5"/>
      <c r="AA208" s="92">
        <f>IFERROR(VLOOKUP(B208,#REF!,2,FALSE),"à compléter")</f>
      </c>
    </row>
    <row r="209" ht="15" customHeight="1" spans="1:27" x14ac:dyDescent="0.25">
      <c r="A209" s="93">
        <v>0</v>
      </c>
      <c r="B209" s="94">
        <f>indices!B209</f>
      </c>
      <c r="C209" s="106">
        <f>'a completer'!$B$12</f>
      </c>
      <c r="D209" s="106">
        <f>'a completer'!$B$24</f>
      </c>
      <c r="E209" s="96">
        <f>IF(A209&lt;1,"",(A209)*(D209)*(indices!A209)*(VLOOKUP('a completer'!$B$11,Qualité,4,FALSE))*(VLOOKUP(C209,age,2,FALSE))*(INDEX(Feuil1!$A$226:$F$241,MATCH('a completer'!$B$10,Feuil1!A$226:$A$241,0),MATCH('Liste materiels et chiffrage'!$D209,Feuil1!$A$225:$F$225,0))))</f>
      </c>
      <c r="F209" s="97">
        <f>IF(A209&lt;1,"",(A209)*(indices!A209)*(VLOOKUP('a completer'!$B$11,Qualité,4,FALSE))*(VLOOKUP(C209,age,2,FALSE))*(INDEX(Feuil1!$A$226:$F$241,MATCH(10+'a completer'!$B$10,Feuil1!$A$226:$A$241,0),MATCH('Liste materiels et chiffrage'!$D209,Feuil1!$A$225:$F$225,0))))</f>
      </c>
      <c r="G209" s="98"/>
      <c r="H209" s="99">
        <f>IF(A209&lt;1,"",(F209+E209)*'a completer'!$D$7*Feuil1!$H$226)</f>
      </c>
      <c r="I209" s="100">
        <f>IF(A209&lt;1,"",A209*D209*indices!D209/indices!$A$4)</f>
      </c>
      <c r="J209" s="101"/>
      <c r="K209" s="102">
        <f t="shared" si="24"/>
      </c>
      <c r="L209" s="103">
        <f t="shared" si="25"/>
      </c>
      <c r="M209" s="103">
        <f t="shared" si="26"/>
      </c>
      <c r="N209" s="104">
        <f>IF(A209&lt;1,"",+'Liste materiels et chiffrage'!M209/60*'a completer'!$B$8)</f>
      </c>
      <c r="O209" s="104">
        <f t="shared" si="27"/>
      </c>
      <c r="P209" s="105">
        <f t="shared" si="28"/>
      </c>
      <c r="Q209" s="5"/>
      <c r="R209" s="5"/>
      <c r="S209" s="5"/>
      <c r="T209" s="5"/>
      <c r="U209" s="5"/>
      <c r="V209" s="5"/>
      <c r="W209" s="5"/>
      <c r="X209" s="5"/>
      <c r="Y209" s="5"/>
      <c r="Z209" s="5"/>
      <c r="AA209" s="92">
        <f>IFERROR(VLOOKUP(B209,#REF!,2,FALSE),"à compléter")</f>
      </c>
    </row>
    <row r="210" ht="15" customHeight="1" spans="1:27" x14ac:dyDescent="0.25">
      <c r="A210" s="93">
        <v>0</v>
      </c>
      <c r="B210" s="94">
        <f>indices!B210</f>
      </c>
      <c r="C210" s="106">
        <f>'a completer'!$B$12</f>
      </c>
      <c r="D210" s="106">
        <f>'a completer'!$B$24</f>
      </c>
      <c r="E210" s="96">
        <f>IF(A210&lt;1,"",(A210)*(D210)*(indices!A210)*(VLOOKUP('a completer'!$B$11,Qualité,4,FALSE))*(VLOOKUP(C210,age,2,FALSE))*(INDEX(Feuil1!$A$226:$F$241,MATCH('a completer'!$B$10,Feuil1!A$226:$A$241,0),MATCH('Liste materiels et chiffrage'!$D210,Feuil1!$A$225:$F$225,0))))</f>
      </c>
      <c r="F210" s="97">
        <f>IF(A210&lt;1,"",(A210)*(indices!A210)*(VLOOKUP('a completer'!$B$11,Qualité,4,FALSE))*(VLOOKUP(C210,age,2,FALSE))*(INDEX(Feuil1!$A$226:$F$241,MATCH(10+'a completer'!$B$10,Feuil1!$A$226:$A$241,0),MATCH('Liste materiels et chiffrage'!$D210,Feuil1!$A$225:$F$225,0))))</f>
      </c>
      <c r="G210" s="98"/>
      <c r="H210" s="99">
        <f>IF(A210&lt;1,"",(F210+E210)*'a completer'!$D$7*Feuil1!$H$226)</f>
      </c>
      <c r="I210" s="100">
        <f>IF(A210&lt;1,"",A210*D210*indices!D210/indices!$A$4)</f>
      </c>
      <c r="J210" s="101"/>
      <c r="K210" s="102">
        <f t="shared" si="24"/>
      </c>
      <c r="L210" s="103">
        <f t="shared" si="25"/>
      </c>
      <c r="M210" s="103">
        <f t="shared" si="26"/>
      </c>
      <c r="N210" s="104">
        <f>IF(A210&lt;1,"",+'Liste materiels et chiffrage'!M210/60*'a completer'!$B$8)</f>
      </c>
      <c r="O210" s="104">
        <f t="shared" si="27"/>
      </c>
      <c r="P210" s="105">
        <f t="shared" si="28"/>
      </c>
      <c r="Q210" s="5"/>
      <c r="R210" s="5"/>
      <c r="S210" s="5"/>
      <c r="T210" s="5"/>
      <c r="U210" s="5"/>
      <c r="V210" s="5"/>
      <c r="W210" s="5"/>
      <c r="X210" s="5"/>
      <c r="Y210" s="5"/>
      <c r="Z210" s="5"/>
      <c r="AA210" s="92">
        <f>IFERROR(VLOOKUP(B210,#REF!,2,FALSE),"à compléter")</f>
      </c>
    </row>
    <row r="211" ht="15" customHeight="1" spans="1:27" x14ac:dyDescent="0.25">
      <c r="A211" s="93">
        <v>0</v>
      </c>
      <c r="B211" s="94">
        <f>indices!B211</f>
      </c>
      <c r="C211" s="106">
        <f>'a completer'!$B$12</f>
      </c>
      <c r="D211" s="106">
        <f>'a completer'!$B$24</f>
      </c>
      <c r="E211" s="96">
        <f>IF(A211&lt;1,"",(A211)*(D211)*(indices!A211)*(VLOOKUP('a completer'!$B$11,Qualité,4,FALSE))*(VLOOKUP(C211,age,2,FALSE))*(INDEX(Feuil1!$A$226:$F$241,MATCH('a completer'!$B$10,Feuil1!A$226:$A$241,0),MATCH('Liste materiels et chiffrage'!$D211,Feuil1!$A$225:$F$225,0))))</f>
      </c>
      <c r="F211" s="97">
        <f>IF(A211&lt;1,"",(A211)*(indices!A211)*(VLOOKUP('a completer'!$B$11,Qualité,4,FALSE))*(VLOOKUP(C211,age,2,FALSE))*(INDEX(Feuil1!$A$226:$F$241,MATCH(10+'a completer'!$B$10,Feuil1!$A$226:$A$241,0),MATCH('Liste materiels et chiffrage'!$D211,Feuil1!$A$225:$F$225,0))))</f>
      </c>
      <c r="G211" s="98"/>
      <c r="H211" s="99">
        <f>IF(A211&lt;1,"",(F211+E211)*'a completer'!$D$7*Feuil1!$H$226)</f>
      </c>
      <c r="I211" s="100">
        <f>IF(A211&lt;1,"",A211*D211*indices!D211/indices!$A$4)</f>
      </c>
      <c r="J211" s="101"/>
      <c r="K211" s="102">
        <f t="shared" si="24"/>
      </c>
      <c r="L211" s="103">
        <f t="shared" si="25"/>
      </c>
      <c r="M211" s="103">
        <f t="shared" si="26"/>
      </c>
      <c r="N211" s="104">
        <f>IF(A211&lt;1,"",+'Liste materiels et chiffrage'!M211/60*'a completer'!$B$8)</f>
      </c>
      <c r="O211" s="104">
        <f t="shared" si="27"/>
      </c>
      <c r="P211" s="105">
        <f t="shared" si="28"/>
      </c>
      <c r="Q211" s="5"/>
      <c r="R211" s="5"/>
      <c r="S211" s="5"/>
      <c r="T211" s="5"/>
      <c r="U211" s="5"/>
      <c r="V211" s="5"/>
      <c r="W211" s="5"/>
      <c r="X211" s="5"/>
      <c r="Y211" s="5"/>
      <c r="Z211" s="5"/>
      <c r="AA211" s="92">
        <f>IFERROR(VLOOKUP(B211,#REF!,2,FALSE),"à compléter")</f>
      </c>
    </row>
    <row r="212" ht="15" customHeight="1" spans="1:27" x14ac:dyDescent="0.25">
      <c r="A212" s="93">
        <v>0</v>
      </c>
      <c r="B212" s="94">
        <f>indices!B212</f>
      </c>
      <c r="C212" s="106">
        <f>'a completer'!$B$12</f>
      </c>
      <c r="D212" s="106">
        <f>'a completer'!$B$24</f>
      </c>
      <c r="E212" s="96">
        <f>IF(A212&lt;1,"",(A212)*(D212)*(indices!A212)*(VLOOKUP('a completer'!$B$11,Qualité,4,FALSE))*(VLOOKUP(C212,age,2,FALSE))*(INDEX(Feuil1!$A$226:$F$241,MATCH('a completer'!$B$10,Feuil1!A$226:$A$241,0),MATCH('Liste materiels et chiffrage'!$D212,Feuil1!$A$225:$F$225,0))))</f>
      </c>
      <c r="F212" s="97">
        <f>IF(A212&lt;1,"",(A212)*(indices!A212)*(VLOOKUP('a completer'!$B$11,Qualité,4,FALSE))*(VLOOKUP(C212,age,2,FALSE))*(INDEX(Feuil1!$A$226:$F$241,MATCH(10+'a completer'!$B$10,Feuil1!$A$226:$A$241,0),MATCH('Liste materiels et chiffrage'!$D212,Feuil1!$A$225:$F$225,0))))</f>
      </c>
      <c r="G212" s="98"/>
      <c r="H212" s="99">
        <f>IF(A212&lt;1,"",(F212+E212)*'a completer'!$D$7*Feuil1!$H$226)</f>
      </c>
      <c r="I212" s="100">
        <f>IF(A212&lt;1,"",A212*D212*indices!D212/indices!$A$4)</f>
      </c>
      <c r="J212" s="101"/>
      <c r="K212" s="102">
        <f t="shared" si="24"/>
      </c>
      <c r="L212" s="103">
        <f t="shared" si="25"/>
      </c>
      <c r="M212" s="103">
        <f t="shared" si="26"/>
      </c>
      <c r="N212" s="104">
        <f>IF(A212&lt;1,"",+'Liste materiels et chiffrage'!M212/60*'a completer'!$B$8)</f>
      </c>
      <c r="O212" s="104">
        <f t="shared" si="27"/>
      </c>
      <c r="P212" s="105">
        <f t="shared" si="28"/>
      </c>
      <c r="Q212" s="5"/>
      <c r="R212" s="5"/>
      <c r="S212" s="5"/>
      <c r="T212" s="5"/>
      <c r="U212" s="5"/>
      <c r="V212" s="5"/>
      <c r="W212" s="5"/>
      <c r="X212" s="5"/>
      <c r="Y212" s="5"/>
      <c r="Z212" s="5"/>
      <c r="AA212" s="92">
        <f>IFERROR(VLOOKUP(B212,#REF!,2,FALSE),"à compléter")</f>
      </c>
    </row>
    <row r="213" ht="15" customHeight="1" spans="1:27" x14ac:dyDescent="0.25">
      <c r="A213" s="93">
        <v>0</v>
      </c>
      <c r="B213" s="107">
        <f>IF(indices!B213="","A compléter sur onglet 'indices'",indices!B213)</f>
      </c>
      <c r="C213" s="106">
        <f>'a completer'!$B$12</f>
      </c>
      <c r="D213" s="106">
        <f>'a completer'!$B$24</f>
      </c>
      <c r="E213" s="96">
        <f>IF(A213&lt;1,"",(A213)*(D213)*(indices!A213)*(VLOOKUP('a completer'!$B$11,Qualité,4,FALSE))*(VLOOKUP(C213,age,2,FALSE))*(INDEX(Feuil1!$A$226:$F$241,MATCH('a completer'!$B$10,Feuil1!A$226:$A$241,0),MATCH('Liste materiels et chiffrage'!$D213,Feuil1!$A$225:$F$225,0))))</f>
      </c>
      <c r="F213" s="97">
        <f>IF(A213&lt;1,"",(A213)*(indices!A213)*(VLOOKUP('a completer'!$B$11,Qualité,4,FALSE))*(VLOOKUP(C213,age,2,FALSE))*(INDEX(Feuil1!$A$226:$F$241,MATCH(10+'a completer'!$B$10,Feuil1!$A$226:$A$241,0),MATCH('Liste materiels et chiffrage'!$D213,Feuil1!$A$225:$F$225,0))))</f>
      </c>
      <c r="G213" s="98"/>
      <c r="H213" s="99">
        <f>IF(A213&lt;1,"",(F213+E213)*'a completer'!$D$7*Feuil1!$H$226)</f>
      </c>
      <c r="I213" s="100">
        <f>IF(A213&lt;1,"",A213*D213*indices!D213/indices!$A$4)</f>
      </c>
      <c r="J213" s="101"/>
      <c r="K213" s="102">
        <f t="shared" si="24"/>
      </c>
      <c r="L213" s="103">
        <f t="shared" si="25"/>
      </c>
      <c r="M213" s="103">
        <f t="shared" si="26"/>
      </c>
      <c r="N213" s="104">
        <f>IF(A213&lt;1,"",+'Liste materiels et chiffrage'!M213/60*'a completer'!$B$8)</f>
      </c>
      <c r="O213" s="104">
        <f t="shared" si="27"/>
      </c>
      <c r="P213" s="105">
        <f t="shared" si="28"/>
      </c>
      <c r="Q213" s="5"/>
      <c r="R213" s="5"/>
      <c r="S213" s="5"/>
      <c r="T213" s="5"/>
      <c r="U213" s="5"/>
      <c r="V213" s="5"/>
      <c r="W213" s="5"/>
      <c r="X213" s="5"/>
      <c r="Y213" s="5"/>
      <c r="Z213" s="5"/>
      <c r="AA213" s="92">
        <v>285</v>
      </c>
    </row>
    <row r="214" ht="15" customHeight="1" spans="1:27" x14ac:dyDescent="0.25">
      <c r="A214" s="93">
        <v>0</v>
      </c>
      <c r="B214" s="107">
        <f>IF(indices!B214="","A compléter sur onglet 'indices'",indices!B214)</f>
      </c>
      <c r="C214" s="106">
        <f>'a completer'!$B$12</f>
      </c>
      <c r="D214" s="106">
        <f>'a completer'!$B$24</f>
      </c>
      <c r="E214" s="96">
        <f>IF(A214&lt;1,"",(A214)*(D214)*(indices!A214)*(VLOOKUP('a completer'!$B$11,Qualité,4,FALSE))*(VLOOKUP(C214,age,2,FALSE))*(INDEX(Feuil1!$A$226:$F$241,MATCH('a completer'!$B$10,Feuil1!A$226:$A$241,0),MATCH('Liste materiels et chiffrage'!$D214,Feuil1!$A$225:$F$225,0))))</f>
      </c>
      <c r="F214" s="97">
        <f>IF(A214&lt;1,"",(A214)*(indices!A214)*(VLOOKUP('a completer'!$B$11,Qualité,4,FALSE))*(VLOOKUP(C214,age,2,FALSE))*(INDEX(Feuil1!$A$226:$F$241,MATCH(10+'a completer'!$B$10,Feuil1!$A$226:$A$241,0),MATCH('Liste materiels et chiffrage'!$D214,Feuil1!$A$225:$F$225,0))))</f>
      </c>
      <c r="G214" s="98"/>
      <c r="H214" s="99">
        <f>IF(A214&lt;1,"",(F214+E214)*'a completer'!$D$7*Feuil1!$H$226)</f>
      </c>
      <c r="I214" s="100">
        <f>IF(A214&lt;1,"",A214*D214*indices!D214/indices!$A$4)</f>
      </c>
      <c r="J214" s="101"/>
      <c r="K214" s="102">
        <f t="shared" si="24"/>
      </c>
      <c r="L214" s="103">
        <f t="shared" si="25"/>
      </c>
      <c r="M214" s="103">
        <f t="shared" si="26"/>
      </c>
      <c r="N214" s="104">
        <f>IF(A214&lt;1,"",+'Liste materiels et chiffrage'!M214/60*'a completer'!$B$8)</f>
      </c>
      <c r="O214" s="104">
        <f t="shared" si="27"/>
      </c>
      <c r="P214" s="105">
        <f t="shared" si="28"/>
      </c>
      <c r="Q214" s="5"/>
      <c r="R214" s="5"/>
      <c r="S214" s="5"/>
      <c r="T214" s="5"/>
      <c r="U214" s="5"/>
      <c r="V214" s="5"/>
      <c r="W214" s="5"/>
      <c r="X214" s="5"/>
      <c r="Y214" s="5"/>
      <c r="Z214" s="5"/>
      <c r="AA214" s="92">
        <v>286</v>
      </c>
    </row>
    <row r="215" ht="15" customHeight="1" spans="1:27" x14ac:dyDescent="0.25">
      <c r="A215" s="93">
        <v>0</v>
      </c>
      <c r="B215" s="107">
        <f>IF(indices!B215="","A compléter sur onglet 'indices'",indices!B215)</f>
      </c>
      <c r="C215" s="106">
        <f>'a completer'!$B$12</f>
      </c>
      <c r="D215" s="106">
        <f>'a completer'!$B$24</f>
      </c>
      <c r="E215" s="96">
        <f>IF(A215&lt;1,"",(A215)*(D215)*(indices!A215)*(VLOOKUP('a completer'!$B$11,Qualité,4,FALSE))*(VLOOKUP(C215,age,2,FALSE))*(INDEX(Feuil1!$A$226:$F$241,MATCH('a completer'!$B$10,Feuil1!A$226:$A$241,0),MATCH('Liste materiels et chiffrage'!$D215,Feuil1!$A$225:$F$225,0))))</f>
      </c>
      <c r="F215" s="97">
        <f>IF(A215&lt;1,"",(A215)*(indices!A215)*(VLOOKUP('a completer'!$B$11,Qualité,4,FALSE))*(VLOOKUP(C215,age,2,FALSE))*(INDEX(Feuil1!$A$226:$F$241,MATCH(10+'a completer'!$B$10,Feuil1!$A$226:$A$241,0),MATCH('Liste materiels et chiffrage'!$D215,Feuil1!$A$225:$F$225,0))))</f>
      </c>
      <c r="G215" s="98"/>
      <c r="H215" s="99">
        <f>IF(A215&lt;1,"",(F215+E215)*'a completer'!$D$7*Feuil1!$H$226)</f>
      </c>
      <c r="I215" s="100">
        <f>IF(A215&lt;1,"",A215*D215*indices!D215/indices!$A$4)</f>
      </c>
      <c r="J215" s="101"/>
      <c r="K215" s="121">
        <f t="shared" si="24"/>
      </c>
      <c r="L215" s="122">
        <f t="shared" si="25"/>
      </c>
      <c r="M215" s="122">
        <f t="shared" si="26"/>
      </c>
      <c r="N215" s="123">
        <f>IF(A215&lt;1,"",+'Liste materiels et chiffrage'!M215/60*'a completer'!$B$8)</f>
      </c>
      <c r="O215" s="123">
        <f t="shared" si="27"/>
      </c>
      <c r="P215" s="124">
        <f t="shared" si="28"/>
      </c>
      <c r="Q215" s="5"/>
      <c r="R215" s="5"/>
      <c r="S215" s="5"/>
      <c r="T215" s="5"/>
      <c r="U215" s="5"/>
      <c r="V215" s="5"/>
      <c r="W215" s="5"/>
      <c r="X215" s="5"/>
      <c r="Y215" s="5"/>
      <c r="Z215" s="5"/>
      <c r="AA215" s="92">
        <v>287</v>
      </c>
    </row>
    <row r="216" ht="31.5" customHeight="1" spans="1:27" x14ac:dyDescent="0.25">
      <c r="A216" s="125" t="s">
        <v>97</v>
      </c>
      <c r="B216" s="63"/>
      <c r="C216" s="126"/>
      <c r="D216" s="127"/>
      <c r="E216" s="128" t="s">
        <v>98</v>
      </c>
      <c r="F216" s="128" t="s">
        <v>99</v>
      </c>
      <c r="G216" s="128" t="s">
        <v>100</v>
      </c>
      <c r="H216" s="129" t="s">
        <v>101</v>
      </c>
      <c r="I216" s="130" t="s">
        <v>102</v>
      </c>
      <c r="J216" s="5"/>
      <c r="K216" s="6"/>
      <c r="L216" s="131"/>
      <c r="M216" s="54"/>
      <c r="N216" s="55"/>
      <c r="O216" s="55"/>
      <c r="P216" s="55"/>
      <c r="Q216" s="5"/>
      <c r="R216" s="5"/>
      <c r="S216" s="5"/>
      <c r="T216" s="5"/>
      <c r="U216" s="5"/>
      <c r="V216" s="5"/>
      <c r="W216" s="5"/>
      <c r="X216" s="5"/>
      <c r="Y216" s="5"/>
      <c r="Z216" s="5"/>
      <c r="AA216" s="5"/>
    </row>
    <row r="217" ht="17.1" customHeight="1" spans="1:27" x14ac:dyDescent="0.25">
      <c r="A217" s="132">
        <f>SUM(A6:A81)</f>
      </c>
      <c r="B217" s="133" t="s">
        <v>103</v>
      </c>
      <c r="C217" s="134"/>
      <c r="D217" s="133" t="s">
        <v>104</v>
      </c>
      <c r="E217" s="135">
        <f>SUM(E6:E81)*7.7/60</f>
      </c>
      <c r="F217" s="135">
        <f>SUM(F6:F81)*7.7/60</f>
      </c>
      <c r="G217" s="136">
        <f>SUM(G6:G81)</f>
      </c>
      <c r="H217" s="137">
        <f>SUM(H6:H81)</f>
      </c>
      <c r="I217" s="138">
        <f>SUM(I6:I81)*7.7/60</f>
      </c>
      <c r="J217" s="5">
        <f>(E217+F217)*60/7.7*'a completer'!$D$7*Feuil1!$H$226</f>
      </c>
      <c r="K217" s="139"/>
      <c r="L217" s="140"/>
      <c r="M217" s="141"/>
      <c r="N217" s="142"/>
      <c r="O217" s="142"/>
      <c r="P217" s="142"/>
      <c r="Q217" s="5"/>
      <c r="R217" s="5"/>
      <c r="S217" s="5"/>
      <c r="T217" s="5"/>
      <c r="U217" s="5"/>
      <c r="V217" s="5"/>
      <c r="W217" s="5"/>
      <c r="X217" s="5"/>
      <c r="Y217" s="5"/>
      <c r="Z217" s="5"/>
      <c r="AA217" s="5"/>
    </row>
    <row r="218" ht="15" customHeight="1" spans="1:27" x14ac:dyDescent="0.25">
      <c r="A218" s="143"/>
      <c r="B218" s="144"/>
      <c r="C218" s="145"/>
      <c r="D218" s="144" t="s">
        <v>105</v>
      </c>
      <c r="E218" s="146">
        <f>'a completer'!$B$27/60*E217/10+'a completer'!$B$28/60*'Liste materiels et chiffrage'!A217</f>
      </c>
      <c r="F218" s="146">
        <f>('a completer'!$B$27+'a completer'!$B$28)/60*F217/2.5</f>
      </c>
      <c r="G218" s="136"/>
      <c r="H218" s="147"/>
      <c r="I218" s="148"/>
      <c r="J218" s="5">
        <f>(E218+F218)*7.7*'a completer'!$D$7*Feuil1!$H$226</f>
      </c>
      <c r="K218" s="139"/>
      <c r="L218" s="140"/>
      <c r="M218" s="141"/>
      <c r="N218" s="142"/>
      <c r="O218" s="142"/>
      <c r="P218" s="142"/>
      <c r="Q218" s="5"/>
      <c r="R218" s="5"/>
      <c r="S218" s="5"/>
      <c r="T218" s="5"/>
      <c r="U218" s="5"/>
      <c r="V218" s="5"/>
      <c r="W218" s="5"/>
      <c r="X218" s="5"/>
      <c r="Y218" s="5"/>
      <c r="Z218" s="5"/>
      <c r="AA218" s="5"/>
    </row>
    <row r="219" ht="17.1" customHeight="1" spans="1:27" x14ac:dyDescent="0.25">
      <c r="A219" s="130">
        <f>SUM(A83:A115)</f>
      </c>
      <c r="B219" s="149" t="s">
        <v>106</v>
      </c>
      <c r="C219" s="150"/>
      <c r="D219" s="149"/>
      <c r="E219" s="151">
        <f>SUM(E83:E115)*7.7/60</f>
      </c>
      <c r="F219" s="151">
        <f>SUM(F83:F115)*7.7/60</f>
      </c>
      <c r="G219" s="152">
        <f>SUM(G83:G115)</f>
      </c>
      <c r="H219" s="153">
        <f>SUM(H83:H115)</f>
      </c>
      <c r="I219" s="154">
        <f>SUM(I83:I115)*7.7/60</f>
      </c>
      <c r="J219" s="5">
        <f>(E219+F219)*60/7.7*'a completer'!$D$7*Feuil1!$H$226</f>
      </c>
      <c r="K219" s="139"/>
      <c r="L219" s="140"/>
      <c r="M219" s="141"/>
      <c r="N219" s="142"/>
      <c r="O219" s="142"/>
      <c r="P219" s="142"/>
      <c r="Q219" s="5"/>
      <c r="R219" s="5"/>
      <c r="S219" s="5"/>
      <c r="T219" s="5"/>
      <c r="U219" s="5"/>
      <c r="V219" s="5"/>
      <c r="W219" s="5"/>
      <c r="X219" s="5"/>
      <c r="Y219" s="5"/>
      <c r="Z219" s="5"/>
      <c r="AA219" s="5"/>
    </row>
    <row r="220" ht="15" customHeight="1" spans="1:27" x14ac:dyDescent="0.25">
      <c r="A220" s="155"/>
      <c r="B220" s="156"/>
      <c r="C220" s="157"/>
      <c r="D220" s="156" t="s">
        <v>105</v>
      </c>
      <c r="E220" s="158">
        <f>11/60*E219/10+1/60*'Liste materiels et chiffrage'!A219</f>
      </c>
      <c r="F220" s="158">
        <f>12/60*F219/2.5</f>
      </c>
      <c r="G220" s="152"/>
      <c r="H220" s="159"/>
      <c r="I220" s="160"/>
      <c r="J220" s="5">
        <f>(E220+F220)*7.7*'a completer'!$D$7*Feuil1!$H$226</f>
      </c>
      <c r="K220" s="139"/>
      <c r="L220" s="140"/>
      <c r="M220" s="141"/>
      <c r="N220" s="142"/>
      <c r="O220" s="142"/>
      <c r="P220" s="140"/>
      <c r="Q220" s="5"/>
      <c r="R220" s="5"/>
      <c r="S220" s="5"/>
      <c r="T220" s="5"/>
      <c r="U220" s="5"/>
      <c r="V220" s="5"/>
      <c r="W220" s="5"/>
      <c r="X220" s="5"/>
      <c r="Y220" s="5"/>
      <c r="Z220" s="5"/>
      <c r="AA220" s="5"/>
    </row>
    <row r="221" ht="17.1" customHeight="1" spans="1:27" x14ac:dyDescent="0.25">
      <c r="A221" s="132">
        <f>SUM(A117:A133)</f>
      </c>
      <c r="B221" s="133" t="s">
        <v>107</v>
      </c>
      <c r="C221" s="134"/>
      <c r="D221" s="133"/>
      <c r="E221" s="138">
        <f>SUM(E117:E133)*7.7/60</f>
      </c>
      <c r="F221" s="138">
        <f>SUM(F117:F133)*7.7/60</f>
      </c>
      <c r="G221" s="136">
        <f>SUM(G117:G133)</f>
      </c>
      <c r="H221" s="137">
        <f>SUM(H117:H133)</f>
      </c>
      <c r="I221" s="138">
        <f>SUM(I117:I133)*7.7/60</f>
      </c>
      <c r="J221" s="5">
        <f>(E221+F221)*60/7.7*'a completer'!$D$7*Feuil1!$H$226</f>
      </c>
      <c r="K221" s="139"/>
      <c r="L221" s="140"/>
      <c r="M221" s="141"/>
      <c r="N221" s="142"/>
      <c r="O221" s="142"/>
      <c r="P221" s="161"/>
      <c r="Q221" s="5"/>
      <c r="R221" s="5"/>
      <c r="S221" s="5"/>
      <c r="T221" s="5"/>
      <c r="U221" s="5"/>
      <c r="V221" s="5"/>
      <c r="W221" s="5"/>
      <c r="X221" s="5"/>
      <c r="Y221" s="5"/>
      <c r="Z221" s="5"/>
      <c r="AA221" s="5"/>
    </row>
    <row r="222" ht="15" customHeight="1" spans="1:27" x14ac:dyDescent="0.25">
      <c r="A222" s="143"/>
      <c r="B222" s="144"/>
      <c r="C222" s="145"/>
      <c r="D222" s="144" t="s">
        <v>105</v>
      </c>
      <c r="E222" s="146">
        <f>11/60*E221/10+1/60*'Liste materiels et chiffrage'!A221</f>
      </c>
      <c r="F222" s="146">
        <f>12/60*F221/2.5</f>
      </c>
      <c r="G222" s="136"/>
      <c r="H222" s="147"/>
      <c r="I222" s="148"/>
      <c r="J222" s="5"/>
      <c r="K222" s="139"/>
      <c r="L222" s="140"/>
      <c r="M222" s="141"/>
      <c r="N222" s="142"/>
      <c r="O222" s="142"/>
      <c r="P222" s="161"/>
      <c r="Q222" s="5"/>
      <c r="R222" s="5"/>
      <c r="S222" s="5"/>
      <c r="T222" s="5"/>
      <c r="U222" s="5"/>
      <c r="V222" s="5"/>
      <c r="W222" s="5"/>
      <c r="X222" s="5"/>
      <c r="Y222" s="5"/>
      <c r="Z222" s="5"/>
      <c r="AA222" s="5"/>
    </row>
    <row r="223" ht="17.1" customHeight="1" spans="1:27" x14ac:dyDescent="0.25">
      <c r="A223" s="130">
        <f>SUM(A135:A162)</f>
      </c>
      <c r="B223" s="149" t="s">
        <v>108</v>
      </c>
      <c r="C223" s="150"/>
      <c r="D223" s="149"/>
      <c r="E223" s="151">
        <f>SUM(E135:E162)*7.7/60</f>
      </c>
      <c r="F223" s="151">
        <f>SUM(F135:F162)*7.7/60</f>
      </c>
      <c r="G223" s="152">
        <f>SUM(G135:G162)</f>
      </c>
      <c r="H223" s="153">
        <f>SUM(H135:H162)</f>
      </c>
      <c r="I223" s="154">
        <f>SUM(I135:I162)*7.7/60</f>
      </c>
      <c r="J223" s="5"/>
      <c r="K223" s="139"/>
      <c r="L223" s="140"/>
      <c r="M223" s="141"/>
      <c r="N223" s="142"/>
      <c r="O223" s="142"/>
      <c r="P223" s="140"/>
      <c r="Q223" s="5"/>
      <c r="R223" s="5"/>
      <c r="S223" s="5"/>
      <c r="T223" s="5"/>
      <c r="U223" s="5"/>
      <c r="V223" s="5"/>
      <c r="W223" s="5"/>
      <c r="X223" s="5"/>
      <c r="Y223" s="5"/>
      <c r="Z223" s="5"/>
      <c r="AA223" s="5"/>
    </row>
    <row r="224" ht="15" customHeight="1" spans="1:27" x14ac:dyDescent="0.25">
      <c r="A224" s="155"/>
      <c r="B224" s="156"/>
      <c r="C224" s="157"/>
      <c r="D224" s="156" t="s">
        <v>105</v>
      </c>
      <c r="E224" s="158">
        <f>11/60*E223/10+1/60*'Liste materiels et chiffrage'!A223</f>
      </c>
      <c r="F224" s="158">
        <f>12/60*F223/2.5</f>
      </c>
      <c r="G224" s="152"/>
      <c r="H224" s="159"/>
      <c r="I224" s="160"/>
      <c r="J224" s="5"/>
      <c r="K224" s="139"/>
      <c r="L224" s="140"/>
      <c r="M224" s="141"/>
      <c r="N224" s="142"/>
      <c r="O224" s="142"/>
      <c r="P224" s="140"/>
      <c r="Q224" s="5"/>
      <c r="R224" s="5"/>
      <c r="S224" s="5"/>
      <c r="T224" s="5"/>
      <c r="U224" s="5"/>
      <c r="V224" s="5"/>
      <c r="W224" s="5"/>
      <c r="X224" s="5"/>
      <c r="Y224" s="5"/>
      <c r="Z224" s="5"/>
      <c r="AA224" s="5"/>
    </row>
    <row r="225" ht="17.1" customHeight="1" spans="1:27" x14ac:dyDescent="0.25">
      <c r="A225" s="132">
        <f>SUM(A164:A170)</f>
      </c>
      <c r="B225" s="133" t="s">
        <v>109</v>
      </c>
      <c r="C225" s="134"/>
      <c r="D225" s="133"/>
      <c r="E225" s="138">
        <f>SUM(E164:E170)*7.7/60</f>
      </c>
      <c r="F225" s="138">
        <f>SUM(F164:F170)*7.7/60</f>
      </c>
      <c r="G225" s="136">
        <f>SUM(G164:G170)</f>
      </c>
      <c r="H225" s="137">
        <f>SUM(H164:H170)</f>
      </c>
      <c r="I225" s="138">
        <f>SUM(I164:I170)*7.7/60</f>
      </c>
      <c r="J225" s="5"/>
      <c r="K225" s="139"/>
      <c r="L225" s="139"/>
      <c r="M225" s="141"/>
      <c r="N225" s="142"/>
      <c r="O225" s="142"/>
      <c r="P225" s="140"/>
      <c r="Q225" s="5"/>
      <c r="R225" s="5"/>
      <c r="S225" s="5"/>
      <c r="T225" s="5"/>
      <c r="U225" s="5"/>
      <c r="V225" s="5"/>
      <c r="W225" s="5"/>
      <c r="X225" s="5"/>
      <c r="Y225" s="5"/>
      <c r="Z225" s="5"/>
      <c r="AA225" s="5"/>
    </row>
    <row r="226" ht="15" customHeight="1" spans="1:27" x14ac:dyDescent="0.25">
      <c r="A226" s="143"/>
      <c r="B226" s="144"/>
      <c r="C226" s="145"/>
      <c r="D226" s="144" t="s">
        <v>105</v>
      </c>
      <c r="E226" s="146">
        <f>11/60*E225/10+1/60*'Liste materiels et chiffrage'!A225</f>
      </c>
      <c r="F226" s="146">
        <f>12/60*F225/2.5</f>
      </c>
      <c r="G226" s="136"/>
      <c r="H226" s="147"/>
      <c r="I226" s="148"/>
      <c r="J226" s="5"/>
      <c r="K226" s="139"/>
      <c r="L226" s="139"/>
      <c r="M226" s="141"/>
      <c r="N226" s="142"/>
      <c r="O226" s="142"/>
      <c r="P226" s="140"/>
      <c r="Q226" s="5"/>
      <c r="R226" s="5"/>
      <c r="S226" s="5"/>
      <c r="T226" s="5"/>
      <c r="U226" s="5"/>
      <c r="V226" s="5"/>
      <c r="W226" s="5"/>
      <c r="X226" s="5"/>
      <c r="Y226" s="5"/>
      <c r="Z226" s="5"/>
      <c r="AA226" s="5"/>
    </row>
    <row r="227" ht="17.1" customHeight="1" spans="1:27" x14ac:dyDescent="0.25">
      <c r="A227" s="130">
        <f>SUM(A172:A187)</f>
      </c>
      <c r="B227" s="149" t="s">
        <v>110</v>
      </c>
      <c r="C227" s="150"/>
      <c r="D227" s="149"/>
      <c r="E227" s="154">
        <f>SUM(E172:E187)*7.7/60</f>
      </c>
      <c r="F227" s="154">
        <f>SUM(F172:F187)*7.7/60</f>
      </c>
      <c r="G227" s="152">
        <f>SUM(G172:G187)</f>
      </c>
      <c r="H227" s="153">
        <f>SUM(H172:H187)</f>
      </c>
      <c r="I227" s="154">
        <f>SUM(I172:I187)*7.7/60</f>
      </c>
      <c r="J227" s="5"/>
      <c r="K227" s="139"/>
      <c r="L227" s="139"/>
      <c r="M227" s="141"/>
      <c r="N227" s="142"/>
      <c r="O227" s="142"/>
      <c r="P227" s="140"/>
      <c r="Q227" s="5"/>
      <c r="R227" s="5"/>
      <c r="S227" s="5"/>
      <c r="T227" s="5"/>
      <c r="U227" s="5"/>
      <c r="V227" s="5"/>
      <c r="W227" s="5"/>
      <c r="X227" s="5"/>
      <c r="Y227" s="5"/>
      <c r="Z227" s="5"/>
      <c r="AA227" s="5"/>
    </row>
    <row r="228" ht="15" customHeight="1" spans="1:27" x14ac:dyDescent="0.25">
      <c r="A228" s="155"/>
      <c r="B228" s="156"/>
      <c r="C228" s="157"/>
      <c r="D228" s="156" t="s">
        <v>105</v>
      </c>
      <c r="E228" s="158">
        <f>11/60*E227/10+1/60*'Liste materiels et chiffrage'!A227</f>
      </c>
      <c r="F228" s="158">
        <f>12/60*F227/2.5</f>
      </c>
      <c r="G228" s="152"/>
      <c r="H228" s="159"/>
      <c r="I228" s="160"/>
      <c r="J228" s="5"/>
      <c r="K228" s="139"/>
      <c r="L228" s="139"/>
      <c r="M228" s="141"/>
      <c r="N228" s="142"/>
      <c r="O228" s="142"/>
      <c r="P228" s="140"/>
      <c r="Q228" s="5"/>
      <c r="R228" s="5"/>
      <c r="S228" s="5"/>
      <c r="T228" s="5"/>
      <c r="U228" s="5"/>
      <c r="V228" s="5"/>
      <c r="W228" s="5"/>
      <c r="X228" s="5"/>
      <c r="Y228" s="5"/>
      <c r="Z228" s="5"/>
      <c r="AA228" s="5"/>
    </row>
    <row r="229" ht="17.1" customHeight="1" spans="1:27" x14ac:dyDescent="0.25">
      <c r="A229" s="132">
        <f>SUM(A189:A200)</f>
      </c>
      <c r="B229" s="133" t="s">
        <v>111</v>
      </c>
      <c r="C229" s="134"/>
      <c r="D229" s="133"/>
      <c r="E229" s="135">
        <f>SUM(E189:E200)*7.7/60</f>
      </c>
      <c r="F229" s="135">
        <f>SUM(F189:F200)*7.7/60</f>
      </c>
      <c r="G229" s="136">
        <f>SUM(G189:G200)</f>
      </c>
      <c r="H229" s="137">
        <f>SUM(H189:H200)</f>
      </c>
      <c r="I229" s="138">
        <f>SUM(I189:I200)*7.7/60</f>
      </c>
      <c r="J229" s="5"/>
      <c r="K229" s="139"/>
      <c r="L229" s="139"/>
      <c r="M229" s="141"/>
      <c r="N229" s="142"/>
      <c r="O229" s="142"/>
      <c r="P229" s="140"/>
      <c r="Q229" s="5"/>
      <c r="R229" s="5"/>
      <c r="S229" s="5"/>
      <c r="T229" s="5"/>
      <c r="U229" s="5"/>
      <c r="V229" s="5"/>
      <c r="W229" s="5"/>
      <c r="X229" s="5"/>
      <c r="Y229" s="5"/>
      <c r="Z229" s="5"/>
      <c r="AA229" s="5"/>
    </row>
    <row r="230" ht="15" customHeight="1" spans="1:27" x14ac:dyDescent="0.25">
      <c r="A230" s="143"/>
      <c r="B230" s="144"/>
      <c r="C230" s="145"/>
      <c r="D230" s="144" t="s">
        <v>105</v>
      </c>
      <c r="E230" s="146">
        <f>11/60*E229/10+1/60*'Liste materiels et chiffrage'!A229</f>
      </c>
      <c r="F230" s="146">
        <f>12/60*F229/2.5</f>
      </c>
      <c r="G230" s="162"/>
      <c r="H230" s="147"/>
      <c r="I230" s="148"/>
      <c r="J230" s="5"/>
      <c r="K230" s="139"/>
      <c r="L230" s="139"/>
      <c r="M230" s="141"/>
      <c r="N230" s="142"/>
      <c r="O230" s="142"/>
      <c r="P230" s="140"/>
      <c r="Q230" s="5"/>
      <c r="R230" s="5"/>
      <c r="S230" s="5"/>
      <c r="T230" s="5"/>
      <c r="U230" s="5"/>
      <c r="V230" s="5"/>
      <c r="W230" s="5"/>
      <c r="X230" s="5"/>
      <c r="Y230" s="5"/>
      <c r="Z230" s="5"/>
      <c r="AA230" s="5"/>
    </row>
    <row r="231" ht="17.1" customHeight="1" spans="1:27" x14ac:dyDescent="0.25">
      <c r="A231" s="130">
        <f>SUM(A202:A215)</f>
      </c>
      <c r="B231" s="149" t="s">
        <v>112</v>
      </c>
      <c r="C231" s="150"/>
      <c r="D231" s="149"/>
      <c r="E231" s="154">
        <f>SUM(E202:E215)*7.7/60</f>
      </c>
      <c r="F231" s="154">
        <f>SUM(F202:F215)*7.7/60</f>
      </c>
      <c r="G231" s="163">
        <f>SUM(G202:G215)</f>
      </c>
      <c r="H231" s="153">
        <f>SUM(H202:H215)</f>
      </c>
      <c r="I231" s="154">
        <f>SUM(I202:I215)*7.7/60</f>
      </c>
      <c r="J231" s="5"/>
      <c r="K231" s="139"/>
      <c r="L231" s="139"/>
      <c r="M231" s="141"/>
      <c r="N231" s="142"/>
      <c r="O231" s="142"/>
      <c r="P231" s="140"/>
      <c r="Q231" s="5"/>
      <c r="R231" s="5"/>
      <c r="S231" s="5"/>
      <c r="T231" s="5"/>
      <c r="U231" s="5"/>
      <c r="V231" s="5"/>
      <c r="W231" s="5"/>
      <c r="X231" s="5"/>
      <c r="Y231" s="5"/>
      <c r="Z231" s="5"/>
      <c r="AA231" s="5"/>
    </row>
    <row r="232" ht="15.75" customHeight="1" spans="1:27" x14ac:dyDescent="0.25">
      <c r="A232" s="164"/>
      <c r="B232" s="165"/>
      <c r="C232" s="166"/>
      <c r="D232" s="167" t="s">
        <v>105</v>
      </c>
      <c r="E232" s="168">
        <f>11/60*E231/10+1/60*'Liste materiels et chiffrage'!A231</f>
      </c>
      <c r="F232" s="168">
        <f>12/60*F231/2.5</f>
      </c>
      <c r="G232" s="163"/>
      <c r="H232" s="159"/>
      <c r="I232" s="160"/>
      <c r="J232" s="5"/>
      <c r="K232" s="139"/>
      <c r="L232" s="139"/>
      <c r="M232" s="141"/>
      <c r="N232" s="142"/>
      <c r="O232" s="142"/>
      <c r="P232" s="140"/>
      <c r="Q232" s="5"/>
      <c r="R232" s="5"/>
      <c r="S232" s="5"/>
      <c r="T232" s="5"/>
      <c r="U232" s="5"/>
      <c r="V232" s="5"/>
      <c r="W232" s="5"/>
      <c r="X232" s="5"/>
      <c r="Y232" s="5"/>
      <c r="Z232" s="5"/>
      <c r="AA232" s="5"/>
    </row>
    <row r="233" ht="17.1" customHeight="1" spans="1:27" x14ac:dyDescent="0.25">
      <c r="A233" s="169">
        <f>SUM(A217:A231)</f>
      </c>
      <c r="B233" s="170" t="s">
        <v>113</v>
      </c>
      <c r="C233" s="171" t="s">
        <v>114</v>
      </c>
      <c r="D233" s="172"/>
      <c r="E233" s="173">
        <f t="shared" ref="E233:E234" si="29">E217+E219+E221+E223+E225+E227+E229+E231</f>
      </c>
      <c r="F233" s="173">
        <f t="shared" ref="F233:F234" si="30">F217+F219+F221+F223+F225+F227+F229+F231</f>
      </c>
      <c r="G233" s="174">
        <f>SUM(G217:G231)</f>
      </c>
      <c r="H233" s="175">
        <f>H217+H219+H221+H223+H225+H227+H229+H231</f>
      </c>
      <c r="I233" s="176">
        <f>I217+I219+I221+I223+I225+I227+I229+I231</f>
      </c>
      <c r="J233" s="5"/>
      <c r="K233" s="43"/>
      <c r="L233" s="43"/>
      <c r="M233" s="54"/>
      <c r="N233" s="55"/>
      <c r="O233" s="55"/>
      <c r="P233" s="5"/>
      <c r="Q233" s="5"/>
      <c r="R233" s="5"/>
      <c r="S233" s="5"/>
      <c r="T233" s="5"/>
      <c r="U233" s="5"/>
      <c r="V233" s="5"/>
      <c r="W233" s="5"/>
      <c r="X233" s="5"/>
      <c r="Y233" s="5"/>
      <c r="Z233" s="5"/>
      <c r="AA233" s="5"/>
    </row>
    <row r="234" ht="15.75" customHeight="1" spans="1:27" x14ac:dyDescent="0.25">
      <c r="A234" s="177"/>
      <c r="B234" s="178" t="s">
        <v>115</v>
      </c>
      <c r="C234" s="179"/>
      <c r="D234" s="178" t="s">
        <v>116</v>
      </c>
      <c r="E234" s="180">
        <f t="shared" si="29"/>
      </c>
      <c r="F234" s="181">
        <f t="shared" si="30"/>
      </c>
      <c r="G234" s="182"/>
      <c r="H234" s="183"/>
      <c r="I234" s="184"/>
      <c r="J234" s="5"/>
      <c r="K234" s="43"/>
      <c r="L234" s="43"/>
      <c r="M234" s="54"/>
      <c r="N234" s="55"/>
      <c r="O234" s="55"/>
      <c r="P234" s="5"/>
      <c r="Q234" s="5"/>
      <c r="R234" s="5"/>
      <c r="S234" s="5"/>
      <c r="T234" s="5"/>
      <c r="U234" s="5"/>
      <c r="V234" s="5"/>
      <c r="W234" s="5"/>
      <c r="X234" s="5"/>
      <c r="Y234" s="5"/>
      <c r="Z234" s="5"/>
      <c r="AA234" s="5"/>
    </row>
    <row r="235" ht="17.1" customHeight="1" spans="1:27" x14ac:dyDescent="0.25">
      <c r="A235" s="185">
        <v>10</v>
      </c>
      <c r="B235" s="186" t="s">
        <v>117</v>
      </c>
      <c r="C235" s="187"/>
      <c r="D235" s="188"/>
      <c r="E235" s="189">
        <f>ROUNDUP(+E233/10,0)</f>
      </c>
      <c r="F235" s="189">
        <f>ROUNDUP(+F233/2.5,0)</f>
      </c>
      <c r="G235" s="190"/>
      <c r="H235" s="191">
        <f>+H233/D243</f>
      </c>
      <c r="I235" s="192">
        <f>ROUNDUP(I233/7,0)</f>
      </c>
      <c r="J235" s="5"/>
      <c r="K235" s="139"/>
      <c r="L235" s="139"/>
      <c r="M235" s="54"/>
      <c r="N235" s="55"/>
      <c r="O235" s="55"/>
      <c r="P235" s="5"/>
      <c r="Q235" s="5"/>
      <c r="R235" s="5"/>
      <c r="S235" s="5"/>
      <c r="T235" s="5"/>
      <c r="U235" s="5"/>
      <c r="V235" s="5"/>
      <c r="W235" s="5"/>
      <c r="X235" s="5"/>
      <c r="Y235" s="5"/>
      <c r="Z235" s="5"/>
      <c r="AA235" s="5"/>
    </row>
    <row r="236" ht="17.1" customHeight="1" spans="1:27" x14ac:dyDescent="0.25">
      <c r="A236" s="150"/>
      <c r="B236" s="193" t="s">
        <v>118</v>
      </c>
      <c r="C236" s="150"/>
      <c r="D236" s="193" t="s">
        <v>116</v>
      </c>
      <c r="E236" s="194">
        <f>ROUNDUP(+(E233+E234)/10,0)-E235</f>
      </c>
      <c r="F236" s="194">
        <v>0</v>
      </c>
      <c r="G236" s="141"/>
      <c r="H236" s="141"/>
      <c r="I236" s="195"/>
      <c r="J236" s="5"/>
      <c r="K236" s="6"/>
      <c r="L236" s="6"/>
      <c r="M236" s="54"/>
      <c r="N236" s="55"/>
      <c r="O236" s="55"/>
      <c r="P236" s="5"/>
      <c r="Q236" s="5"/>
      <c r="R236" s="5"/>
      <c r="S236" s="5"/>
      <c r="T236" s="5"/>
      <c r="U236" s="5"/>
      <c r="V236" s="5"/>
      <c r="W236" s="5"/>
      <c r="X236" s="5"/>
      <c r="Y236" s="5"/>
      <c r="Z236" s="5"/>
      <c r="AA236" s="5"/>
    </row>
    <row r="237" ht="15" customHeight="1" spans="1:27" x14ac:dyDescent="0.25">
      <c r="A237" s="6"/>
      <c r="B237" s="5"/>
      <c r="C237" s="196"/>
      <c r="D237" s="6"/>
      <c r="E237" s="197"/>
      <c r="F237" s="5"/>
      <c r="G237" s="19"/>
      <c r="H237" s="19"/>
      <c r="I237" s="5"/>
      <c r="J237" s="5"/>
      <c r="K237" s="6"/>
      <c r="L237" s="6"/>
      <c r="M237" s="54"/>
      <c r="N237" s="55"/>
      <c r="O237" s="55"/>
      <c r="P237" s="5"/>
      <c r="Q237" s="5"/>
      <c r="R237" s="5"/>
      <c r="S237" s="5"/>
      <c r="T237" s="5"/>
      <c r="U237" s="5"/>
      <c r="V237" s="5"/>
      <c r="W237" s="5"/>
      <c r="X237" s="5"/>
      <c r="Y237" s="5"/>
      <c r="Z237" s="5"/>
      <c r="AA237" s="5"/>
    </row>
    <row r="238" ht="24.95" customHeight="1" spans="1:27" x14ac:dyDescent="0.25">
      <c r="A238" s="6"/>
      <c r="B238" s="198" t="s">
        <v>119</v>
      </c>
      <c r="C238" s="199" t="s">
        <v>120</v>
      </c>
      <c r="D238" s="200">
        <f>(I233*'a completer'!B8)+('a completer'!B9*'Liste materiels et chiffrage'!I235)</f>
      </c>
      <c r="E238" s="201">
        <f>IF('a completer'!$B$7="","",D238/'a completer'!$B$7)</f>
      </c>
      <c r="F238" s="202">
        <f>(I233*'a completer'!F8)+('a completer'!F9*'Liste materiels et chiffrage'!I235)</f>
      </c>
      <c r="G238" s="203"/>
      <c r="H238" s="204">
        <f t="shared" ref="H238:H239" si="31">(D238-F238)/D238</f>
      </c>
      <c r="I238" s="5"/>
      <c r="J238" s="5"/>
      <c r="K238" s="6"/>
      <c r="L238" s="6"/>
      <c r="M238" s="54"/>
      <c r="N238" s="55"/>
      <c r="O238" s="55"/>
      <c r="P238" s="5"/>
      <c r="Q238" s="5"/>
      <c r="R238" s="5"/>
      <c r="S238" s="5"/>
      <c r="T238" s="5"/>
      <c r="U238" s="5"/>
      <c r="V238" s="5"/>
      <c r="W238" s="5"/>
      <c r="X238" s="5"/>
      <c r="Y238" s="5"/>
      <c r="Z238" s="5"/>
      <c r="AA238" s="5"/>
    </row>
    <row r="239" ht="24.95" customHeight="1" spans="1:27" x14ac:dyDescent="0.25">
      <c r="A239" s="6"/>
      <c r="B239" s="205"/>
      <c r="C239" s="206" t="s">
        <v>121</v>
      </c>
      <c r="D239" s="207">
        <f>(E233*'a completer'!B8)+('a completer'!B9*'Liste materiels et chiffrage'!E235)</f>
      </c>
      <c r="E239" s="201">
        <f>IF('a completer'!$B$7="","",D239/'a completer'!$B$7)</f>
      </c>
      <c r="F239" s="202">
        <f>(E233*'a completer'!F8)+('a completer'!F9*'Liste materiels et chiffrage'!E235)</f>
      </c>
      <c r="G239" s="203"/>
      <c r="H239" s="204">
        <f t="shared" si="31"/>
      </c>
      <c r="I239" s="5"/>
      <c r="J239" s="5"/>
      <c r="K239" s="6"/>
      <c r="L239" s="6"/>
      <c r="M239" s="54"/>
      <c r="N239" s="55"/>
      <c r="O239" s="55"/>
      <c r="P239" s="5"/>
      <c r="Q239" s="5"/>
      <c r="R239" s="5"/>
      <c r="S239" s="5"/>
      <c r="T239" s="5"/>
      <c r="U239" s="5"/>
      <c r="V239" s="5"/>
      <c r="W239" s="5"/>
      <c r="X239" s="5"/>
      <c r="Y239" s="5"/>
      <c r="Z239" s="5"/>
      <c r="AA239" s="5"/>
    </row>
    <row r="240" ht="24.95" customHeight="1" spans="1:27" x14ac:dyDescent="0.25">
      <c r="A240" s="6"/>
      <c r="B240" s="205"/>
      <c r="C240" s="206" t="s">
        <v>122</v>
      </c>
      <c r="D240" s="207">
        <f>(E234*'a completer'!F8)+('a completer'!F8*'Liste materiels et chiffrage'!E236)+F240</f>
      </c>
      <c r="E240" s="208"/>
      <c r="F240" s="209">
        <f>$E$233/10*'a completer'!$B$29</f>
      </c>
      <c r="G240" s="203"/>
      <c r="H240" s="210">
        <f>D240/D239</f>
      </c>
      <c r="I240" s="5"/>
      <c r="J240" s="5"/>
      <c r="K240" s="6"/>
      <c r="L240" s="6"/>
      <c r="M240" s="54"/>
      <c r="N240" s="55"/>
      <c r="O240" s="55"/>
      <c r="P240" s="55"/>
      <c r="Q240" s="5"/>
      <c r="R240" s="5"/>
      <c r="S240" s="5"/>
      <c r="T240" s="5"/>
      <c r="U240" s="5"/>
      <c r="V240" s="5"/>
      <c r="W240" s="5"/>
      <c r="X240" s="5"/>
      <c r="Y240" s="5"/>
      <c r="Z240" s="5"/>
      <c r="AA240" s="5"/>
    </row>
    <row r="241" ht="24.95" customHeight="1" spans="1:27" x14ac:dyDescent="0.25">
      <c r="A241" s="6"/>
      <c r="B241" s="205"/>
      <c r="C241" s="211" t="s">
        <v>123</v>
      </c>
      <c r="D241" s="212">
        <f>D239+C248</f>
      </c>
      <c r="E241" s="201">
        <f>IF('a completer'!$B$7="","",D241/'a completer'!$B$7)</f>
      </c>
      <c r="F241" s="202">
        <f>F239+(F233*'a completer'!F8)+('a completer'!F9*'Liste materiels et chiffrage'!F235)</f>
      </c>
      <c r="G241" s="203"/>
      <c r="H241" s="204">
        <f>(D241-F241)/D241</f>
      </c>
      <c r="I241" s="5"/>
      <c r="J241" s="5"/>
      <c r="K241" s="6"/>
      <c r="L241" s="6"/>
      <c r="M241" s="54"/>
      <c r="N241" s="55"/>
      <c r="O241" s="55"/>
      <c r="P241" s="55"/>
      <c r="Q241" s="5"/>
      <c r="R241" s="5"/>
      <c r="S241" s="5"/>
      <c r="T241" s="5"/>
      <c r="U241" s="5"/>
      <c r="V241" s="5"/>
      <c r="W241" s="5"/>
      <c r="X241" s="5"/>
      <c r="Y241" s="5"/>
      <c r="Z241" s="5"/>
      <c r="AA241" s="5"/>
    </row>
    <row r="242" ht="24.95" customHeight="1" spans="1:27" x14ac:dyDescent="0.25">
      <c r="A242" s="6"/>
      <c r="B242" s="205"/>
      <c r="C242" s="211" t="s">
        <v>124</v>
      </c>
      <c r="D242" s="212">
        <f>D240+(F234*'a completer'!$F$8)+('a completer'!$F$8*'Liste materiels et chiffrage'!F236)+F242</f>
      </c>
      <c r="E242" s="208"/>
      <c r="F242" s="209">
        <f>$F$233/2.5*'a completer'!$B$29</f>
      </c>
      <c r="G242" s="203"/>
      <c r="H242" s="210">
        <f>D242/D241</f>
      </c>
      <c r="I242" s="5"/>
      <c r="J242" s="5"/>
      <c r="K242" s="6"/>
      <c r="L242" s="6"/>
      <c r="M242" s="54"/>
      <c r="N242" s="55"/>
      <c r="O242" s="55"/>
      <c r="P242" s="55"/>
      <c r="Q242" s="5"/>
      <c r="R242" s="5"/>
      <c r="S242" s="5"/>
      <c r="T242" s="5"/>
      <c r="U242" s="5"/>
      <c r="V242" s="5"/>
      <c r="W242" s="5"/>
      <c r="X242" s="5"/>
      <c r="Y242" s="5"/>
      <c r="Z242" s="5"/>
      <c r="AA242" s="5"/>
    </row>
    <row r="243" ht="24.95" customHeight="1" spans="1:27" x14ac:dyDescent="0.25">
      <c r="A243" s="6"/>
      <c r="B243" s="205"/>
      <c r="C243" s="213" t="s">
        <v>125</v>
      </c>
      <c r="D243" s="214">
        <f>D241+H233</f>
      </c>
      <c r="E243" s="201">
        <f>IF('a completer'!$B$7="","",D243/'a completer'!$B$7)</f>
      </c>
      <c r="F243" s="202">
        <f>(H233/'a completer'!F10)+'Liste materiels et chiffrage'!F241</f>
      </c>
      <c r="G243" s="203"/>
      <c r="H243" s="204">
        <f>(D243-F243)/D243</f>
      </c>
      <c r="I243" s="5"/>
      <c r="J243" s="5"/>
      <c r="K243" s="6"/>
      <c r="L243" s="6"/>
      <c r="M243" s="54"/>
      <c r="N243" s="55"/>
      <c r="O243" s="55"/>
      <c r="P243" s="55"/>
      <c r="Q243" s="5"/>
      <c r="R243" s="5"/>
      <c r="S243" s="5"/>
      <c r="T243" s="5"/>
      <c r="U243" s="5"/>
      <c r="V243" s="5"/>
      <c r="W243" s="5"/>
      <c r="X243" s="5"/>
      <c r="Y243" s="5"/>
      <c r="Z243" s="5"/>
      <c r="AA243" s="5"/>
    </row>
    <row r="244" ht="24.95" customHeight="1" spans="1:27" x14ac:dyDescent="0.25">
      <c r="A244" s="6"/>
      <c r="B244" s="205"/>
      <c r="C244" s="213" t="s">
        <v>126</v>
      </c>
      <c r="D244" s="214">
        <f>D242</f>
      </c>
      <c r="E244" s="208"/>
      <c r="F244" s="215">
        <f>F242</f>
      </c>
      <c r="G244" s="203"/>
      <c r="H244" s="210">
        <f>D244/D243</f>
      </c>
      <c r="I244" s="5"/>
      <c r="J244" s="5"/>
      <c r="K244" s="6"/>
      <c r="L244" s="6"/>
      <c r="M244" s="54"/>
      <c r="N244" s="55"/>
      <c r="O244" s="55"/>
      <c r="P244" s="55"/>
      <c r="Q244" s="5"/>
      <c r="R244" s="5"/>
      <c r="S244" s="5"/>
      <c r="T244" s="5"/>
      <c r="U244" s="5"/>
      <c r="V244" s="5"/>
      <c r="W244" s="5"/>
      <c r="X244" s="5"/>
      <c r="Y244" s="5"/>
      <c r="Z244" s="5"/>
      <c r="AA244" s="5"/>
    </row>
    <row r="245" ht="24.95" customHeight="1" spans="1:27" x14ac:dyDescent="0.25">
      <c r="A245" s="6"/>
      <c r="B245" s="205"/>
      <c r="C245" s="216" t="s">
        <v>127</v>
      </c>
      <c r="D245" s="217">
        <f t="shared" ref="D245:D246" si="32">D241*1.98</f>
      </c>
      <c r="E245" s="201">
        <f>IF('a completer'!$B$7="","",D245/'a completer'!$B$7)</f>
      </c>
      <c r="F245" s="202">
        <f>((D245-D241)/'a completer'!F10)+'Liste materiels et chiffrage'!F241</f>
      </c>
      <c r="G245" s="203"/>
      <c r="H245" s="204">
        <f>(D245-F245)/D245</f>
      </c>
      <c r="I245" s="5"/>
      <c r="J245" s="5"/>
      <c r="K245" s="6"/>
      <c r="L245" s="6"/>
      <c r="M245" s="54"/>
      <c r="N245" s="55"/>
      <c r="O245" s="55"/>
      <c r="P245" s="55"/>
      <c r="Q245" s="5"/>
      <c r="R245" s="5"/>
      <c r="S245" s="5"/>
      <c r="T245" s="5"/>
      <c r="U245" s="5"/>
      <c r="V245" s="5"/>
      <c r="W245" s="5"/>
      <c r="X245" s="5"/>
      <c r="Y245" s="5"/>
      <c r="Z245" s="5"/>
      <c r="AA245" s="5"/>
    </row>
    <row r="246" ht="24.95" customHeight="1" spans="1:27" x14ac:dyDescent="0.25">
      <c r="A246" s="6"/>
      <c r="B246" s="218"/>
      <c r="C246" s="219" t="s">
        <v>128</v>
      </c>
      <c r="D246" s="220">
        <f t="shared" si="32"/>
      </c>
      <c r="E246" s="221"/>
      <c r="F246" s="222">
        <f>F242*1.98</f>
      </c>
      <c r="G246" s="19"/>
      <c r="H246" s="210">
        <f>D246/D245</f>
      </c>
      <c r="I246" s="5"/>
      <c r="J246" s="5"/>
      <c r="K246" s="6"/>
      <c r="L246" s="6"/>
      <c r="M246" s="54"/>
      <c r="N246" s="55"/>
      <c r="O246" s="55"/>
      <c r="P246" s="55"/>
      <c r="Q246" s="5"/>
      <c r="R246" s="5"/>
      <c r="S246" s="5"/>
      <c r="T246" s="5"/>
      <c r="U246" s="5"/>
      <c r="V246" s="5"/>
      <c r="W246" s="5"/>
      <c r="X246" s="5"/>
      <c r="Y246" s="5"/>
      <c r="Z246" s="5"/>
      <c r="AA246" s="5"/>
    </row>
    <row r="247" ht="15" customHeight="1" spans="1:27" x14ac:dyDescent="0.25">
      <c r="A247" s="6"/>
      <c r="B247" s="223"/>
      <c r="C247" s="6"/>
      <c r="D247" s="6"/>
      <c r="E247" s="19"/>
      <c r="F247" s="224"/>
      <c r="G247" s="225"/>
      <c r="H247" s="19"/>
      <c r="I247" s="5"/>
      <c r="J247" s="5"/>
      <c r="K247" s="6"/>
      <c r="L247" s="6"/>
      <c r="M247" s="54"/>
      <c r="N247" s="55"/>
      <c r="O247" s="55"/>
      <c r="P247" s="55"/>
      <c r="Q247" s="5"/>
      <c r="R247" s="5"/>
      <c r="S247" s="5"/>
      <c r="T247" s="5"/>
      <c r="U247" s="5"/>
      <c r="V247" s="5"/>
      <c r="W247" s="5"/>
      <c r="X247" s="5"/>
      <c r="Y247" s="5"/>
      <c r="Z247" s="5"/>
      <c r="AA247" s="5"/>
    </row>
    <row r="248" ht="15" customHeight="1" spans="1:27" x14ac:dyDescent="0.25">
      <c r="A248" s="6"/>
      <c r="B248" s="226" t="s">
        <v>129</v>
      </c>
      <c r="C248" s="227">
        <f>(F233*'a completer'!B8)+('Liste materiels et chiffrage'!F235*'a completer'!B9)</f>
      </c>
      <c r="D248" s="6"/>
      <c r="E248" s="19"/>
      <c r="F248" s="5"/>
      <c r="G248" s="19"/>
      <c r="H248" s="19"/>
      <c r="I248" s="5"/>
      <c r="J248" s="5"/>
      <c r="K248" s="6"/>
      <c r="L248" s="6"/>
      <c r="M248" s="54"/>
      <c r="N248" s="55"/>
      <c r="O248" s="55"/>
      <c r="P248" s="55"/>
      <c r="Q248" s="5"/>
      <c r="R248" s="5"/>
      <c r="S248" s="5"/>
      <c r="T248" s="5"/>
      <c r="U248" s="5"/>
      <c r="V248" s="5"/>
      <c r="W248" s="5"/>
      <c r="X248" s="5"/>
      <c r="Y248" s="5"/>
      <c r="Z248" s="5"/>
      <c r="AA248" s="5"/>
    </row>
    <row r="249" ht="15" customHeight="1" spans="1:27" x14ac:dyDescent="0.25">
      <c r="A249" s="6"/>
      <c r="B249" s="226" t="s">
        <v>130</v>
      </c>
      <c r="C249" s="227">
        <f>IF('a completer'!F13=1,50,IF('a completer'!F14=1,70,IF('a completer'!F15=1,150,IF('a completer'!F16=1,250,IF('a completer'!F17=1,500,IF('a completer'!F18=1,800))))))</f>
      </c>
      <c r="D249" s="228">
        <f>H233</f>
      </c>
      <c r="E249" s="204">
        <f>+D249/D243</f>
      </c>
      <c r="F249" s="5"/>
      <c r="G249" s="19"/>
      <c r="H249" s="19"/>
      <c r="I249" s="5"/>
      <c r="J249" s="5"/>
      <c r="K249" s="6"/>
      <c r="L249" s="6"/>
      <c r="M249" s="54"/>
      <c r="N249" s="55"/>
      <c r="O249" s="55"/>
      <c r="P249" s="55"/>
      <c r="Q249" s="5"/>
      <c r="R249" s="5"/>
      <c r="S249" s="5"/>
      <c r="T249" s="5"/>
      <c r="U249" s="5"/>
      <c r="V249" s="5"/>
      <c r="W249" s="5"/>
      <c r="X249" s="5"/>
      <c r="Y249" s="5"/>
      <c r="Z249" s="5"/>
      <c r="AA249" s="5"/>
    </row>
    <row r="250" ht="15" customHeight="1" spans="1:27" x14ac:dyDescent="0.25">
      <c r="A250" s="6"/>
      <c r="B250" s="5"/>
      <c r="C250" s="6"/>
      <c r="D250" s="229"/>
      <c r="E250" s="19"/>
      <c r="F250" s="5"/>
      <c r="G250" s="19"/>
      <c r="H250" s="19"/>
      <c r="I250" s="5"/>
      <c r="J250" s="5"/>
      <c r="K250" s="6"/>
      <c r="L250" s="6"/>
      <c r="M250" s="54"/>
      <c r="N250" s="55"/>
      <c r="O250" s="55"/>
      <c r="P250" s="55"/>
      <c r="Q250" s="5"/>
      <c r="R250" s="5"/>
      <c r="S250" s="5"/>
      <c r="T250" s="5"/>
      <c r="U250" s="5"/>
      <c r="V250" s="5"/>
      <c r="W250" s="5"/>
      <c r="X250" s="5"/>
      <c r="Y250" s="5"/>
      <c r="Z250" s="5"/>
      <c r="AA250" s="5"/>
    </row>
    <row r="251" ht="15" customHeight="1" spans="1:27" x14ac:dyDescent="0.25">
      <c r="A251" s="6"/>
      <c r="B251" s="203" t="s">
        <v>131</v>
      </c>
      <c r="C251" s="230">
        <f>E233/A233*60</f>
      </c>
      <c r="D251" s="6"/>
      <c r="E251" s="19"/>
      <c r="F251" s="5"/>
      <c r="G251" s="19"/>
      <c r="H251" s="19"/>
      <c r="I251" s="5"/>
      <c r="J251" s="5"/>
      <c r="K251" s="6"/>
      <c r="L251" s="6"/>
      <c r="M251" s="54"/>
      <c r="N251" s="55"/>
      <c r="O251" s="55"/>
      <c r="P251" s="55"/>
      <c r="Q251" s="5"/>
      <c r="R251" s="5"/>
      <c r="S251" s="5"/>
      <c r="T251" s="5"/>
      <c r="U251" s="5"/>
      <c r="V251" s="5"/>
      <c r="W251" s="5"/>
      <c r="X251" s="5"/>
      <c r="Y251" s="5"/>
      <c r="Z251" s="5"/>
      <c r="AA251" s="5"/>
    </row>
    <row r="252" ht="15" customHeight="1" spans="1:27" x14ac:dyDescent="0.25">
      <c r="A252" s="6"/>
      <c r="B252" s="203" t="s">
        <v>132</v>
      </c>
      <c r="C252" s="230">
        <f>F233/A233*60</f>
      </c>
      <c r="D252" s="43"/>
      <c r="E252" s="19"/>
      <c r="F252" s="5"/>
      <c r="G252" s="19"/>
      <c r="H252" s="19"/>
      <c r="I252" s="5"/>
      <c r="J252" s="5"/>
      <c r="K252" s="6"/>
      <c r="L252" s="6"/>
      <c r="M252" s="54"/>
      <c r="N252" s="55"/>
      <c r="O252" s="55"/>
      <c r="P252" s="55"/>
      <c r="Q252" s="5"/>
      <c r="R252" s="5"/>
      <c r="S252" s="5"/>
      <c r="T252" s="5"/>
      <c r="U252" s="5"/>
      <c r="V252" s="5"/>
      <c r="W252" s="5"/>
      <c r="X252" s="5"/>
      <c r="Y252" s="5"/>
      <c r="Z252" s="5"/>
      <c r="AA252" s="5"/>
    </row>
    <row r="253" ht="15" customHeight="1" spans="1:27" x14ac:dyDescent="0.25">
      <c r="A253" s="6"/>
      <c r="B253" s="203" t="s">
        <v>133</v>
      </c>
      <c r="C253" s="231">
        <f>SUM(C251:C252)/60/24</f>
      </c>
      <c r="D253" s="6"/>
      <c r="E253" s="19"/>
      <c r="F253" s="5"/>
      <c r="G253" s="19"/>
      <c r="H253" s="19"/>
      <c r="I253" s="5"/>
      <c r="J253" s="5"/>
      <c r="K253" s="6"/>
      <c r="L253" s="6"/>
      <c r="M253" s="54"/>
      <c r="N253" s="55"/>
      <c r="O253" s="55"/>
      <c r="P253" s="55"/>
      <c r="Q253" s="5"/>
      <c r="R253" s="5"/>
      <c r="S253" s="5"/>
      <c r="T253" s="5"/>
      <c r="U253" s="5"/>
      <c r="V253" s="5"/>
      <c r="W253" s="5"/>
      <c r="X253" s="5"/>
      <c r="Y253" s="5"/>
      <c r="Z253" s="5"/>
      <c r="AA253" s="5"/>
    </row>
  </sheetData>
  <sheetProtection sort="0" autoFilter="0"/>
  <mergeCells count="5">
    <mergeCell ref="B1:E1"/>
    <mergeCell ref="K3:P3"/>
    <mergeCell ref="I3:I4"/>
    <mergeCell ref="C233:D233"/>
    <mergeCell ref="B238:B245"/>
  </mergeCells>
  <pageMargins left="0.7" right="0.7" top="0.75" bottom="0.75" header="0.3" footer="0.3"/>
  <pageSetup paperSize="9" orientation="portrait" horizontalDpi="2147483648" verticalDpi="2147483648" scale="100" fitToWidth="1" fitToHeight="1" firstPageNumber="2147483648" useFirstPageNumber="1" usePrinterDefaults="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1" summaryRight="1"/>
  </sheetPr>
  <dimension ref="A1:N76"/>
  <sheetViews>
    <sheetView workbookViewId="0" zoomScale="70" zoomScaleNormal="100">
      <selection activeCell="A14" sqref="A14"/>
    </sheetView>
  </sheetViews>
  <sheetFormatPr defaultRowHeight="14.25" outlineLevelRow="0" outlineLevelCol="0" x14ac:dyDescent="0" defaultColWidth="9.140625" customHeight="1"/>
  <cols>
    <col min="1" max="1" width="5" customWidth="1"/>
    <col min="2" max="2" width="43.85546875" customWidth="1"/>
    <col min="3" max="3" width="8.140625" customWidth="1"/>
    <col min="4" max="4" width="11.42578125" customWidth="1"/>
    <col min="5" max="5" width="29.85546875" customWidth="1"/>
    <col min="6" max="6" width="23.85546875" customWidth="1"/>
    <col min="7" max="7" width="21.7109375" customWidth="1"/>
    <col min="8" max="8" width="22.28515625" customWidth="1"/>
    <col min="9" max="9" width="22.7109375" customWidth="1"/>
    <col min="10" max="10" width="20" customWidth="1"/>
    <col min="11" max="11" width="21.42578125" customWidth="1"/>
    <col min="12" max="12" width="21.28515625" customWidth="1"/>
    <col min="13" max="13" width="18" customWidth="1"/>
    <col min="14" max="14" width="17.140625" customWidth="1"/>
  </cols>
  <sheetData>
    <row r="1" ht="15.75" customHeight="1" spans="1:14" x14ac:dyDescent="0.25">
      <c r="A1" s="232" t="s">
        <v>134</v>
      </c>
      <c r="B1" s="233"/>
      <c r="C1" s="234"/>
      <c r="D1" s="235"/>
      <c r="E1" s="236"/>
      <c r="F1" s="236"/>
      <c r="G1" s="237"/>
      <c r="H1" s="238"/>
      <c r="I1" s="238"/>
      <c r="J1" s="238"/>
      <c r="K1" s="237"/>
      <c r="L1" s="238"/>
      <c r="M1" s="238"/>
      <c r="N1" s="239"/>
    </row>
    <row r="2" ht="15" customHeight="1" spans="1:14" x14ac:dyDescent="0.25">
      <c r="A2" s="240" t="s">
        <v>97</v>
      </c>
      <c r="B2" s="241"/>
      <c r="C2" s="234"/>
      <c r="D2" s="242"/>
      <c r="E2" s="243"/>
      <c r="F2" s="243"/>
      <c r="G2" s="244"/>
      <c r="H2" s="245"/>
      <c r="I2" s="245"/>
      <c r="J2" s="245"/>
      <c r="K2" s="244"/>
      <c r="L2" s="245"/>
      <c r="M2" s="245"/>
      <c r="N2" s="246"/>
    </row>
    <row r="3" ht="15" customHeight="1" spans="1:14" x14ac:dyDescent="0.25">
      <c r="A3" s="247">
        <f>'Liste materiels et chiffrage'!A217</f>
      </c>
      <c r="B3" s="248" t="s">
        <v>103</v>
      </c>
      <c r="C3" s="234"/>
      <c r="D3" s="242"/>
      <c r="E3" s="243"/>
      <c r="F3" s="243"/>
      <c r="G3" s="244"/>
      <c r="H3" s="245"/>
      <c r="I3" s="245"/>
      <c r="J3" s="245"/>
      <c r="K3" s="244"/>
      <c r="L3" s="245"/>
      <c r="M3" s="245"/>
      <c r="N3" s="246"/>
    </row>
    <row r="4" ht="15" customHeight="1" spans="1:14" x14ac:dyDescent="0.25">
      <c r="A4" s="249">
        <f>'Liste materiels et chiffrage'!A219</f>
      </c>
      <c r="B4" s="250" t="s">
        <v>106</v>
      </c>
      <c r="C4" s="234"/>
      <c r="D4" s="242"/>
      <c r="E4" s="243"/>
      <c r="F4" s="243"/>
      <c r="G4" s="244"/>
      <c r="H4" s="245"/>
      <c r="I4" s="245"/>
      <c r="J4" s="245"/>
      <c r="K4" s="244"/>
      <c r="L4" s="245"/>
      <c r="M4" s="245"/>
      <c r="N4" s="246"/>
    </row>
    <row r="5" ht="15" customHeight="1" spans="1:14" x14ac:dyDescent="0.25">
      <c r="A5" s="247">
        <f>'Liste materiels et chiffrage'!A221</f>
      </c>
      <c r="B5" s="248" t="s">
        <v>107</v>
      </c>
      <c r="C5" s="234"/>
      <c r="D5" s="242"/>
      <c r="E5" s="243"/>
      <c r="F5" s="243"/>
      <c r="G5" s="244"/>
      <c r="H5" s="245"/>
      <c r="I5" s="245"/>
      <c r="J5" s="245"/>
      <c r="K5" s="244"/>
      <c r="L5" s="245"/>
      <c r="M5" s="245"/>
      <c r="N5" s="246"/>
    </row>
    <row r="6" ht="15" customHeight="1" spans="1:14" x14ac:dyDescent="0.25">
      <c r="A6" s="249">
        <f>'Liste materiels et chiffrage'!A223</f>
      </c>
      <c r="B6" s="250" t="s">
        <v>108</v>
      </c>
      <c r="C6" s="234"/>
      <c r="D6" s="242"/>
      <c r="E6" s="243"/>
      <c r="F6" s="243"/>
      <c r="G6" s="244"/>
      <c r="H6" s="245"/>
      <c r="I6" s="245"/>
      <c r="J6" s="245"/>
      <c r="K6" s="244"/>
      <c r="L6" s="245"/>
      <c r="M6" s="245"/>
      <c r="N6" s="246"/>
    </row>
    <row r="7" ht="15" customHeight="1" spans="1:14" x14ac:dyDescent="0.25">
      <c r="A7" s="247">
        <f>'Liste materiels et chiffrage'!A225</f>
      </c>
      <c r="B7" s="248" t="s">
        <v>109</v>
      </c>
      <c r="C7" s="234"/>
      <c r="D7" s="242"/>
      <c r="E7" s="243"/>
      <c r="F7" s="243"/>
      <c r="G7" s="244"/>
      <c r="H7" s="245"/>
      <c r="I7" s="245"/>
      <c r="J7" s="245"/>
      <c r="K7" s="244"/>
      <c r="L7" s="245"/>
      <c r="M7" s="245"/>
      <c r="N7" s="246"/>
    </row>
    <row r="8" ht="15" customHeight="1" spans="1:14" x14ac:dyDescent="0.25">
      <c r="A8" s="249">
        <f>'Liste materiels et chiffrage'!A227</f>
      </c>
      <c r="B8" s="250" t="s">
        <v>110</v>
      </c>
      <c r="C8" s="234"/>
      <c r="D8" s="242"/>
      <c r="E8" s="243"/>
      <c r="F8" s="243"/>
      <c r="G8" s="244"/>
      <c r="H8" s="245"/>
      <c r="I8" s="245"/>
      <c r="J8" s="245"/>
      <c r="K8" s="244"/>
      <c r="L8" s="245"/>
      <c r="M8" s="245"/>
      <c r="N8" s="246"/>
    </row>
    <row r="9" ht="15" customHeight="1" spans="1:14" x14ac:dyDescent="0.25">
      <c r="A9" s="247">
        <f>'Liste materiels et chiffrage'!A229</f>
      </c>
      <c r="B9" s="248" t="s">
        <v>111</v>
      </c>
      <c r="C9" s="234"/>
      <c r="D9" s="242"/>
      <c r="E9" s="243"/>
      <c r="F9" s="243"/>
      <c r="G9" s="244"/>
      <c r="H9" s="245"/>
      <c r="I9" s="245"/>
      <c r="J9" s="245"/>
      <c r="K9" s="244"/>
      <c r="L9" s="245"/>
      <c r="M9" s="245"/>
      <c r="N9" s="246"/>
    </row>
    <row r="10" ht="15.75" customHeight="1" spans="1:14" x14ac:dyDescent="0.25">
      <c r="A10" s="251">
        <f>'Liste materiels et chiffrage'!A231</f>
      </c>
      <c r="B10" s="252" t="s">
        <v>112</v>
      </c>
      <c r="C10" s="234"/>
      <c r="D10" s="242"/>
      <c r="E10" s="243"/>
      <c r="F10" s="243"/>
      <c r="G10" s="244"/>
      <c r="H10" s="245"/>
      <c r="I10" s="245"/>
      <c r="J10" s="245"/>
      <c r="K10" s="244"/>
      <c r="L10" s="245"/>
      <c r="M10" s="245"/>
      <c r="N10" s="246"/>
    </row>
    <row r="11" ht="15.75" customHeight="1" spans="1:14" x14ac:dyDescent="0.25">
      <c r="A11" s="253">
        <f>'Liste materiels et chiffrage'!A233</f>
      </c>
      <c r="B11" s="254" t="s">
        <v>113</v>
      </c>
      <c r="C11" s="234"/>
      <c r="D11" s="255"/>
      <c r="E11" s="243"/>
      <c r="F11" s="243"/>
      <c r="G11" s="246"/>
      <c r="H11" s="246"/>
      <c r="I11" s="234"/>
      <c r="J11" s="234"/>
      <c r="K11" s="246"/>
      <c r="L11" s="246"/>
      <c r="M11" s="234"/>
      <c r="N11" s="246"/>
    </row>
    <row r="12" ht="15" customHeight="1" spans="1:14" x14ac:dyDescent="0.25">
      <c r="A12" s="256"/>
      <c r="B12" s="257"/>
      <c r="C12" s="234"/>
      <c r="D12" s="255"/>
      <c r="E12" s="243"/>
      <c r="F12" s="243"/>
      <c r="G12" s="246"/>
      <c r="H12" s="246"/>
      <c r="I12" s="234"/>
      <c r="J12" s="234"/>
      <c r="K12" s="246"/>
      <c r="L12" s="246"/>
      <c r="M12" s="234"/>
      <c r="N12" s="246"/>
    </row>
    <row r="13" ht="25.5" customHeight="1" spans="1:14" x14ac:dyDescent="0.25">
      <c r="A13" s="258"/>
      <c r="B13" s="259"/>
      <c r="C13" s="260" t="s">
        <v>135</v>
      </c>
      <c r="D13" s="261" t="s">
        <v>136</v>
      </c>
      <c r="E13" s="262" t="s">
        <v>137</v>
      </c>
      <c r="F13" s="262" t="s">
        <v>138</v>
      </c>
      <c r="G13" s="262" t="s">
        <v>139</v>
      </c>
      <c r="H13" s="262"/>
      <c r="I13" s="262"/>
      <c r="J13" s="262" t="s">
        <v>140</v>
      </c>
      <c r="K13" s="262"/>
      <c r="L13" s="262"/>
      <c r="M13" s="262"/>
      <c r="N13" s="263" t="s">
        <v>79</v>
      </c>
    </row>
    <row r="14" ht="24.75" customHeight="1" spans="1:14" x14ac:dyDescent="0.25">
      <c r="A14" s="264" t="s">
        <v>77</v>
      </c>
      <c r="B14" s="259" t="s">
        <v>78</v>
      </c>
      <c r="C14" s="260"/>
      <c r="D14" s="265"/>
      <c r="E14" s="266"/>
      <c r="F14" s="266"/>
      <c r="G14" s="267" t="s">
        <v>141</v>
      </c>
      <c r="H14" s="267" t="s">
        <v>142</v>
      </c>
      <c r="I14" s="268" t="s">
        <v>143</v>
      </c>
      <c r="J14" s="267" t="s">
        <v>144</v>
      </c>
      <c r="K14" s="267" t="s">
        <v>145</v>
      </c>
      <c r="L14" s="267" t="s">
        <v>146</v>
      </c>
      <c r="M14" s="269" t="s">
        <v>147</v>
      </c>
      <c r="N14" s="267" t="s">
        <v>148</v>
      </c>
    </row>
    <row r="15" ht="35.1" customHeight="1" spans="1:14" x14ac:dyDescent="0.25">
      <c r="A15" s="270" t="s">
        <v>149</v>
      </c>
      <c r="B15" s="271" t="s">
        <v>51</v>
      </c>
      <c r="C15" s="272"/>
      <c r="D15" s="273"/>
      <c r="E15" s="274"/>
      <c r="F15" s="274"/>
      <c r="G15" s="275"/>
      <c r="H15" s="275"/>
      <c r="I15" s="272"/>
      <c r="J15" s="272"/>
      <c r="K15" s="275"/>
      <c r="L15" s="275"/>
      <c r="M15" s="272"/>
      <c r="N15" s="275"/>
    </row>
    <row r="16" ht="35.1" customHeight="1" spans="1:14" x14ac:dyDescent="0.25">
      <c r="A16" s="276"/>
      <c r="B16" s="277"/>
      <c r="C16" s="278"/>
      <c r="D16" s="279"/>
      <c r="E16" s="280"/>
      <c r="F16" s="280"/>
      <c r="G16" s="281"/>
      <c r="H16" s="281"/>
      <c r="I16" s="278"/>
      <c r="J16" s="278"/>
      <c r="K16" s="281"/>
      <c r="L16" s="281"/>
      <c r="M16" s="278"/>
      <c r="N16" s="281"/>
    </row>
    <row r="17" ht="35.1" customHeight="1" spans="1:14" x14ac:dyDescent="0.25">
      <c r="A17" s="270" t="s">
        <v>149</v>
      </c>
      <c r="B17" s="282" t="s">
        <v>53</v>
      </c>
      <c r="C17" s="283"/>
      <c r="D17" s="283"/>
      <c r="E17" s="284"/>
      <c r="F17" s="284"/>
      <c r="G17" s="285"/>
      <c r="H17" s="285"/>
      <c r="I17" s="285"/>
      <c r="J17" s="285"/>
      <c r="K17" s="285"/>
      <c r="L17" s="285"/>
      <c r="M17" s="286"/>
      <c r="N17" s="287"/>
    </row>
    <row r="18" ht="35.1" customHeight="1" spans="1:14" x14ac:dyDescent="0.25">
      <c r="A18" s="276"/>
      <c r="B18" s="288"/>
      <c r="C18" s="289"/>
      <c r="D18" s="289"/>
      <c r="E18" s="290"/>
      <c r="F18" s="290"/>
      <c r="G18" s="291"/>
      <c r="H18" s="291"/>
      <c r="I18" s="291"/>
      <c r="J18" s="291"/>
      <c r="K18" s="291"/>
      <c r="L18" s="291"/>
      <c r="M18" s="292"/>
      <c r="N18" s="293"/>
    </row>
    <row r="19" ht="34.5" customHeight="1" spans="1:14" x14ac:dyDescent="0.25">
      <c r="A19" s="270" t="s">
        <v>149</v>
      </c>
      <c r="B19" s="282" t="s">
        <v>59</v>
      </c>
      <c r="C19" s="294"/>
      <c r="D19" s="294"/>
      <c r="E19" s="284"/>
      <c r="F19" s="284"/>
      <c r="G19" s="285"/>
      <c r="H19" s="285"/>
      <c r="I19" s="285"/>
      <c r="J19" s="285"/>
      <c r="K19" s="285"/>
      <c r="L19" s="285"/>
      <c r="M19" s="286"/>
      <c r="N19" s="287"/>
    </row>
    <row r="20" ht="35.1" customHeight="1" spans="1:14" x14ac:dyDescent="0.25">
      <c r="A20" s="276"/>
      <c r="B20" s="288"/>
      <c r="C20" s="295"/>
      <c r="D20" s="295"/>
      <c r="E20" s="290"/>
      <c r="F20" s="290"/>
      <c r="G20" s="291"/>
      <c r="H20" s="291"/>
      <c r="I20" s="291"/>
      <c r="J20" s="291"/>
      <c r="K20" s="291"/>
      <c r="L20" s="291"/>
      <c r="M20" s="292"/>
      <c r="N20" s="293"/>
    </row>
    <row r="21" ht="35.1" customHeight="1" spans="1:14" x14ac:dyDescent="0.25">
      <c r="A21" s="270" t="s">
        <v>149</v>
      </c>
      <c r="B21" s="282" t="s">
        <v>55</v>
      </c>
      <c r="C21" s="294"/>
      <c r="D21" s="294"/>
      <c r="E21" s="284"/>
      <c r="F21" s="284"/>
      <c r="G21" s="285"/>
      <c r="H21" s="285"/>
      <c r="I21" s="285"/>
      <c r="J21" s="285"/>
      <c r="K21" s="285"/>
      <c r="L21" s="285"/>
      <c r="M21" s="286"/>
      <c r="N21" s="287"/>
    </row>
    <row r="22" ht="35.1" customHeight="1" spans="1:14" x14ac:dyDescent="0.25">
      <c r="A22" s="276"/>
      <c r="B22" s="288"/>
      <c r="C22" s="295"/>
      <c r="D22" s="295"/>
      <c r="E22" s="290"/>
      <c r="F22" s="290"/>
      <c r="G22" s="291"/>
      <c r="H22" s="291"/>
      <c r="I22" s="291"/>
      <c r="J22" s="291"/>
      <c r="K22" s="291"/>
      <c r="L22" s="291"/>
      <c r="M22" s="292"/>
      <c r="N22" s="293"/>
    </row>
    <row r="23" ht="35.1" customHeight="1" spans="1:14" x14ac:dyDescent="0.25">
      <c r="A23" s="270" t="s">
        <v>149</v>
      </c>
      <c r="B23" s="282" t="s">
        <v>64</v>
      </c>
      <c r="C23" s="294"/>
      <c r="D23" s="294"/>
      <c r="E23" s="284"/>
      <c r="F23" s="284"/>
      <c r="G23" s="285"/>
      <c r="H23" s="285"/>
      <c r="I23" s="285"/>
      <c r="J23" s="285"/>
      <c r="K23" s="285"/>
      <c r="L23" s="285"/>
      <c r="M23" s="286"/>
      <c r="N23" s="287"/>
    </row>
    <row r="24" ht="35.1" customHeight="1" spans="1:14" x14ac:dyDescent="0.25">
      <c r="A24" s="276"/>
      <c r="B24" s="288"/>
      <c r="C24" s="295"/>
      <c r="D24" s="295"/>
      <c r="E24" s="290"/>
      <c r="F24" s="290"/>
      <c r="G24" s="291"/>
      <c r="H24" s="291"/>
      <c r="I24" s="291"/>
      <c r="J24" s="291"/>
      <c r="K24" s="291"/>
      <c r="L24" s="291"/>
      <c r="M24" s="292"/>
      <c r="N24" s="293"/>
    </row>
    <row r="25" ht="35.1" customHeight="1" spans="1:14" x14ac:dyDescent="0.25">
      <c r="A25" s="270" t="s">
        <v>149</v>
      </c>
      <c r="B25" s="282" t="s">
        <v>61</v>
      </c>
      <c r="C25" s="283"/>
      <c r="D25" s="283"/>
      <c r="E25" s="284"/>
      <c r="F25" s="284"/>
      <c r="G25" s="285"/>
      <c r="H25" s="285"/>
      <c r="I25" s="285"/>
      <c r="J25" s="285"/>
      <c r="K25" s="285"/>
      <c r="L25" s="285"/>
      <c r="M25" s="286"/>
      <c r="N25" s="287"/>
    </row>
    <row r="26" ht="35.1" customHeight="1" spans="1:14" x14ac:dyDescent="0.25">
      <c r="A26" s="276"/>
      <c r="B26" s="288"/>
      <c r="C26" s="289"/>
      <c r="D26" s="289"/>
      <c r="E26" s="290"/>
      <c r="F26" s="290"/>
      <c r="G26" s="291"/>
      <c r="H26" s="291"/>
      <c r="I26" s="291"/>
      <c r="J26" s="291"/>
      <c r="K26" s="291"/>
      <c r="L26" s="291"/>
      <c r="M26" s="292"/>
      <c r="N26" s="293"/>
    </row>
    <row r="27" ht="35.1" customHeight="1" spans="1:14" x14ac:dyDescent="0.25">
      <c r="A27" s="270" t="s">
        <v>149</v>
      </c>
      <c r="B27" s="282" t="s">
        <v>150</v>
      </c>
      <c r="C27" s="294"/>
      <c r="D27" s="294"/>
      <c r="E27" s="284"/>
      <c r="F27" s="284"/>
      <c r="G27" s="285"/>
      <c r="H27" s="285"/>
      <c r="I27" s="285"/>
      <c r="J27" s="285"/>
      <c r="K27" s="285"/>
      <c r="L27" s="285"/>
      <c r="M27" s="286"/>
      <c r="N27" s="287"/>
    </row>
    <row r="28" ht="35.1" customHeight="1" spans="1:14" x14ac:dyDescent="0.25">
      <c r="A28" s="276"/>
      <c r="B28" s="288"/>
      <c r="C28" s="295"/>
      <c r="D28" s="295"/>
      <c r="E28" s="290"/>
      <c r="F28" s="290"/>
      <c r="G28" s="291"/>
      <c r="H28" s="291"/>
      <c r="I28" s="291"/>
      <c r="J28" s="291"/>
      <c r="K28" s="291"/>
      <c r="L28" s="291"/>
      <c r="M28" s="292"/>
      <c r="N28" s="293"/>
    </row>
    <row r="29" ht="35.1" customHeight="1" spans="1:14" x14ac:dyDescent="0.25">
      <c r="A29" s="270" t="s">
        <v>149</v>
      </c>
      <c r="B29" s="282" t="s">
        <v>151</v>
      </c>
      <c r="C29" s="283"/>
      <c r="D29" s="283"/>
      <c r="E29" s="284"/>
      <c r="F29" s="284"/>
      <c r="G29" s="285"/>
      <c r="H29" s="285"/>
      <c r="I29" s="285"/>
      <c r="J29" s="285"/>
      <c r="K29" s="285"/>
      <c r="L29" s="285"/>
      <c r="M29" s="286"/>
      <c r="N29" s="287"/>
    </row>
    <row r="30" ht="35.1" customHeight="1" spans="1:14" x14ac:dyDescent="0.25">
      <c r="A30" s="276"/>
      <c r="B30" s="288"/>
      <c r="C30" s="289"/>
      <c r="D30" s="289"/>
      <c r="E30" s="290"/>
      <c r="F30" s="290"/>
      <c r="G30" s="291"/>
      <c r="H30" s="291"/>
      <c r="I30" s="291"/>
      <c r="J30" s="291"/>
      <c r="K30" s="291"/>
      <c r="L30" s="291"/>
      <c r="M30" s="292"/>
      <c r="N30" s="293"/>
    </row>
    <row r="31" ht="35.1" customHeight="1" spans="1:14" x14ac:dyDescent="0.25">
      <c r="A31" s="270" t="s">
        <v>149</v>
      </c>
      <c r="B31" s="282" t="s">
        <v>57</v>
      </c>
      <c r="C31" s="283"/>
      <c r="D31" s="283"/>
      <c r="E31" s="284"/>
      <c r="F31" s="284"/>
      <c r="G31" s="285"/>
      <c r="H31" s="285"/>
      <c r="I31" s="285"/>
      <c r="J31" s="285"/>
      <c r="K31" s="285"/>
      <c r="L31" s="285"/>
      <c r="M31" s="286"/>
      <c r="N31" s="287"/>
    </row>
    <row r="32" ht="35.1" customHeight="1" spans="1:14" x14ac:dyDescent="0.25">
      <c r="A32" s="276"/>
      <c r="B32" s="288"/>
      <c r="C32" s="289"/>
      <c r="D32" s="289"/>
      <c r="E32" s="290"/>
      <c r="F32" s="290"/>
      <c r="G32" s="291"/>
      <c r="H32" s="291"/>
      <c r="I32" s="291"/>
      <c r="J32" s="291"/>
      <c r="K32" s="291"/>
      <c r="L32" s="291"/>
      <c r="M32" s="292"/>
      <c r="N32" s="293"/>
    </row>
    <row r="33" ht="35.1" customHeight="1" spans="1:14" x14ac:dyDescent="0.25">
      <c r="A33" s="270" t="s">
        <v>149</v>
      </c>
      <c r="B33" s="282" t="s">
        <v>96</v>
      </c>
      <c r="C33" s="283"/>
      <c r="D33" s="283"/>
      <c r="E33" s="284"/>
      <c r="F33" s="284"/>
      <c r="G33" s="296"/>
      <c r="H33" s="296"/>
      <c r="I33" s="296"/>
      <c r="J33" s="296"/>
      <c r="K33" s="296"/>
      <c r="L33" s="296"/>
      <c r="M33" s="296"/>
      <c r="N33" s="272"/>
    </row>
    <row r="34" ht="35.1" customHeight="1" spans="1:14" x14ac:dyDescent="0.25">
      <c r="A34" s="276"/>
      <c r="B34" s="288"/>
      <c r="C34" s="289"/>
      <c r="D34" s="289"/>
      <c r="E34" s="290"/>
      <c r="F34" s="290"/>
      <c r="G34" s="297"/>
      <c r="H34" s="297"/>
      <c r="I34" s="297"/>
      <c r="J34" s="297"/>
      <c r="K34" s="297"/>
      <c r="L34" s="297"/>
      <c r="M34" s="297"/>
      <c r="N34" s="278"/>
    </row>
    <row r="35" ht="35.1" customHeight="1" spans="1:14" x14ac:dyDescent="0.25">
      <c r="A35" s="270" t="s">
        <v>149</v>
      </c>
      <c r="B35" s="282" t="s">
        <v>63</v>
      </c>
      <c r="C35" s="283"/>
      <c r="D35" s="283"/>
      <c r="E35" s="284"/>
      <c r="F35" s="298"/>
      <c r="G35" s="285"/>
      <c r="H35" s="285"/>
      <c r="I35" s="296"/>
      <c r="J35" s="296"/>
      <c r="K35" s="285"/>
      <c r="L35" s="285"/>
      <c r="M35" s="299"/>
      <c r="N35" s="287"/>
    </row>
    <row r="36" ht="35.1" customHeight="1" spans="1:14" x14ac:dyDescent="0.25">
      <c r="A36" s="276"/>
      <c r="B36" s="288"/>
      <c r="C36" s="289"/>
      <c r="D36" s="289"/>
      <c r="E36" s="290"/>
      <c r="F36" s="290"/>
      <c r="G36" s="297"/>
      <c r="H36" s="297"/>
      <c r="I36" s="297"/>
      <c r="J36" s="297"/>
      <c r="K36" s="297"/>
      <c r="L36" s="297"/>
      <c r="M36" s="297"/>
      <c r="N36" s="278"/>
    </row>
    <row r="37" ht="35.1" customHeight="1" spans="1:14" x14ac:dyDescent="0.25">
      <c r="A37" s="300"/>
      <c r="B37" s="301"/>
      <c r="C37" s="302"/>
      <c r="D37" s="302"/>
      <c r="E37" s="303"/>
      <c r="F37" s="303"/>
      <c r="G37" s="304"/>
      <c r="H37" s="304"/>
      <c r="I37" s="304"/>
      <c r="J37" s="304"/>
      <c r="K37" s="304"/>
      <c r="L37" s="304"/>
      <c r="M37" s="304"/>
      <c r="N37" s="234"/>
    </row>
    <row r="38" ht="35.1" customHeight="1" spans="1:14" x14ac:dyDescent="0.25">
      <c r="A38" s="300"/>
      <c r="B38" s="301"/>
      <c r="C38" s="302"/>
      <c r="D38" s="302"/>
      <c r="E38" s="303"/>
      <c r="F38" s="303"/>
      <c r="G38" s="304"/>
      <c r="H38" s="304"/>
      <c r="I38" s="304"/>
      <c r="J38" s="304"/>
      <c r="K38" s="304"/>
      <c r="L38" s="304"/>
      <c r="M38" s="304"/>
      <c r="N38" s="234"/>
    </row>
    <row r="39" ht="35.1" customHeight="1" spans="1:14" x14ac:dyDescent="0.25"/>
    <row r="40" ht="35.1" customHeight="1" spans="1:14" x14ac:dyDescent="0.25">
      <c r="A40" s="305"/>
      <c r="B40" s="306"/>
      <c r="C40" s="307"/>
      <c r="D40" s="307"/>
      <c r="E40" s="303"/>
      <c r="F40" s="308"/>
      <c r="G40" s="309"/>
      <c r="H40" s="309"/>
      <c r="I40" s="310"/>
      <c r="J40" s="310"/>
      <c r="K40" s="309"/>
      <c r="L40" s="309"/>
      <c r="M40" s="310"/>
      <c r="N40" s="307"/>
    </row>
    <row r="41" ht="35.1" customHeight="1" spans="1:14" x14ac:dyDescent="0.25">
      <c r="A41" s="305"/>
      <c r="B41" s="306"/>
      <c r="C41" s="307"/>
      <c r="D41" s="307"/>
      <c r="E41" s="303"/>
      <c r="F41" s="308"/>
      <c r="G41" s="309"/>
      <c r="H41" s="309"/>
      <c r="I41" s="310"/>
      <c r="J41" s="310"/>
      <c r="K41" s="309"/>
      <c r="L41" s="309"/>
      <c r="M41" s="310"/>
      <c r="N41" s="307"/>
    </row>
    <row r="42" ht="35.1" customHeight="1" spans="1:14" x14ac:dyDescent="0.25">
      <c r="A42" s="305"/>
      <c r="B42" s="306"/>
      <c r="C42" s="307"/>
      <c r="D42" s="307"/>
      <c r="E42" s="303"/>
      <c r="F42" s="308"/>
      <c r="G42" s="309"/>
      <c r="H42" s="309"/>
      <c r="I42" s="310"/>
      <c r="J42" s="310"/>
      <c r="K42" s="309"/>
      <c r="L42" s="309"/>
      <c r="M42" s="310"/>
      <c r="N42" s="307"/>
    </row>
    <row r="43" ht="35.1" customHeight="1" spans="1:14" x14ac:dyDescent="0.25">
      <c r="A43" s="305"/>
      <c r="B43" s="306"/>
      <c r="C43" s="307"/>
      <c r="D43" s="307"/>
      <c r="E43" s="303"/>
      <c r="F43" s="308"/>
      <c r="G43" s="309"/>
      <c r="H43" s="309"/>
      <c r="I43" s="310"/>
      <c r="J43" s="310"/>
      <c r="K43" s="309"/>
      <c r="L43" s="309"/>
      <c r="M43" s="310"/>
      <c r="N43" s="307"/>
    </row>
    <row r="44" ht="35.1" customHeight="1" spans="1:14" x14ac:dyDescent="0.25">
      <c r="A44" s="305"/>
      <c r="B44" s="306"/>
      <c r="C44" s="307"/>
      <c r="D44" s="307"/>
      <c r="E44" s="303"/>
      <c r="F44" s="308"/>
      <c r="G44" s="309"/>
      <c r="H44" s="309"/>
      <c r="I44" s="310"/>
      <c r="J44" s="310"/>
      <c r="K44" s="309"/>
      <c r="L44" s="309"/>
      <c r="M44" s="310"/>
      <c r="N44" s="307"/>
    </row>
    <row r="45" ht="35.1" customHeight="1" spans="1:14" x14ac:dyDescent="0.25">
      <c r="A45" s="305"/>
      <c r="B45" s="306"/>
      <c r="C45" s="307"/>
      <c r="D45" s="307"/>
      <c r="E45" s="303"/>
      <c r="F45" s="308"/>
      <c r="G45" s="309"/>
      <c r="H45" s="309"/>
      <c r="I45" s="310"/>
      <c r="J45" s="310"/>
      <c r="K45" s="309"/>
      <c r="L45" s="309"/>
      <c r="M45" s="310"/>
      <c r="N45" s="307"/>
    </row>
    <row r="46" ht="35.1" customHeight="1" spans="1:14" x14ac:dyDescent="0.25">
      <c r="A46" s="305"/>
      <c r="B46" s="306"/>
      <c r="C46" s="307"/>
      <c r="D46" s="307"/>
      <c r="E46" s="303"/>
      <c r="F46" s="308"/>
      <c r="G46" s="309"/>
      <c r="H46" s="309"/>
      <c r="I46" s="310"/>
      <c r="J46" s="310"/>
      <c r="K46" s="309"/>
      <c r="L46" s="309"/>
      <c r="M46" s="310"/>
      <c r="N46" s="307"/>
    </row>
    <row r="47" ht="35.1" customHeight="1" spans="1:14" x14ac:dyDescent="0.25">
      <c r="A47" s="305"/>
      <c r="B47" s="306"/>
      <c r="C47" s="307"/>
      <c r="D47" s="307"/>
      <c r="E47" s="303"/>
      <c r="F47" s="308"/>
      <c r="G47" s="309"/>
      <c r="H47" s="309"/>
      <c r="I47" s="310"/>
      <c r="J47" s="310"/>
      <c r="K47" s="309"/>
      <c r="L47" s="309"/>
      <c r="M47" s="310"/>
      <c r="N47" s="307"/>
    </row>
    <row r="48" ht="35.1" customHeight="1" spans="1:14" x14ac:dyDescent="0.25">
      <c r="A48" s="305"/>
      <c r="B48" s="306"/>
      <c r="C48" s="307"/>
      <c r="D48" s="307"/>
      <c r="E48" s="303"/>
      <c r="F48" s="308"/>
      <c r="G48" s="309"/>
      <c r="H48" s="309"/>
      <c r="I48" s="310"/>
      <c r="J48" s="310"/>
      <c r="K48" s="309"/>
      <c r="L48" s="309"/>
      <c r="M48" s="310"/>
      <c r="N48" s="307"/>
    </row>
    <row r="49" ht="35.1" customHeight="1" spans="1:14" x14ac:dyDescent="0.25">
      <c r="A49" s="311"/>
      <c r="B49" s="312"/>
      <c r="C49" s="307"/>
      <c r="D49" s="307"/>
      <c r="E49" s="303"/>
      <c r="F49" s="303"/>
      <c r="G49" s="309"/>
      <c r="H49" s="309"/>
      <c r="I49" s="307"/>
      <c r="J49" s="307"/>
      <c r="K49" s="309"/>
      <c r="L49" s="309"/>
      <c r="M49" s="309"/>
      <c r="N49" s="307"/>
    </row>
    <row r="50" ht="35.1" customHeight="1" spans="1:14" x14ac:dyDescent="0.25">
      <c r="A50" s="311"/>
      <c r="B50" s="312"/>
      <c r="C50" s="307"/>
      <c r="D50" s="313"/>
      <c r="E50" s="303"/>
      <c r="F50" s="303"/>
      <c r="G50" s="309"/>
      <c r="H50" s="309"/>
      <c r="I50" s="310"/>
      <c r="J50" s="310"/>
      <c r="K50" s="309"/>
      <c r="L50" s="309"/>
      <c r="M50" s="314"/>
      <c r="N50" s="307"/>
    </row>
    <row r="51" ht="35.1" customHeight="1" spans="1:14" x14ac:dyDescent="0.25">
      <c r="A51" s="311"/>
      <c r="B51" s="312"/>
      <c r="C51" s="307"/>
      <c r="D51" s="307"/>
      <c r="E51" s="303"/>
      <c r="F51" s="303"/>
      <c r="G51" s="315"/>
      <c r="H51" s="315"/>
      <c r="I51" s="310"/>
      <c r="J51" s="310"/>
      <c r="K51" s="315"/>
      <c r="L51" s="315"/>
      <c r="M51" s="314"/>
      <c r="N51" s="316"/>
    </row>
    <row r="52" ht="35.1" customHeight="1" spans="1:14" x14ac:dyDescent="0.25">
      <c r="A52" s="311"/>
      <c r="B52" s="312"/>
      <c r="C52" s="307"/>
      <c r="D52" s="307"/>
      <c r="E52" s="303"/>
      <c r="F52" s="317"/>
      <c r="G52" s="304"/>
      <c r="H52" s="304"/>
      <c r="I52" s="318"/>
      <c r="J52" s="318"/>
      <c r="K52" s="304"/>
      <c r="L52" s="304"/>
      <c r="M52" s="319"/>
      <c r="N52" s="234"/>
    </row>
    <row r="53" ht="35.1" customHeight="1" spans="1:14" x14ac:dyDescent="0.25">
      <c r="A53" s="311"/>
      <c r="B53" s="312"/>
      <c r="C53" s="307"/>
      <c r="D53" s="307"/>
      <c r="E53" s="303"/>
      <c r="F53" s="317"/>
      <c r="G53" s="304"/>
      <c r="H53" s="304"/>
      <c r="I53" s="318"/>
      <c r="J53" s="318"/>
      <c r="K53" s="304"/>
      <c r="L53" s="304"/>
      <c r="M53" s="319"/>
      <c r="N53" s="234"/>
    </row>
    <row r="54" ht="35.1" customHeight="1" spans="1:14" x14ac:dyDescent="0.25">
      <c r="A54" s="311"/>
      <c r="B54" s="312"/>
      <c r="C54" s="307"/>
      <c r="D54" s="307"/>
      <c r="E54" s="303"/>
      <c r="F54" s="317"/>
      <c r="G54" s="304"/>
      <c r="H54" s="304"/>
      <c r="I54" s="318"/>
      <c r="J54" s="318"/>
      <c r="K54" s="304"/>
      <c r="L54" s="304"/>
      <c r="M54" s="319"/>
      <c r="N54" s="234"/>
    </row>
    <row r="55" ht="35.1" customHeight="1" spans="1:14" x14ac:dyDescent="0.25">
      <c r="A55" s="311"/>
      <c r="B55" s="312"/>
      <c r="C55" s="307"/>
      <c r="D55" s="307"/>
      <c r="E55" s="303"/>
      <c r="F55" s="303"/>
      <c r="G55" s="304"/>
      <c r="H55" s="304"/>
      <c r="I55" s="318"/>
      <c r="J55" s="318"/>
      <c r="K55" s="304"/>
      <c r="L55" s="304"/>
      <c r="M55" s="319"/>
      <c r="N55" s="234"/>
    </row>
    <row r="56" ht="35.1" customHeight="1" spans="1:14" x14ac:dyDescent="0.25">
      <c r="A56" s="311"/>
      <c r="B56" s="312"/>
      <c r="C56" s="307"/>
      <c r="D56" s="307"/>
      <c r="E56" s="303"/>
      <c r="F56" s="320"/>
      <c r="G56" s="309"/>
      <c r="H56" s="309"/>
      <c r="I56" s="310"/>
      <c r="J56" s="310"/>
      <c r="K56" s="309"/>
      <c r="L56" s="309"/>
      <c r="M56" s="321"/>
      <c r="N56" s="307"/>
    </row>
    <row r="57" ht="35.1" customHeight="1" spans="1:14" x14ac:dyDescent="0.25">
      <c r="A57" s="311"/>
      <c r="B57" s="312"/>
      <c r="C57" s="307"/>
      <c r="D57" s="307"/>
      <c r="E57" s="303"/>
      <c r="F57" s="303"/>
      <c r="G57" s="309"/>
      <c r="H57" s="309"/>
      <c r="I57" s="310"/>
      <c r="J57" s="310"/>
      <c r="K57" s="309"/>
      <c r="L57" s="309"/>
      <c r="M57" s="314"/>
      <c r="N57" s="307"/>
    </row>
    <row r="58" ht="35.1" customHeight="1" spans="1:14" x14ac:dyDescent="0.25"/>
    <row r="59" ht="35.1" customHeight="1" spans="1:14" x14ac:dyDescent="0.25"/>
    <row r="60" ht="35.1" customHeight="1" spans="1:14" x14ac:dyDescent="0.25"/>
    <row r="61" ht="35.1" customHeight="1" spans="1:14" x14ac:dyDescent="0.25"/>
    <row r="62" ht="35.1" customHeight="1" spans="1:14" x14ac:dyDescent="0.25"/>
    <row r="63" ht="35.1" customHeight="1" spans="1:14" x14ac:dyDescent="0.25"/>
    <row r="64" ht="35.1" customHeight="1" spans="1:14" x14ac:dyDescent="0.25"/>
    <row r="65" ht="35.1" customHeight="1" spans="1:14" x14ac:dyDescent="0.25"/>
    <row r="66" ht="35.1" customHeight="1" spans="1:14" x14ac:dyDescent="0.25"/>
    <row r="67" ht="35.1" customHeight="1" spans="1:14" x14ac:dyDescent="0.25"/>
    <row r="68" ht="35.1" customHeight="1" spans="1:14" x14ac:dyDescent="0.25"/>
    <row r="69" ht="35.1" customHeight="1" spans="1:14" x14ac:dyDescent="0.25"/>
    <row r="70" ht="35.1" customHeight="1" spans="1:14" x14ac:dyDescent="0.25"/>
    <row r="71" ht="35.1" customHeight="1" spans="1:14" x14ac:dyDescent="0.25"/>
    <row r="72" ht="35.1" customHeight="1" spans="1:14" x14ac:dyDescent="0.25"/>
    <row r="73" ht="35.1" customHeight="1" spans="1:14" x14ac:dyDescent="0.25"/>
    <row r="74" ht="35.1" customHeight="1" spans="1:14" x14ac:dyDescent="0.25"/>
    <row r="75" ht="35.1" customHeight="1" spans="1:14" x14ac:dyDescent="0.25"/>
    <row r="76" ht="35.1" customHeight="1" spans="1:14" x14ac:dyDescent="0.25"/>
  </sheetData>
  <mergeCells count="5">
    <mergeCell ref="G1:I1"/>
    <mergeCell ref="K1:M1"/>
    <mergeCell ref="G13:I13"/>
    <mergeCell ref="J13:M13"/>
    <mergeCell ref="C13:C14"/>
  </mergeCells>
  <pageMargins left="0.7" right="0.7" top="0.75" bottom="0.75" header="0.3" footer="0.3"/>
  <pageSetup paperSize="9" orientation="portrait" horizontalDpi="2147483648" verticalDpi="2147483648" scale="100" fitToWidth="1" fitToHeight="1" firstPageNumber="2147483648" useFirstPageNumber="1" usePrinterDefaults="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1" summaryRight="1"/>
  </sheetPr>
  <dimension ref="A1:E225"/>
  <sheetViews>
    <sheetView workbookViewId="0" zoomScale="80" zoomScaleNormal="100">
      <selection activeCell="H23" sqref="H23"/>
    </sheetView>
  </sheetViews>
  <sheetFormatPr defaultRowHeight="14.25" outlineLevelRow="0" outlineLevelCol="0" x14ac:dyDescent="0" defaultColWidth="9.140625" customHeight="1"/>
  <cols>
    <col min="1" max="1" width="18.5703125" customWidth="1"/>
    <col min="2" max="2" width="68.5703125" customWidth="1"/>
  </cols>
  <sheetData>
    <row r="1" spans="1:5" x14ac:dyDescent="0.25"/>
    <row r="2" spans="1:5" x14ac:dyDescent="0.25"/>
    <row r="3" spans="1:5" x14ac:dyDescent="0.25">
      <c r="A3" s="322"/>
      <c r="B3" s="323"/>
    </row>
    <row r="4" spans="1:5" x14ac:dyDescent="0.25">
      <c r="A4" s="324" t="s">
        <v>77</v>
      </c>
      <c r="B4" s="325" t="s">
        <v>78</v>
      </c>
    </row>
    <row r="5" spans="1:5" x14ac:dyDescent="0.25">
      <c r="A5" s="326">
        <f>'Liste materiels et chiffrage'!A6</f>
      </c>
      <c r="B5" s="327">
        <f>'Liste materiels et chiffrage'!B5</f>
      </c>
    </row>
    <row r="6" spans="1:5" x14ac:dyDescent="0.25">
      <c r="A6" s="328">
        <f>+IF('Liste materiels et chiffrage'!A6&lt;1,"",'Liste materiels et chiffrage'!A6)</f>
      </c>
      <c r="B6" s="329">
        <f>'Liste materiels et chiffrage'!B6</f>
      </c>
    </row>
    <row r="7" spans="1:5" x14ac:dyDescent="0.25">
      <c r="A7" s="328">
        <f>+IF('Liste materiels et chiffrage'!A7&lt;1,"",'Liste materiels et chiffrage'!A7)</f>
      </c>
      <c r="B7" s="329">
        <f>'Liste materiels et chiffrage'!B7</f>
      </c>
    </row>
    <row r="8" spans="1:5" x14ac:dyDescent="0.25">
      <c r="A8" s="328">
        <f>+IF('Liste materiels et chiffrage'!A8&lt;1,"",'Liste materiels et chiffrage'!A8)</f>
      </c>
      <c r="B8" s="329">
        <f>'Liste materiels et chiffrage'!B8</f>
      </c>
      <c r="E8" s="330"/>
    </row>
    <row r="9" spans="1:5" x14ac:dyDescent="0.25">
      <c r="A9" s="328">
        <f>+IF('Liste materiels et chiffrage'!A9&lt;1,"",'Liste materiels et chiffrage'!A9)</f>
      </c>
      <c r="B9" s="329">
        <f>'Liste materiels et chiffrage'!B9</f>
      </c>
    </row>
    <row r="10" spans="1:5" x14ac:dyDescent="0.25">
      <c r="A10" s="328">
        <f>+IF('Liste materiels et chiffrage'!A10&lt;1,"",'Liste materiels et chiffrage'!A10)</f>
      </c>
      <c r="B10" s="329">
        <f>'Liste materiels et chiffrage'!B10</f>
      </c>
    </row>
    <row r="11" spans="1:5" x14ac:dyDescent="0.25">
      <c r="A11" s="328">
        <f>+IF('Liste materiels et chiffrage'!A11&lt;1,"",'Liste materiels et chiffrage'!A11)</f>
      </c>
      <c r="B11" s="329">
        <f>'Liste materiels et chiffrage'!B11</f>
      </c>
    </row>
    <row r="12" spans="1:5" x14ac:dyDescent="0.25">
      <c r="A12" s="328">
        <f>+IF('Liste materiels et chiffrage'!A12&lt;1,"",'Liste materiels et chiffrage'!A12)</f>
      </c>
      <c r="B12" s="329">
        <f>'Liste materiels et chiffrage'!B12</f>
      </c>
    </row>
    <row r="13" spans="1:5" x14ac:dyDescent="0.25">
      <c r="A13" s="328">
        <f>+IF('Liste materiels et chiffrage'!A13&lt;1,"",'Liste materiels et chiffrage'!A13)</f>
      </c>
      <c r="B13" s="329">
        <f>'Liste materiels et chiffrage'!B13</f>
      </c>
    </row>
    <row r="14" spans="1:5" x14ac:dyDescent="0.25">
      <c r="A14" s="328">
        <f>+IF('Liste materiels et chiffrage'!A14&lt;1,"",'Liste materiels et chiffrage'!A14)</f>
      </c>
      <c r="B14" s="329">
        <f>'Liste materiels et chiffrage'!B14</f>
      </c>
    </row>
    <row r="15" spans="1:5" x14ac:dyDescent="0.25">
      <c r="A15" s="328">
        <f>+IF('Liste materiels et chiffrage'!A15&lt;1,"",'Liste materiels et chiffrage'!A15)</f>
      </c>
      <c r="B15" s="329">
        <f>'Liste materiels et chiffrage'!B15</f>
      </c>
    </row>
    <row r="16" spans="1:5" x14ac:dyDescent="0.25">
      <c r="A16" s="328">
        <f>+IF('Liste materiels et chiffrage'!A16&lt;1,"",'Liste materiels et chiffrage'!A16)</f>
      </c>
      <c r="B16" s="329">
        <f>'Liste materiels et chiffrage'!B16</f>
      </c>
    </row>
    <row r="17" spans="1:5" x14ac:dyDescent="0.25">
      <c r="A17" s="328">
        <f>+IF('Liste materiels et chiffrage'!A17&lt;1,"",'Liste materiels et chiffrage'!A17)</f>
      </c>
      <c r="B17" s="329">
        <f>'Liste materiels et chiffrage'!B17</f>
      </c>
    </row>
    <row r="18" spans="1:5" x14ac:dyDescent="0.25">
      <c r="A18" s="328">
        <f>+IF('Liste materiels et chiffrage'!A18&lt;1,"",'Liste materiels et chiffrage'!A18)</f>
      </c>
      <c r="B18" s="329">
        <f>'Liste materiels et chiffrage'!B18</f>
      </c>
    </row>
    <row r="19" spans="1:5" x14ac:dyDescent="0.25">
      <c r="A19" s="328">
        <f>+IF('Liste materiels et chiffrage'!A19&lt;1,"",'Liste materiels et chiffrage'!A19)</f>
      </c>
      <c r="B19" s="329">
        <f>'Liste materiels et chiffrage'!B19</f>
      </c>
    </row>
    <row r="20" spans="1:5" x14ac:dyDescent="0.25">
      <c r="A20" s="328">
        <f>+IF('Liste materiels et chiffrage'!A20&lt;1,"",'Liste materiels et chiffrage'!A20)</f>
      </c>
      <c r="B20" s="329">
        <f>'Liste materiels et chiffrage'!B20</f>
      </c>
    </row>
    <row r="21" spans="1:5" x14ac:dyDescent="0.25">
      <c r="A21" s="328">
        <f>+IF('Liste materiels et chiffrage'!A21&lt;1,"",'Liste materiels et chiffrage'!A21)</f>
      </c>
      <c r="B21" s="329">
        <f>'Liste materiels et chiffrage'!B21</f>
      </c>
    </row>
    <row r="22" spans="1:5" x14ac:dyDescent="0.25">
      <c r="A22" s="328">
        <f>+IF('Liste materiels et chiffrage'!A22&lt;1,"",'Liste materiels et chiffrage'!A22)</f>
      </c>
      <c r="B22" s="329">
        <f>'Liste materiels et chiffrage'!B22</f>
      </c>
    </row>
    <row r="23" spans="1:5" x14ac:dyDescent="0.25">
      <c r="A23" s="328">
        <f>+IF('Liste materiels et chiffrage'!A23&lt;1,"",'Liste materiels et chiffrage'!A23)</f>
      </c>
      <c r="B23" s="329">
        <f>'Liste materiels et chiffrage'!B23</f>
      </c>
    </row>
    <row r="24" spans="1:5" x14ac:dyDescent="0.25">
      <c r="A24" s="328">
        <f>+IF('Liste materiels et chiffrage'!A24&lt;1,"",'Liste materiels et chiffrage'!A24)</f>
      </c>
      <c r="B24" s="329">
        <f>'Liste materiels et chiffrage'!B24</f>
      </c>
    </row>
    <row r="25" spans="1:5" x14ac:dyDescent="0.25">
      <c r="A25" s="328">
        <f>+IF('Liste materiels et chiffrage'!A25&lt;1,"",'Liste materiels et chiffrage'!A25)</f>
      </c>
      <c r="B25" s="329">
        <f>'Liste materiels et chiffrage'!B25</f>
      </c>
    </row>
    <row r="26" spans="1:5" x14ac:dyDescent="0.25">
      <c r="A26" s="328">
        <f>+IF('Liste materiels et chiffrage'!A26&lt;1,"",'Liste materiels et chiffrage'!A26)</f>
      </c>
      <c r="B26" s="329">
        <f>'Liste materiels et chiffrage'!B26</f>
      </c>
    </row>
    <row r="27" spans="1:5" x14ac:dyDescent="0.25">
      <c r="A27" s="328">
        <f>+IF('Liste materiels et chiffrage'!A27&lt;1,"",'Liste materiels et chiffrage'!A27)</f>
      </c>
      <c r="B27" s="329">
        <f>'Liste materiels et chiffrage'!B27</f>
      </c>
    </row>
    <row r="28" spans="1:5" x14ac:dyDescent="0.25">
      <c r="A28" s="328">
        <f>+IF('Liste materiels et chiffrage'!A28&lt;1,"",'Liste materiels et chiffrage'!A28)</f>
      </c>
      <c r="B28" s="329">
        <f>'Liste materiels et chiffrage'!B28</f>
      </c>
    </row>
    <row r="29" spans="1:5" x14ac:dyDescent="0.25">
      <c r="A29" s="328">
        <f>+IF('Liste materiels et chiffrage'!A29&lt;1,"",'Liste materiels et chiffrage'!A29)</f>
      </c>
      <c r="B29" s="329">
        <f>'Liste materiels et chiffrage'!B29</f>
      </c>
    </row>
    <row r="30" spans="1:5" x14ac:dyDescent="0.25">
      <c r="A30" s="328">
        <f>+IF('Liste materiels et chiffrage'!A30&lt;1,"",'Liste materiels et chiffrage'!A30)</f>
      </c>
      <c r="B30" s="329">
        <f>'Liste materiels et chiffrage'!B30</f>
      </c>
    </row>
    <row r="31" spans="1:5" x14ac:dyDescent="0.25">
      <c r="A31" s="328">
        <f>+IF('Liste materiels et chiffrage'!A31&lt;1,"",'Liste materiels et chiffrage'!A31)</f>
      </c>
      <c r="B31" s="329">
        <f>'Liste materiels et chiffrage'!B31</f>
      </c>
    </row>
    <row r="32" spans="1:5" x14ac:dyDescent="0.25">
      <c r="A32" s="328">
        <f>+IF('Liste materiels et chiffrage'!A32&lt;1,"",'Liste materiels et chiffrage'!A32)</f>
      </c>
      <c r="B32" s="329">
        <f>'Liste materiels et chiffrage'!B32</f>
      </c>
    </row>
    <row r="33" spans="1:5" x14ac:dyDescent="0.25">
      <c r="A33" s="331">
        <f>+IF('Liste materiels et chiffrage'!A33&lt;1,"",'Liste materiels et chiffrage'!A33)</f>
      </c>
      <c r="B33" s="332">
        <f>'Liste materiels et chiffrage'!B33</f>
      </c>
    </row>
    <row r="34" spans="1:5" x14ac:dyDescent="0.25">
      <c r="A34" s="328">
        <f>+IF('Liste materiels et chiffrage'!A34&lt;1,"",'Liste materiels et chiffrage'!A34)</f>
      </c>
      <c r="B34" s="329">
        <f>'Liste materiels et chiffrage'!B34</f>
      </c>
    </row>
    <row r="35" spans="1:5" x14ac:dyDescent="0.25">
      <c r="A35" s="328">
        <f>+IF('Liste materiels et chiffrage'!A35&lt;1,"",'Liste materiels et chiffrage'!A35)</f>
      </c>
      <c r="B35" s="329">
        <f>'Liste materiels et chiffrage'!B35</f>
      </c>
    </row>
    <row r="36" spans="1:5" x14ac:dyDescent="0.25">
      <c r="A36" s="328">
        <f>+IF('Liste materiels et chiffrage'!A36&lt;1,"",'Liste materiels et chiffrage'!A36)</f>
      </c>
      <c r="B36" s="329">
        <f>'Liste materiels et chiffrage'!B36</f>
      </c>
    </row>
    <row r="37" spans="1:5" x14ac:dyDescent="0.25">
      <c r="A37" s="328">
        <f>+IF('Liste materiels et chiffrage'!A37&lt;1,"",'Liste materiels et chiffrage'!A37)</f>
      </c>
      <c r="B37" s="329">
        <f>'Liste materiels et chiffrage'!B37</f>
      </c>
    </row>
    <row r="38" spans="1:5" x14ac:dyDescent="0.25">
      <c r="A38" s="328">
        <f>+IF('Liste materiels et chiffrage'!A38&lt;1,"",'Liste materiels et chiffrage'!A38)</f>
      </c>
      <c r="B38" s="329">
        <f>'Liste materiels et chiffrage'!B38</f>
      </c>
    </row>
    <row r="39" spans="1:5" x14ac:dyDescent="0.25">
      <c r="A39" s="328">
        <f>+IF('Liste materiels et chiffrage'!A39&lt;1,"",'Liste materiels et chiffrage'!A39)</f>
      </c>
      <c r="B39" s="329">
        <f>'Liste materiels et chiffrage'!B39</f>
      </c>
    </row>
    <row r="40" spans="1:5" x14ac:dyDescent="0.25">
      <c r="A40" s="328">
        <f>+IF('Liste materiels et chiffrage'!A40&lt;1,"",'Liste materiels et chiffrage'!A40)</f>
      </c>
      <c r="B40" s="329">
        <f>'Liste materiels et chiffrage'!B40</f>
      </c>
    </row>
    <row r="41" spans="1:5" x14ac:dyDescent="0.25">
      <c r="A41" s="328">
        <f>+IF('Liste materiels et chiffrage'!A41&lt;1,"",'Liste materiels et chiffrage'!A41)</f>
      </c>
      <c r="B41" s="329">
        <f>'Liste materiels et chiffrage'!B41</f>
      </c>
    </row>
    <row r="42" spans="1:5" x14ac:dyDescent="0.25">
      <c r="A42" s="328">
        <f>+IF('Liste materiels et chiffrage'!A42&lt;1,"",'Liste materiels et chiffrage'!A42)</f>
      </c>
      <c r="B42" s="329">
        <f>'Liste materiels et chiffrage'!B42</f>
      </c>
    </row>
    <row r="43" spans="1:5" x14ac:dyDescent="0.25">
      <c r="A43" s="328">
        <f>+IF('Liste materiels et chiffrage'!A43&lt;1,"",'Liste materiels et chiffrage'!A43)</f>
      </c>
      <c r="B43" s="329">
        <f>'Liste materiels et chiffrage'!B43</f>
      </c>
    </row>
    <row r="44" spans="1:5" x14ac:dyDescent="0.25">
      <c r="A44" s="328">
        <f>+IF('Liste materiels et chiffrage'!A44&lt;1,"",'Liste materiels et chiffrage'!A44)</f>
      </c>
      <c r="B44" s="329">
        <f>'Liste materiels et chiffrage'!B44</f>
      </c>
    </row>
    <row r="45" spans="1:5" x14ac:dyDescent="0.25">
      <c r="A45" s="328">
        <f>+IF('Liste materiels et chiffrage'!A45&lt;1,"",'Liste materiels et chiffrage'!A45)</f>
      </c>
      <c r="B45" s="329">
        <f>'Liste materiels et chiffrage'!B45</f>
      </c>
    </row>
    <row r="46" spans="1:5" x14ac:dyDescent="0.25">
      <c r="A46" s="328">
        <f>+IF('Liste materiels et chiffrage'!A46&lt;1,"",'Liste materiels et chiffrage'!A46)</f>
      </c>
      <c r="B46" s="329">
        <f>'Liste materiels et chiffrage'!B46</f>
      </c>
    </row>
    <row r="47" spans="1:5" x14ac:dyDescent="0.25">
      <c r="A47" s="328">
        <f>+IF('Liste materiels et chiffrage'!A47&lt;1,"",'Liste materiels et chiffrage'!A47)</f>
      </c>
      <c r="B47" s="329">
        <f>'Liste materiels et chiffrage'!B47</f>
      </c>
    </row>
    <row r="48" spans="1:5" x14ac:dyDescent="0.25">
      <c r="A48" s="328">
        <f>+IF('Liste materiels et chiffrage'!A48&lt;1,"",'Liste materiels et chiffrage'!A48)</f>
      </c>
      <c r="B48" s="329">
        <f>'Liste materiels et chiffrage'!B48</f>
      </c>
    </row>
    <row r="49" spans="1:5" x14ac:dyDescent="0.25">
      <c r="A49" s="328">
        <f>+IF('Liste materiels et chiffrage'!A49&lt;1,"",'Liste materiels et chiffrage'!A49)</f>
      </c>
      <c r="B49" s="329">
        <f>'Liste materiels et chiffrage'!B49</f>
      </c>
    </row>
    <row r="50" spans="1:5" x14ac:dyDescent="0.25">
      <c r="A50" s="328">
        <f>+IF('Liste materiels et chiffrage'!A50&lt;1,"",'Liste materiels et chiffrage'!A50)</f>
      </c>
      <c r="B50" s="329">
        <f>'Liste materiels et chiffrage'!B50</f>
      </c>
    </row>
    <row r="51" spans="1:5" x14ac:dyDescent="0.25">
      <c r="A51" s="328">
        <f>+IF('Liste materiels et chiffrage'!A51&lt;1,"",'Liste materiels et chiffrage'!A51)</f>
      </c>
      <c r="B51" s="329">
        <f>'Liste materiels et chiffrage'!B51</f>
      </c>
    </row>
    <row r="52" spans="1:5" x14ac:dyDescent="0.25">
      <c r="A52" s="328">
        <f>+IF('Liste materiels et chiffrage'!A52&lt;1,"",'Liste materiels et chiffrage'!A52)</f>
      </c>
      <c r="B52" s="329">
        <f>'Liste materiels et chiffrage'!B52</f>
      </c>
    </row>
    <row r="53" spans="1:5" x14ac:dyDescent="0.25">
      <c r="A53" s="328">
        <f>+IF('Liste materiels et chiffrage'!A53&lt;1,"",'Liste materiels et chiffrage'!A53)</f>
      </c>
      <c r="B53" s="329">
        <f>'Liste materiels et chiffrage'!B53</f>
      </c>
    </row>
    <row r="54" spans="1:5" x14ac:dyDescent="0.25">
      <c r="A54" s="328">
        <f>+IF('Liste materiels et chiffrage'!A54&lt;1,"",'Liste materiels et chiffrage'!A54)</f>
      </c>
      <c r="B54" s="329">
        <f>'Liste materiels et chiffrage'!B54</f>
      </c>
    </row>
    <row r="55" spans="1:5" x14ac:dyDescent="0.25">
      <c r="A55" s="328">
        <f>+IF('Liste materiels et chiffrage'!A55&lt;1,"",'Liste materiels et chiffrage'!A55)</f>
      </c>
      <c r="B55" s="329">
        <f>'Liste materiels et chiffrage'!B55</f>
      </c>
    </row>
    <row r="56" spans="1:5" x14ac:dyDescent="0.25">
      <c r="A56" s="328">
        <f>+IF('Liste materiels et chiffrage'!A56&lt;1,"",'Liste materiels et chiffrage'!A56)</f>
      </c>
      <c r="B56" s="329">
        <f>'Liste materiels et chiffrage'!B56</f>
      </c>
    </row>
    <row r="57" spans="1:5" x14ac:dyDescent="0.25">
      <c r="A57" s="328">
        <f>+IF('Liste materiels et chiffrage'!A57&lt;1,"",'Liste materiels et chiffrage'!A57)</f>
      </c>
      <c r="B57" s="329">
        <f>'Liste materiels et chiffrage'!B57</f>
      </c>
    </row>
    <row r="58" spans="1:5" x14ac:dyDescent="0.25">
      <c r="A58" s="328">
        <f>+IF('Liste materiels et chiffrage'!A58&lt;1,"",'Liste materiels et chiffrage'!A58)</f>
      </c>
      <c r="B58" s="329">
        <f>'Liste materiels et chiffrage'!B58</f>
      </c>
    </row>
    <row r="59" spans="1:5" x14ac:dyDescent="0.25">
      <c r="A59" s="328">
        <f>+IF('Liste materiels et chiffrage'!A59&lt;1,"",'Liste materiels et chiffrage'!A59)</f>
      </c>
      <c r="B59" s="329">
        <f>'Liste materiels et chiffrage'!B59</f>
      </c>
    </row>
    <row r="60" spans="1:5" x14ac:dyDescent="0.25">
      <c r="A60" s="328">
        <f>+IF('Liste materiels et chiffrage'!A60&lt;1,"",'Liste materiels et chiffrage'!A60)</f>
      </c>
      <c r="B60" s="329">
        <f>'Liste materiels et chiffrage'!B60</f>
      </c>
    </row>
    <row r="61" spans="1:5" x14ac:dyDescent="0.25">
      <c r="A61" s="328">
        <f>+IF('Liste materiels et chiffrage'!A61&lt;1,"",'Liste materiels et chiffrage'!A61)</f>
      </c>
      <c r="B61" s="329">
        <f>'Liste materiels et chiffrage'!B61</f>
      </c>
    </row>
    <row r="62" spans="1:5" x14ac:dyDescent="0.25">
      <c r="A62" s="328">
        <f>+IF('Liste materiels et chiffrage'!A62&lt;1,"",'Liste materiels et chiffrage'!A62)</f>
      </c>
      <c r="B62" s="329">
        <f>'Liste materiels et chiffrage'!B62</f>
      </c>
    </row>
    <row r="63" spans="1:5" x14ac:dyDescent="0.25">
      <c r="A63" s="328">
        <f>+IF('Liste materiels et chiffrage'!A63&lt;1,"",'Liste materiels et chiffrage'!A63)</f>
      </c>
      <c r="B63" s="329">
        <f>'Liste materiels et chiffrage'!B63</f>
      </c>
    </row>
    <row r="64" spans="1:5" x14ac:dyDescent="0.25">
      <c r="A64" s="328">
        <f>+IF('Liste materiels et chiffrage'!A64&lt;1,"",'Liste materiels et chiffrage'!A64)</f>
      </c>
      <c r="B64" s="329">
        <f>'Liste materiels et chiffrage'!B64</f>
      </c>
    </row>
    <row r="65" spans="1:5" x14ac:dyDescent="0.25">
      <c r="A65" s="328">
        <f>+IF('Liste materiels et chiffrage'!A65&lt;1,"",'Liste materiels et chiffrage'!A65)</f>
      </c>
      <c r="B65" s="329">
        <f>'Liste materiels et chiffrage'!B65</f>
      </c>
    </row>
    <row r="66" spans="1:5" x14ac:dyDescent="0.25">
      <c r="A66" s="328">
        <f>+IF('Liste materiels et chiffrage'!A66&lt;1,"",'Liste materiels et chiffrage'!A66)</f>
      </c>
      <c r="B66" s="329">
        <f>'Liste materiels et chiffrage'!B66</f>
      </c>
    </row>
    <row r="67" spans="1:5" x14ac:dyDescent="0.25">
      <c r="A67" s="328">
        <f>+IF('Liste materiels et chiffrage'!A67&lt;1,"",'Liste materiels et chiffrage'!A67)</f>
      </c>
      <c r="B67" s="329">
        <f>'Liste materiels et chiffrage'!B67</f>
      </c>
    </row>
    <row r="68" spans="1:5" x14ac:dyDescent="0.25">
      <c r="A68" s="328">
        <f>+IF('Liste materiels et chiffrage'!A68&lt;1,"",'Liste materiels et chiffrage'!A68)</f>
      </c>
      <c r="B68" s="329">
        <f>'Liste materiels et chiffrage'!B68</f>
      </c>
    </row>
    <row r="69" spans="1:5" x14ac:dyDescent="0.25">
      <c r="A69" s="328">
        <f>+IF('Liste materiels et chiffrage'!A69&lt;1,"",'Liste materiels et chiffrage'!A69)</f>
      </c>
      <c r="B69" s="329">
        <f>'Liste materiels et chiffrage'!B69</f>
      </c>
    </row>
    <row r="70" spans="1:5" x14ac:dyDescent="0.25">
      <c r="A70" s="328">
        <f>+IF('Liste materiels et chiffrage'!A70&lt;1,"",'Liste materiels et chiffrage'!A70)</f>
      </c>
      <c r="B70" s="329">
        <f>'Liste materiels et chiffrage'!B70</f>
      </c>
    </row>
    <row r="71" spans="1:5" x14ac:dyDescent="0.25">
      <c r="A71" s="328">
        <f>+IF('Liste materiels et chiffrage'!A71&lt;1,"",'Liste materiels et chiffrage'!A71)</f>
      </c>
      <c r="B71" s="329">
        <f>'Liste materiels et chiffrage'!B71</f>
      </c>
    </row>
    <row r="72" spans="1:5" x14ac:dyDescent="0.25">
      <c r="A72" s="328">
        <f>+IF('Liste materiels et chiffrage'!A72&lt;1,"",'Liste materiels et chiffrage'!A72)</f>
      </c>
      <c r="B72" s="329">
        <f>'Liste materiels et chiffrage'!B72</f>
      </c>
    </row>
    <row r="73" spans="1:5" x14ac:dyDescent="0.25">
      <c r="A73" s="328">
        <f>+IF('Liste materiels et chiffrage'!A73&lt;1,"",'Liste materiels et chiffrage'!A73)</f>
      </c>
      <c r="B73" s="329">
        <f>'Liste materiels et chiffrage'!B73</f>
      </c>
    </row>
    <row r="74" spans="1:5" x14ac:dyDescent="0.25">
      <c r="A74" s="328">
        <f>+IF('Liste materiels et chiffrage'!A74&lt;1,"",'Liste materiels et chiffrage'!A74)</f>
      </c>
      <c r="B74" s="329">
        <f>'Liste materiels et chiffrage'!B74</f>
      </c>
    </row>
    <row r="75" spans="1:5" x14ac:dyDescent="0.25">
      <c r="A75" s="328">
        <f>+IF('Liste materiels et chiffrage'!A75&lt;1,"",'Liste materiels et chiffrage'!A75)</f>
      </c>
      <c r="B75" s="329">
        <f>'Liste materiels et chiffrage'!B75</f>
      </c>
    </row>
    <row r="76" spans="1:5" x14ac:dyDescent="0.25">
      <c r="A76" s="328">
        <f>+IF('Liste materiels et chiffrage'!A76&lt;1,"",'Liste materiels et chiffrage'!A76)</f>
      </c>
      <c r="B76" s="329">
        <f>'Liste materiels et chiffrage'!B76</f>
      </c>
    </row>
    <row r="77" spans="1:5" x14ac:dyDescent="0.25">
      <c r="A77" s="328">
        <f>+IF('Liste materiels et chiffrage'!A77&lt;1,"",'Liste materiels et chiffrage'!A77)</f>
      </c>
      <c r="B77" s="329">
        <f>'Liste materiels et chiffrage'!B77</f>
      </c>
    </row>
    <row r="78" spans="1:5" x14ac:dyDescent="0.25">
      <c r="A78" s="328">
        <f>+IF('Liste materiels et chiffrage'!A78&lt;1,"",'Liste materiels et chiffrage'!A78)</f>
      </c>
      <c r="B78" s="329">
        <f>'Liste materiels et chiffrage'!B78</f>
      </c>
    </row>
    <row r="79" spans="1:5" x14ac:dyDescent="0.25">
      <c r="A79" s="328">
        <f>+IF('Liste materiels et chiffrage'!A79&lt;1,"",'Liste materiels et chiffrage'!A79)</f>
      </c>
      <c r="B79" s="329">
        <f>'Liste materiels et chiffrage'!B79</f>
      </c>
    </row>
    <row r="80" spans="1:5" x14ac:dyDescent="0.25">
      <c r="A80" s="328">
        <f>+IF('Liste materiels et chiffrage'!A80&lt;1,"",'Liste materiels et chiffrage'!A80)</f>
      </c>
      <c r="B80" s="329">
        <f>'Liste materiels et chiffrage'!B80</f>
      </c>
    </row>
    <row r="81" spans="1:5" x14ac:dyDescent="0.25">
      <c r="A81" s="328">
        <f>+IF('Liste materiels et chiffrage'!A81&lt;1,"",'Liste materiels et chiffrage'!A81)</f>
      </c>
      <c r="B81" s="329">
        <f>'Liste materiels et chiffrage'!B81</f>
      </c>
    </row>
    <row r="82" spans="1:5" x14ac:dyDescent="0.25">
      <c r="A82" s="68">
        <f>+IF('Liste materiels et chiffrage'!A82&lt;1,"",'Liste materiels et chiffrage'!A82)</f>
      </c>
      <c r="B82" s="333">
        <f>'Liste materiels et chiffrage'!B82</f>
      </c>
    </row>
    <row r="83" spans="1:5" x14ac:dyDescent="0.25">
      <c r="A83" s="328">
        <f>+IF('Liste materiels et chiffrage'!A83&lt;1,"",'Liste materiels et chiffrage'!A83)</f>
      </c>
      <c r="B83" s="329">
        <f>'Liste materiels et chiffrage'!B83</f>
      </c>
    </row>
    <row r="84" spans="1:5" x14ac:dyDescent="0.25">
      <c r="A84" s="328">
        <f>+IF('Liste materiels et chiffrage'!A84&lt;1,"",'Liste materiels et chiffrage'!A84)</f>
      </c>
      <c r="B84" s="329">
        <f>'Liste materiels et chiffrage'!B84</f>
      </c>
    </row>
    <row r="85" spans="1:5" x14ac:dyDescent="0.25">
      <c r="A85" s="328">
        <f>+IF('Liste materiels et chiffrage'!A85&lt;1,"",'Liste materiels et chiffrage'!A85)</f>
      </c>
      <c r="B85" s="329">
        <f>'Liste materiels et chiffrage'!B85</f>
      </c>
    </row>
    <row r="86" spans="1:5" x14ac:dyDescent="0.25">
      <c r="A86" s="328">
        <f>+IF('Liste materiels et chiffrage'!A86&lt;1,"",'Liste materiels et chiffrage'!A86)</f>
      </c>
      <c r="B86" s="329">
        <f>'Liste materiels et chiffrage'!B86</f>
      </c>
    </row>
    <row r="87" spans="1:5" x14ac:dyDescent="0.25">
      <c r="A87" s="328">
        <f>+IF('Liste materiels et chiffrage'!A87&lt;1,"",'Liste materiels et chiffrage'!A87)</f>
      </c>
      <c r="B87" s="329">
        <f>'Liste materiels et chiffrage'!B87</f>
      </c>
    </row>
    <row r="88" spans="1:5" x14ac:dyDescent="0.25">
      <c r="A88" s="328">
        <f>+IF('Liste materiels et chiffrage'!A88&lt;1,"",'Liste materiels et chiffrage'!A88)</f>
      </c>
      <c r="B88" s="329">
        <f>'Liste materiels et chiffrage'!B88</f>
      </c>
    </row>
    <row r="89" spans="1:5" x14ac:dyDescent="0.25">
      <c r="A89" s="328">
        <f>+IF('Liste materiels et chiffrage'!A89&lt;1,"",'Liste materiels et chiffrage'!A89)</f>
      </c>
      <c r="B89" s="329">
        <f>'Liste materiels et chiffrage'!B89</f>
      </c>
    </row>
    <row r="90" spans="1:5" x14ac:dyDescent="0.25">
      <c r="A90" s="328">
        <f>+IF('Liste materiels et chiffrage'!A90&lt;1,"",'Liste materiels et chiffrage'!A90)</f>
      </c>
      <c r="B90" s="329">
        <f>'Liste materiels et chiffrage'!B90</f>
      </c>
    </row>
    <row r="91" spans="1:5" x14ac:dyDescent="0.25">
      <c r="A91" s="328">
        <f>+IF('Liste materiels et chiffrage'!A91&lt;1,"",'Liste materiels et chiffrage'!A91)</f>
      </c>
      <c r="B91" s="329">
        <f>'Liste materiels et chiffrage'!B91</f>
      </c>
    </row>
    <row r="92" spans="1:5" x14ac:dyDescent="0.25">
      <c r="A92" s="328">
        <f>+IF('Liste materiels et chiffrage'!A92&lt;1,"",'Liste materiels et chiffrage'!A92)</f>
      </c>
      <c r="B92" s="329">
        <f>'Liste materiels et chiffrage'!B92</f>
      </c>
    </row>
    <row r="93" spans="1:5" x14ac:dyDescent="0.25">
      <c r="A93" s="328">
        <f>+IF('Liste materiels et chiffrage'!A93&lt;1,"",'Liste materiels et chiffrage'!A93)</f>
      </c>
      <c r="B93" s="329">
        <f>'Liste materiels et chiffrage'!B93</f>
      </c>
    </row>
    <row r="94" spans="1:5" x14ac:dyDescent="0.25">
      <c r="A94" s="328">
        <f>+IF('Liste materiels et chiffrage'!A94&lt;1,"",'Liste materiels et chiffrage'!A94)</f>
      </c>
      <c r="B94" s="329">
        <f>'Liste materiels et chiffrage'!B94</f>
      </c>
    </row>
    <row r="95" spans="1:5" x14ac:dyDescent="0.25">
      <c r="A95" s="328">
        <f>+IF('Liste materiels et chiffrage'!A95&lt;1,"",'Liste materiels et chiffrage'!A95)</f>
      </c>
      <c r="B95" s="329">
        <f>'Liste materiels et chiffrage'!B95</f>
      </c>
    </row>
    <row r="96" spans="1:5" x14ac:dyDescent="0.25">
      <c r="A96" s="328">
        <f>+IF('Liste materiels et chiffrage'!A96&lt;1,"",'Liste materiels et chiffrage'!A96)</f>
      </c>
      <c r="B96" s="329">
        <f>'Liste materiels et chiffrage'!B96</f>
      </c>
    </row>
    <row r="97" spans="1:5" x14ac:dyDescent="0.25">
      <c r="A97" s="328">
        <f>+IF('Liste materiels et chiffrage'!A97&lt;1,"",'Liste materiels et chiffrage'!A97)</f>
      </c>
      <c r="B97" s="329">
        <f>'Liste materiels et chiffrage'!B97</f>
      </c>
    </row>
    <row r="98" spans="1:5" x14ac:dyDescent="0.25">
      <c r="A98" s="328">
        <f>+IF('Liste materiels et chiffrage'!A98&lt;1,"",'Liste materiels et chiffrage'!A98)</f>
      </c>
      <c r="B98" s="329">
        <f>'Liste materiels et chiffrage'!B98</f>
      </c>
    </row>
    <row r="99" spans="1:5" x14ac:dyDescent="0.25">
      <c r="A99" s="328">
        <f>+IF('Liste materiels et chiffrage'!A99&lt;1,"",'Liste materiels et chiffrage'!A99)</f>
      </c>
      <c r="B99" s="329">
        <f>'Liste materiels et chiffrage'!B99</f>
      </c>
    </row>
    <row r="100" spans="1:5" x14ac:dyDescent="0.25">
      <c r="A100" s="68">
        <f>+IF('Liste materiels et chiffrage'!A100&lt;1,"",'Liste materiels et chiffrage'!A100)</f>
      </c>
      <c r="B100" s="333">
        <f>'Liste materiels et chiffrage'!B100</f>
      </c>
    </row>
    <row r="101" spans="1:5" x14ac:dyDescent="0.25">
      <c r="A101" s="328">
        <f>+IF('Liste materiels et chiffrage'!A101&lt;1,"",'Liste materiels et chiffrage'!A101)</f>
      </c>
      <c r="B101" s="329">
        <f>'Liste materiels et chiffrage'!B101</f>
      </c>
    </row>
    <row r="102" spans="1:5" x14ac:dyDescent="0.25">
      <c r="A102" s="328">
        <f>+IF('Liste materiels et chiffrage'!A102&lt;1,"",'Liste materiels et chiffrage'!A102)</f>
      </c>
      <c r="B102" s="329">
        <f>'Liste materiels et chiffrage'!B102</f>
      </c>
    </row>
    <row r="103" spans="1:5" x14ac:dyDescent="0.25">
      <c r="A103" s="328">
        <f>+IF('Liste materiels et chiffrage'!A103&lt;1,"",'Liste materiels et chiffrage'!A103)</f>
      </c>
      <c r="B103" s="329">
        <f>'Liste materiels et chiffrage'!B103</f>
      </c>
    </row>
    <row r="104" spans="1:5" x14ac:dyDescent="0.25">
      <c r="A104" s="328">
        <f>+IF('Liste materiels et chiffrage'!A104&lt;1,"",'Liste materiels et chiffrage'!A104)</f>
      </c>
      <c r="B104" s="329">
        <f>'Liste materiels et chiffrage'!B104</f>
      </c>
    </row>
    <row r="105" spans="1:5" x14ac:dyDescent="0.25">
      <c r="A105" s="328">
        <f>+IF('Liste materiels et chiffrage'!A105&lt;1,"",'Liste materiels et chiffrage'!A105)</f>
      </c>
      <c r="B105" s="329">
        <f>'Liste materiels et chiffrage'!B105</f>
      </c>
    </row>
    <row r="106" spans="1:5" x14ac:dyDescent="0.25">
      <c r="A106" s="328">
        <f>+IF('Liste materiels et chiffrage'!A106&lt;1,"",'Liste materiels et chiffrage'!A106)</f>
      </c>
      <c r="B106" s="329">
        <f>'Liste materiels et chiffrage'!B106</f>
      </c>
    </row>
    <row r="107" spans="1:5" x14ac:dyDescent="0.25">
      <c r="A107" s="328">
        <f>+IF('Liste materiels et chiffrage'!A107&lt;1,"",'Liste materiels et chiffrage'!A107)</f>
      </c>
      <c r="B107" s="329">
        <f>'Liste materiels et chiffrage'!B107</f>
      </c>
    </row>
    <row r="108" spans="1:5" x14ac:dyDescent="0.25">
      <c r="A108" s="328">
        <f>+IF('Liste materiels et chiffrage'!A108&lt;1,"",'Liste materiels et chiffrage'!A108)</f>
      </c>
      <c r="B108" s="329">
        <f>'Liste materiels et chiffrage'!B108</f>
      </c>
    </row>
    <row r="109" spans="1:5" x14ac:dyDescent="0.25">
      <c r="A109" s="68">
        <f>+IF('Liste materiels et chiffrage'!A109&lt;1,"",'Liste materiels et chiffrage'!A109)</f>
      </c>
      <c r="B109" s="333">
        <f>'Liste materiels et chiffrage'!B109</f>
      </c>
    </row>
    <row r="110" spans="1:5" x14ac:dyDescent="0.25">
      <c r="A110" s="328">
        <f>+IF('Liste materiels et chiffrage'!A110&lt;1,"",'Liste materiels et chiffrage'!A110)</f>
      </c>
      <c r="B110" s="329">
        <f>'Liste materiels et chiffrage'!B110</f>
      </c>
    </row>
    <row r="111" spans="1:5" x14ac:dyDescent="0.25">
      <c r="A111" s="328">
        <f>+IF('Liste materiels et chiffrage'!A111&lt;1,"",'Liste materiels et chiffrage'!A111)</f>
      </c>
      <c r="B111" s="329">
        <f>'Liste materiels et chiffrage'!B111</f>
      </c>
    </row>
    <row r="112" spans="1:5" x14ac:dyDescent="0.25">
      <c r="A112" s="328">
        <f>+IF('Liste materiels et chiffrage'!A112&lt;1,"",'Liste materiels et chiffrage'!A112)</f>
      </c>
      <c r="B112" s="329">
        <f>'Liste materiels et chiffrage'!B112</f>
      </c>
    </row>
    <row r="113" spans="1:5" x14ac:dyDescent="0.25">
      <c r="A113" s="328">
        <f>+IF('Liste materiels et chiffrage'!A113&lt;1,"",'Liste materiels et chiffrage'!A113)</f>
      </c>
      <c r="B113" s="329">
        <f>'Liste materiels et chiffrage'!B113</f>
      </c>
    </row>
    <row r="114" spans="1:5" x14ac:dyDescent="0.25">
      <c r="A114" s="328">
        <f>+IF('Liste materiels et chiffrage'!A114&lt;1,"",'Liste materiels et chiffrage'!A114)</f>
      </c>
      <c r="B114" s="329">
        <f>'Liste materiels et chiffrage'!B114</f>
      </c>
    </row>
    <row r="115" spans="1:5" x14ac:dyDescent="0.25">
      <c r="A115" s="328">
        <f>+IF('Liste materiels et chiffrage'!A115&lt;1,"",'Liste materiels et chiffrage'!A115)</f>
      </c>
      <c r="B115" s="329">
        <f>'Liste materiels et chiffrage'!B115</f>
      </c>
    </row>
    <row r="116" spans="1:5" x14ac:dyDescent="0.25">
      <c r="A116" s="334">
        <f>+IF('Liste materiels et chiffrage'!A116&lt;1,"",'Liste materiels et chiffrage'!A116)</f>
      </c>
      <c r="B116" s="335">
        <f>'Liste materiels et chiffrage'!B116</f>
      </c>
    </row>
    <row r="117" spans="1:5" x14ac:dyDescent="0.25">
      <c r="A117" s="328">
        <f>+IF('Liste materiels et chiffrage'!A117&lt;1,"",'Liste materiels et chiffrage'!A117)</f>
      </c>
      <c r="B117" s="329">
        <f>'Liste materiels et chiffrage'!B117</f>
      </c>
    </row>
    <row r="118" spans="1:5" x14ac:dyDescent="0.25">
      <c r="A118" s="328">
        <f>+IF('Liste materiels et chiffrage'!A118&lt;1,"",'Liste materiels et chiffrage'!A118)</f>
      </c>
      <c r="B118" s="329">
        <f>'Liste materiels et chiffrage'!B118</f>
      </c>
    </row>
    <row r="119" spans="1:5" x14ac:dyDescent="0.25">
      <c r="A119" s="328">
        <f>+IF('Liste materiels et chiffrage'!A119&lt;1,"",'Liste materiels et chiffrage'!A119)</f>
      </c>
      <c r="B119" s="329">
        <f>'Liste materiels et chiffrage'!B119</f>
      </c>
    </row>
    <row r="120" spans="1:5" x14ac:dyDescent="0.25">
      <c r="A120" s="328">
        <f>+IF('Liste materiels et chiffrage'!A120&lt;1,"",'Liste materiels et chiffrage'!A120)</f>
      </c>
      <c r="B120" s="329">
        <f>'Liste materiels et chiffrage'!B120</f>
      </c>
    </row>
    <row r="121" spans="1:5" x14ac:dyDescent="0.25">
      <c r="A121" s="328">
        <f>+IF('Liste materiels et chiffrage'!A121&lt;1,"",'Liste materiels et chiffrage'!A121)</f>
      </c>
      <c r="B121" s="329">
        <f>'Liste materiels et chiffrage'!B121</f>
      </c>
    </row>
    <row r="122" spans="1:5" x14ac:dyDescent="0.25">
      <c r="A122" s="328">
        <f>+IF('Liste materiels et chiffrage'!A122&lt;1,"",'Liste materiels et chiffrage'!A122)</f>
      </c>
      <c r="B122" s="329">
        <f>'Liste materiels et chiffrage'!B122</f>
      </c>
    </row>
    <row r="123" spans="1:5" x14ac:dyDescent="0.25">
      <c r="A123" s="328">
        <f>+IF('Liste materiels et chiffrage'!A123&lt;1,"",'Liste materiels et chiffrage'!A123)</f>
      </c>
      <c r="B123" s="329">
        <f>'Liste materiels et chiffrage'!B123</f>
      </c>
    </row>
    <row r="124" spans="1:5" x14ac:dyDescent="0.25">
      <c r="A124" s="328">
        <f>+IF('Liste materiels et chiffrage'!A124&lt;1,"",'Liste materiels et chiffrage'!A124)</f>
      </c>
      <c r="B124" s="329">
        <f>'Liste materiels et chiffrage'!B124</f>
      </c>
    </row>
    <row r="125" spans="1:5" x14ac:dyDescent="0.25">
      <c r="A125" s="328">
        <f>+IF('Liste materiels et chiffrage'!A125&lt;1,"",'Liste materiels et chiffrage'!A125)</f>
      </c>
      <c r="B125" s="329">
        <f>'Liste materiels et chiffrage'!B125</f>
      </c>
    </row>
    <row r="126" spans="1:5" x14ac:dyDescent="0.25">
      <c r="A126" s="328">
        <f>+IF('Liste materiels et chiffrage'!A126&lt;1,"",'Liste materiels et chiffrage'!A126)</f>
      </c>
      <c r="B126" s="329">
        <f>'Liste materiels et chiffrage'!B126</f>
      </c>
    </row>
    <row r="127" spans="1:5" x14ac:dyDescent="0.25">
      <c r="A127" s="328">
        <f>+IF('Liste materiels et chiffrage'!A127&lt;1,"",'Liste materiels et chiffrage'!A127)</f>
      </c>
      <c r="B127" s="329">
        <f>'Liste materiels et chiffrage'!B127</f>
      </c>
    </row>
    <row r="128" spans="1:5" x14ac:dyDescent="0.25">
      <c r="A128" s="328">
        <f>+IF('Liste materiels et chiffrage'!A128&lt;1,"",'Liste materiels et chiffrage'!A128)</f>
      </c>
      <c r="B128" s="329">
        <f>'Liste materiels et chiffrage'!B128</f>
      </c>
    </row>
    <row r="129" spans="1:5" x14ac:dyDescent="0.25">
      <c r="A129" s="328">
        <f>+IF('Liste materiels et chiffrage'!A129&lt;1,"",'Liste materiels et chiffrage'!A129)</f>
      </c>
      <c r="B129" s="329">
        <f>'Liste materiels et chiffrage'!B129</f>
      </c>
    </row>
    <row r="130" spans="1:5" x14ac:dyDescent="0.25">
      <c r="A130" s="328">
        <f>+IF('Liste materiels et chiffrage'!A130&lt;1,"",'Liste materiels et chiffrage'!A130)</f>
      </c>
      <c r="B130" s="329">
        <f>'Liste materiels et chiffrage'!B130</f>
      </c>
    </row>
    <row r="131" spans="1:5" x14ac:dyDescent="0.25">
      <c r="A131" s="328">
        <f>+IF('Liste materiels et chiffrage'!A131&lt;1,"",'Liste materiels et chiffrage'!A131)</f>
      </c>
      <c r="B131" s="329">
        <f>'Liste materiels et chiffrage'!B131</f>
      </c>
    </row>
    <row r="132" spans="1:5" x14ac:dyDescent="0.25">
      <c r="A132" s="328">
        <f>+IF('Liste materiels et chiffrage'!A132&lt;1,"",'Liste materiels et chiffrage'!A132)</f>
      </c>
      <c r="B132" s="329">
        <f>'Liste materiels et chiffrage'!B132</f>
      </c>
    </row>
    <row r="133" spans="1:5" x14ac:dyDescent="0.25">
      <c r="A133" s="328">
        <f>+IF('Liste materiels et chiffrage'!A133&lt;1,"",'Liste materiels et chiffrage'!A133)</f>
      </c>
      <c r="B133" s="329">
        <f>'Liste materiels et chiffrage'!B133</f>
      </c>
    </row>
    <row r="134" spans="1:5" x14ac:dyDescent="0.25">
      <c r="A134" s="336">
        <f>+IF('Liste materiels et chiffrage'!A134&lt;1,"",'Liste materiels et chiffrage'!A134)</f>
      </c>
      <c r="B134" s="337">
        <f>'Liste materiels et chiffrage'!B134</f>
      </c>
    </row>
    <row r="135" spans="1:5" x14ac:dyDescent="0.25">
      <c r="A135" s="328">
        <f>+IF('Liste materiels et chiffrage'!A135&lt;1,"",'Liste materiels et chiffrage'!A135)</f>
      </c>
      <c r="B135" s="329">
        <f>'Liste materiels et chiffrage'!B135</f>
      </c>
    </row>
    <row r="136" spans="1:5" x14ac:dyDescent="0.25">
      <c r="A136" s="328">
        <f>+IF('Liste materiels et chiffrage'!A136&lt;1,"",'Liste materiels et chiffrage'!A136)</f>
      </c>
      <c r="B136" s="329">
        <f>'Liste materiels et chiffrage'!B136</f>
      </c>
    </row>
    <row r="137" spans="1:5" x14ac:dyDescent="0.25">
      <c r="A137" s="328">
        <f>+IF('Liste materiels et chiffrage'!A137&lt;1,"",'Liste materiels et chiffrage'!A137)</f>
      </c>
      <c r="B137" s="329">
        <f>'Liste materiels et chiffrage'!B137</f>
      </c>
    </row>
    <row r="138" spans="1:5" x14ac:dyDescent="0.25">
      <c r="A138" s="328">
        <f>+IF('Liste materiels et chiffrage'!A138&lt;1,"",'Liste materiels et chiffrage'!A138)</f>
      </c>
      <c r="B138" s="329">
        <f>'Liste materiels et chiffrage'!B138</f>
      </c>
    </row>
    <row r="139" spans="1:5" x14ac:dyDescent="0.25">
      <c r="A139" s="328">
        <f>+IF('Liste materiels et chiffrage'!A139&lt;1,"",'Liste materiels et chiffrage'!A139)</f>
      </c>
      <c r="B139" s="329">
        <f>'Liste materiels et chiffrage'!B139</f>
      </c>
    </row>
    <row r="140" spans="1:5" x14ac:dyDescent="0.25">
      <c r="A140" s="328">
        <f>+IF('Liste materiels et chiffrage'!A140&lt;1,"",'Liste materiels et chiffrage'!A140)</f>
      </c>
      <c r="B140" s="329">
        <f>'Liste materiels et chiffrage'!B140</f>
      </c>
    </row>
    <row r="141" spans="1:5" x14ac:dyDescent="0.25">
      <c r="A141" s="328">
        <f>+IF('Liste materiels et chiffrage'!A141&lt;1,"",'Liste materiels et chiffrage'!A141)</f>
      </c>
      <c r="B141" s="329">
        <f>'Liste materiels et chiffrage'!B141</f>
      </c>
    </row>
    <row r="142" spans="1:5" x14ac:dyDescent="0.25">
      <c r="A142" s="328">
        <f>+IF('Liste materiels et chiffrage'!A142&lt;1,"",'Liste materiels et chiffrage'!A142)</f>
      </c>
      <c r="B142" s="329">
        <f>'Liste materiels et chiffrage'!B142</f>
      </c>
    </row>
    <row r="143" spans="1:5" x14ac:dyDescent="0.25">
      <c r="A143" s="328">
        <f>+IF('Liste materiels et chiffrage'!A143&lt;1,"",'Liste materiels et chiffrage'!A143)</f>
      </c>
      <c r="B143" s="329">
        <f>'Liste materiels et chiffrage'!B143</f>
      </c>
    </row>
    <row r="144" spans="1:5" x14ac:dyDescent="0.25">
      <c r="A144" s="328">
        <f>+IF('Liste materiels et chiffrage'!A144&lt;1,"",'Liste materiels et chiffrage'!A144)</f>
      </c>
      <c r="B144" s="329">
        <f>'Liste materiels et chiffrage'!B144</f>
      </c>
    </row>
    <row r="145" spans="1:5" x14ac:dyDescent="0.25">
      <c r="A145" s="328">
        <f>+IF('Liste materiels et chiffrage'!A145&lt;1,"",'Liste materiels et chiffrage'!A145)</f>
      </c>
      <c r="B145" s="329">
        <f>'Liste materiels et chiffrage'!B145</f>
      </c>
    </row>
    <row r="146" spans="1:5" x14ac:dyDescent="0.25">
      <c r="A146" s="328">
        <f>+IF('Liste materiels et chiffrage'!A146&lt;1,"",'Liste materiels et chiffrage'!A146)</f>
      </c>
      <c r="B146" s="329">
        <f>'Liste materiels et chiffrage'!B146</f>
      </c>
    </row>
    <row r="147" spans="1:5" x14ac:dyDescent="0.25">
      <c r="A147" s="328">
        <f>+IF('Liste materiels et chiffrage'!A147&lt;1,"",'Liste materiels et chiffrage'!A147)</f>
      </c>
      <c r="B147" s="329">
        <f>'Liste materiels et chiffrage'!B147</f>
      </c>
    </row>
    <row r="148" spans="1:5" x14ac:dyDescent="0.25">
      <c r="A148" s="328">
        <f>+IF('Liste materiels et chiffrage'!A148&lt;1,"",'Liste materiels et chiffrage'!A148)</f>
      </c>
      <c r="B148" s="329">
        <f>'Liste materiels et chiffrage'!B148</f>
      </c>
    </row>
    <row r="149" spans="1:5" x14ac:dyDescent="0.25">
      <c r="A149" s="328">
        <f>+IF('Liste materiels et chiffrage'!A149&lt;1,"",'Liste materiels et chiffrage'!A149)</f>
      </c>
      <c r="B149" s="329">
        <f>'Liste materiels et chiffrage'!B149</f>
      </c>
    </row>
    <row r="150" spans="1:5" x14ac:dyDescent="0.25">
      <c r="A150" s="328">
        <f>+IF('Liste materiels et chiffrage'!A150&lt;1,"",'Liste materiels et chiffrage'!A150)</f>
      </c>
      <c r="B150" s="329">
        <f>'Liste materiels et chiffrage'!B150</f>
      </c>
    </row>
    <row r="151" spans="1:5" x14ac:dyDescent="0.25">
      <c r="A151" s="328">
        <f>+IF('Liste materiels et chiffrage'!A151&lt;1,"",'Liste materiels et chiffrage'!A151)</f>
      </c>
      <c r="B151" s="329">
        <f>'Liste materiels et chiffrage'!B151</f>
      </c>
    </row>
    <row r="152" spans="1:5" x14ac:dyDescent="0.25">
      <c r="A152" s="328">
        <f>+IF('Liste materiels et chiffrage'!A152&lt;1,"",'Liste materiels et chiffrage'!A152)</f>
      </c>
      <c r="B152" s="329">
        <f>'Liste materiels et chiffrage'!B152</f>
      </c>
    </row>
    <row r="153" spans="1:5" x14ac:dyDescent="0.25">
      <c r="A153" s="328">
        <f>+IF('Liste materiels et chiffrage'!A153&lt;1,"",'Liste materiels et chiffrage'!A153)</f>
      </c>
      <c r="B153" s="329">
        <f>'Liste materiels et chiffrage'!B153</f>
      </c>
    </row>
    <row r="154" spans="1:5" x14ac:dyDescent="0.25">
      <c r="A154" s="328">
        <f>+IF('Liste materiels et chiffrage'!A154&lt;1,"",'Liste materiels et chiffrage'!A154)</f>
      </c>
      <c r="B154" s="329">
        <f>'Liste materiels et chiffrage'!B154</f>
      </c>
    </row>
    <row r="155" spans="1:5" x14ac:dyDescent="0.25">
      <c r="A155" s="328">
        <f>+IF('Liste materiels et chiffrage'!A155&lt;1,"",'Liste materiels et chiffrage'!A155)</f>
      </c>
      <c r="B155" s="329">
        <f>'Liste materiels et chiffrage'!B155</f>
      </c>
    </row>
    <row r="156" spans="1:5" x14ac:dyDescent="0.25">
      <c r="A156" s="328">
        <f>+IF('Liste materiels et chiffrage'!A156&lt;1,"",'Liste materiels et chiffrage'!A156)</f>
      </c>
      <c r="B156" s="329">
        <f>'Liste materiels et chiffrage'!B156</f>
      </c>
    </row>
    <row r="157" spans="1:5" x14ac:dyDescent="0.25">
      <c r="A157" s="328">
        <f>+IF('Liste materiels et chiffrage'!A157&lt;1,"",'Liste materiels et chiffrage'!A157)</f>
      </c>
      <c r="B157" s="329">
        <f>'Liste materiels et chiffrage'!B157</f>
      </c>
    </row>
    <row r="158" spans="1:5" x14ac:dyDescent="0.25">
      <c r="A158" s="328">
        <f>+IF('Liste materiels et chiffrage'!A158&lt;1,"",'Liste materiels et chiffrage'!A158)</f>
      </c>
      <c r="B158" s="329">
        <f>'Liste materiels et chiffrage'!B158</f>
      </c>
    </row>
    <row r="159" spans="1:5" x14ac:dyDescent="0.25">
      <c r="A159" s="328">
        <f>+IF('Liste materiels et chiffrage'!A159&lt;1,"",'Liste materiels et chiffrage'!A159)</f>
      </c>
      <c r="B159" s="329">
        <f>'Liste materiels et chiffrage'!B159</f>
      </c>
    </row>
    <row r="160" spans="1:5" x14ac:dyDescent="0.25">
      <c r="A160" s="328">
        <f>+IF('Liste materiels et chiffrage'!A160&lt;1,"",'Liste materiels et chiffrage'!A160)</f>
      </c>
      <c r="B160" s="329">
        <f>'Liste materiels et chiffrage'!B160</f>
      </c>
    </row>
    <row r="161" spans="1:5" x14ac:dyDescent="0.25">
      <c r="A161" s="328">
        <f>+IF('Liste materiels et chiffrage'!A161&lt;1,"",'Liste materiels et chiffrage'!A161)</f>
      </c>
      <c r="B161" s="329">
        <f>'Liste materiels et chiffrage'!B161</f>
      </c>
    </row>
    <row r="162" spans="1:5" x14ac:dyDescent="0.25">
      <c r="A162" s="328">
        <f>+IF('Liste materiels et chiffrage'!A162&lt;1,"",'Liste materiels et chiffrage'!A162)</f>
      </c>
      <c r="B162" s="329">
        <f>'Liste materiels et chiffrage'!B162</f>
      </c>
    </row>
    <row r="163" spans="1:5" x14ac:dyDescent="0.25">
      <c r="A163" s="338">
        <f>+IF('Liste materiels et chiffrage'!A163&lt;1,"",'Liste materiels et chiffrage'!A163)</f>
      </c>
      <c r="B163" s="339">
        <f>'Liste materiels et chiffrage'!B163</f>
      </c>
    </row>
    <row r="164" spans="1:5" x14ac:dyDescent="0.25">
      <c r="A164" s="328">
        <f>+IF('Liste materiels et chiffrage'!A164&lt;1,"",'Liste materiels et chiffrage'!A164)</f>
      </c>
      <c r="B164" s="329">
        <f>'Liste materiels et chiffrage'!B164</f>
      </c>
    </row>
    <row r="165" spans="1:5" x14ac:dyDescent="0.25">
      <c r="A165" s="328">
        <f>+IF('Liste materiels et chiffrage'!A165&lt;1,"",'Liste materiels et chiffrage'!A165)</f>
      </c>
      <c r="B165" s="329">
        <f>'Liste materiels et chiffrage'!B165</f>
      </c>
    </row>
    <row r="166" spans="1:5" x14ac:dyDescent="0.25">
      <c r="A166" s="328">
        <f>+IF('Liste materiels et chiffrage'!A166&lt;1,"",'Liste materiels et chiffrage'!A166)</f>
      </c>
      <c r="B166" s="329">
        <f>'Liste materiels et chiffrage'!B166</f>
      </c>
    </row>
    <row r="167" spans="1:5" x14ac:dyDescent="0.25">
      <c r="A167" s="328">
        <f>+IF('Liste materiels et chiffrage'!A167&lt;1,"",'Liste materiels et chiffrage'!A167)</f>
      </c>
      <c r="B167" s="329">
        <f>'Liste materiels et chiffrage'!B167</f>
      </c>
    </row>
    <row r="168" spans="1:5" x14ac:dyDescent="0.25">
      <c r="A168" s="328">
        <f>+IF('Liste materiels et chiffrage'!A168&lt;1,"",'Liste materiels et chiffrage'!A168)</f>
      </c>
      <c r="B168" s="329">
        <f>'Liste materiels et chiffrage'!B168</f>
      </c>
    </row>
    <row r="169" spans="1:5" x14ac:dyDescent="0.25">
      <c r="A169" s="328">
        <f>+IF('Liste materiels et chiffrage'!A169&lt;1,"",'Liste materiels et chiffrage'!A169)</f>
      </c>
      <c r="B169" s="329">
        <f>'Liste materiels et chiffrage'!B169</f>
      </c>
    </row>
    <row r="170" spans="1:5" x14ac:dyDescent="0.25">
      <c r="A170" s="328">
        <f>+IF('Liste materiels et chiffrage'!A170&lt;1,"",'Liste materiels et chiffrage'!A170)</f>
      </c>
      <c r="B170" s="329">
        <f>'Liste materiels et chiffrage'!B170</f>
      </c>
    </row>
    <row r="171" spans="1:5" x14ac:dyDescent="0.25">
      <c r="A171" s="340">
        <f>+IF('Liste materiels et chiffrage'!A171&lt;1,"",'Liste materiels et chiffrage'!A171)</f>
      </c>
      <c r="B171" s="341">
        <f>'Liste materiels et chiffrage'!B171</f>
      </c>
    </row>
    <row r="172" spans="1:5" x14ac:dyDescent="0.25">
      <c r="A172" s="328">
        <f>+IF('Liste materiels et chiffrage'!A172&lt;1,"",'Liste materiels et chiffrage'!A172)</f>
      </c>
      <c r="B172" s="329">
        <f>'Liste materiels et chiffrage'!B172</f>
      </c>
    </row>
    <row r="173" spans="1:5" x14ac:dyDescent="0.25">
      <c r="A173" s="328">
        <f>+IF('Liste materiels et chiffrage'!A173&lt;1,"",'Liste materiels et chiffrage'!A173)</f>
      </c>
      <c r="B173" s="329">
        <f>'Liste materiels et chiffrage'!B173</f>
      </c>
    </row>
    <row r="174" spans="1:5" x14ac:dyDescent="0.25">
      <c r="A174" s="328">
        <f>+IF('Liste materiels et chiffrage'!A174&lt;1,"",'Liste materiels et chiffrage'!A174)</f>
      </c>
      <c r="B174" s="329">
        <f>'Liste materiels et chiffrage'!B174</f>
      </c>
    </row>
    <row r="175" spans="1:5" x14ac:dyDescent="0.25">
      <c r="A175" s="328">
        <f>+IF('Liste materiels et chiffrage'!A175&lt;1,"",'Liste materiels et chiffrage'!A175)</f>
      </c>
      <c r="B175" s="329">
        <f>'Liste materiels et chiffrage'!B175</f>
      </c>
    </row>
    <row r="176" spans="1:5" x14ac:dyDescent="0.25">
      <c r="A176" s="328">
        <f>+IF('Liste materiels et chiffrage'!A176&lt;1,"",'Liste materiels et chiffrage'!A176)</f>
      </c>
      <c r="B176" s="329">
        <f>'Liste materiels et chiffrage'!B176</f>
      </c>
    </row>
    <row r="177" spans="1:5" x14ac:dyDescent="0.25">
      <c r="A177" s="328">
        <f>+IF('Liste materiels et chiffrage'!A177&lt;1,"",'Liste materiels et chiffrage'!A177)</f>
      </c>
      <c r="B177" s="329">
        <f>'Liste materiels et chiffrage'!B177</f>
      </c>
    </row>
    <row r="178" spans="1:5" x14ac:dyDescent="0.25">
      <c r="A178" s="328">
        <f>+IF('Liste materiels et chiffrage'!A178&lt;1,"",'Liste materiels et chiffrage'!A178)</f>
      </c>
      <c r="B178" s="329">
        <f>'Liste materiels et chiffrage'!B178</f>
      </c>
    </row>
    <row r="179" spans="1:5" x14ac:dyDescent="0.25">
      <c r="A179" s="328">
        <f>+IF('Liste materiels et chiffrage'!A179&lt;1,"",'Liste materiels et chiffrage'!A179)</f>
      </c>
      <c r="B179" s="329">
        <f>'Liste materiels et chiffrage'!B179</f>
      </c>
    </row>
    <row r="180" spans="1:5" x14ac:dyDescent="0.25">
      <c r="A180" s="328">
        <f>+IF('Liste materiels et chiffrage'!A180&lt;1,"",'Liste materiels et chiffrage'!A180)</f>
      </c>
      <c r="B180" s="329">
        <f>'Liste materiels et chiffrage'!B180</f>
      </c>
    </row>
    <row r="181" spans="1:5" x14ac:dyDescent="0.25">
      <c r="A181" s="328">
        <f>+IF('Liste materiels et chiffrage'!A181&lt;1,"",'Liste materiels et chiffrage'!A181)</f>
      </c>
      <c r="B181" s="329">
        <f>'Liste materiels et chiffrage'!B181</f>
      </c>
    </row>
    <row r="182" spans="1:5" x14ac:dyDescent="0.25">
      <c r="A182" s="328">
        <f>+IF('Liste materiels et chiffrage'!A182&lt;1,"",'Liste materiels et chiffrage'!A182)</f>
      </c>
      <c r="B182" s="329">
        <f>'Liste materiels et chiffrage'!B182</f>
      </c>
    </row>
    <row r="183" spans="1:5" x14ac:dyDescent="0.25">
      <c r="A183" s="328">
        <f>+IF('Liste materiels et chiffrage'!A183&lt;1,"",'Liste materiels et chiffrage'!A183)</f>
      </c>
      <c r="B183" s="329">
        <f>'Liste materiels et chiffrage'!B183</f>
      </c>
    </row>
    <row r="184" spans="1:5" x14ac:dyDescent="0.25">
      <c r="A184" s="328">
        <f>+IF('Liste materiels et chiffrage'!A184&lt;1,"",'Liste materiels et chiffrage'!A184)</f>
      </c>
      <c r="B184" s="329">
        <f>'Liste materiels et chiffrage'!B184</f>
      </c>
    </row>
    <row r="185" spans="1:5" x14ac:dyDescent="0.25">
      <c r="A185" s="328">
        <f>+IF('Liste materiels et chiffrage'!A185&lt;1,"",'Liste materiels et chiffrage'!A185)</f>
      </c>
      <c r="B185" s="329">
        <f>'Liste materiels et chiffrage'!B185</f>
      </c>
    </row>
    <row r="186" spans="1:5" x14ac:dyDescent="0.25">
      <c r="A186" s="328">
        <f>+IF('Liste materiels et chiffrage'!A186&lt;1,"",'Liste materiels et chiffrage'!A186)</f>
      </c>
      <c r="B186" s="329">
        <f>'Liste materiels et chiffrage'!B186</f>
      </c>
    </row>
    <row r="187" spans="1:5" x14ac:dyDescent="0.25">
      <c r="A187" s="328">
        <f>+IF('Liste materiels et chiffrage'!A187&lt;1,"",'Liste materiels et chiffrage'!A187)</f>
      </c>
      <c r="B187" s="329">
        <f>'Liste materiels et chiffrage'!B187</f>
      </c>
    </row>
    <row r="188" spans="1:5" x14ac:dyDescent="0.25">
      <c r="A188" s="342">
        <f>+IF('Liste materiels et chiffrage'!A188&lt;1,"",'Liste materiels et chiffrage'!A188)</f>
      </c>
      <c r="B188" s="343">
        <f>'Liste materiels et chiffrage'!B188</f>
      </c>
    </row>
    <row r="189" spans="1:5" x14ac:dyDescent="0.25">
      <c r="A189" s="328">
        <f>+IF('Liste materiels et chiffrage'!A189&lt;1,"",'Liste materiels et chiffrage'!A189)</f>
      </c>
      <c r="B189" s="329">
        <f>'Liste materiels et chiffrage'!B189</f>
      </c>
    </row>
    <row r="190" spans="1:5" x14ac:dyDescent="0.25">
      <c r="A190" s="328">
        <f>+IF('Liste materiels et chiffrage'!A190&lt;1,"",'Liste materiels et chiffrage'!A190)</f>
      </c>
      <c r="B190" s="329">
        <f>'Liste materiels et chiffrage'!B190</f>
      </c>
    </row>
    <row r="191" spans="1:5" x14ac:dyDescent="0.25">
      <c r="A191" s="328">
        <f>+IF('Liste materiels et chiffrage'!A191&lt;1,"",'Liste materiels et chiffrage'!A191)</f>
      </c>
      <c r="B191" s="329">
        <f>'Liste materiels et chiffrage'!B191</f>
      </c>
    </row>
    <row r="192" spans="1:5" x14ac:dyDescent="0.25">
      <c r="A192" s="328">
        <f>+IF('Liste materiels et chiffrage'!A192&lt;1,"",'Liste materiels et chiffrage'!A192)</f>
      </c>
      <c r="B192" s="329">
        <f>'Liste materiels et chiffrage'!B192</f>
      </c>
    </row>
    <row r="193" spans="1:5" x14ac:dyDescent="0.25">
      <c r="A193" s="328">
        <f>+IF('Liste materiels et chiffrage'!A193&lt;1,"",'Liste materiels et chiffrage'!A193)</f>
      </c>
      <c r="B193" s="329">
        <f>'Liste materiels et chiffrage'!B193</f>
      </c>
    </row>
    <row r="194" spans="1:5" x14ac:dyDescent="0.25">
      <c r="A194" s="328">
        <f>+IF('Liste materiels et chiffrage'!A194&lt;1,"",'Liste materiels et chiffrage'!A194)</f>
      </c>
      <c r="B194" s="329">
        <f>'Liste materiels et chiffrage'!B194</f>
      </c>
    </row>
    <row r="195" spans="1:5" x14ac:dyDescent="0.25">
      <c r="A195" s="328">
        <f>+IF('Liste materiels et chiffrage'!A195&lt;1,"",'Liste materiels et chiffrage'!A195)</f>
      </c>
      <c r="B195" s="329">
        <f>'Liste materiels et chiffrage'!B195</f>
      </c>
    </row>
    <row r="196" spans="1:5" x14ac:dyDescent="0.25">
      <c r="A196" s="328">
        <f>+IF('Liste materiels et chiffrage'!A196&lt;1,"",'Liste materiels et chiffrage'!A196)</f>
      </c>
      <c r="B196" s="329">
        <f>'Liste materiels et chiffrage'!B196</f>
      </c>
    </row>
    <row r="197" spans="1:5" x14ac:dyDescent="0.25">
      <c r="A197" s="328">
        <f>+IF('Liste materiels et chiffrage'!A197&lt;1,"",'Liste materiels et chiffrage'!A197)</f>
      </c>
      <c r="B197" s="329">
        <f>'Liste materiels et chiffrage'!B197</f>
      </c>
    </row>
    <row r="198" spans="1:5" x14ac:dyDescent="0.25">
      <c r="A198" s="328">
        <f>+IF('Liste materiels et chiffrage'!A198&lt;1,"",'Liste materiels et chiffrage'!A198)</f>
      </c>
      <c r="B198" s="329">
        <f>'Liste materiels et chiffrage'!B198</f>
      </c>
    </row>
    <row r="199" spans="1:5" x14ac:dyDescent="0.25">
      <c r="A199" s="328">
        <f>+IF('Liste materiels et chiffrage'!A199&lt;1,"",'Liste materiels et chiffrage'!A199)</f>
      </c>
      <c r="B199" s="329">
        <f>'Liste materiels et chiffrage'!B199</f>
      </c>
    </row>
    <row r="200" spans="1:5" x14ac:dyDescent="0.25">
      <c r="A200" s="328">
        <f>+IF('Liste materiels et chiffrage'!A200&lt;1,"",'Liste materiels et chiffrage'!A200)</f>
      </c>
      <c r="B200" s="329">
        <f>'Liste materiels et chiffrage'!B200</f>
      </c>
    </row>
    <row r="201" spans="1:5" x14ac:dyDescent="0.25">
      <c r="A201" s="344">
        <f>+IF('Liste materiels et chiffrage'!A201&lt;1,"",'Liste materiels et chiffrage'!A201)</f>
      </c>
      <c r="B201" s="345">
        <f>'Liste materiels et chiffrage'!B201</f>
      </c>
    </row>
    <row r="202" spans="1:5" x14ac:dyDescent="0.25">
      <c r="A202" s="328">
        <f>+IF('Liste materiels et chiffrage'!A202&lt;1,"",'Liste materiels et chiffrage'!A202)</f>
      </c>
      <c r="B202" s="329">
        <f>'Liste materiels et chiffrage'!B202</f>
      </c>
    </row>
    <row r="203" spans="1:5" x14ac:dyDescent="0.25">
      <c r="A203" s="328">
        <f>+IF('Liste materiels et chiffrage'!A203&lt;1,"",'Liste materiels et chiffrage'!A203)</f>
      </c>
      <c r="B203" s="329">
        <f>'Liste materiels et chiffrage'!B203</f>
      </c>
    </row>
    <row r="204" spans="1:5" x14ac:dyDescent="0.25">
      <c r="A204" s="328">
        <f>+IF('Liste materiels et chiffrage'!A204&lt;1,"",'Liste materiels et chiffrage'!A204)</f>
      </c>
      <c r="B204" s="329">
        <f>'Liste materiels et chiffrage'!B204</f>
      </c>
    </row>
    <row r="205" spans="1:5" x14ac:dyDescent="0.25">
      <c r="A205" s="328">
        <f>+IF('Liste materiels et chiffrage'!A205&lt;1,"",'Liste materiels et chiffrage'!A205)</f>
      </c>
      <c r="B205" s="329">
        <f>'Liste materiels et chiffrage'!B205</f>
      </c>
    </row>
    <row r="206" spans="1:5" x14ac:dyDescent="0.25">
      <c r="A206" s="328">
        <f>+IF('Liste materiels et chiffrage'!A206&lt;1,"",'Liste materiels et chiffrage'!A206)</f>
      </c>
      <c r="B206" s="329">
        <f>'Liste materiels et chiffrage'!B206</f>
      </c>
    </row>
    <row r="207" spans="1:5" x14ac:dyDescent="0.25">
      <c r="A207" s="328">
        <f>+IF('Liste materiels et chiffrage'!A207&lt;1,"",'Liste materiels et chiffrage'!A207)</f>
      </c>
      <c r="B207" s="329">
        <f>'Liste materiels et chiffrage'!B207</f>
      </c>
    </row>
    <row r="208" spans="1:5" x14ac:dyDescent="0.25">
      <c r="A208" s="328">
        <f>+IF('Liste materiels et chiffrage'!A208&lt;1,"",'Liste materiels et chiffrage'!A208)</f>
      </c>
      <c r="B208" s="329">
        <f>'Liste materiels et chiffrage'!B208</f>
      </c>
    </row>
    <row r="209" spans="1:5" x14ac:dyDescent="0.25">
      <c r="A209" s="328">
        <f>+IF('Liste materiels et chiffrage'!A209&lt;1,"",'Liste materiels et chiffrage'!A209)</f>
      </c>
      <c r="B209" s="329">
        <f>'Liste materiels et chiffrage'!B209</f>
      </c>
    </row>
    <row r="210" spans="1:5" x14ac:dyDescent="0.25">
      <c r="A210" s="328">
        <f>+IF('Liste materiels et chiffrage'!A210&lt;1,"",'Liste materiels et chiffrage'!A210)</f>
      </c>
      <c r="B210" s="329">
        <f>'Liste materiels et chiffrage'!B210</f>
      </c>
    </row>
    <row r="211" spans="1:5" x14ac:dyDescent="0.25">
      <c r="A211" s="328">
        <f>+IF('Liste materiels et chiffrage'!A211&lt;1,"",'Liste materiels et chiffrage'!A211)</f>
      </c>
      <c r="B211" s="329">
        <f>'Liste materiels et chiffrage'!B211</f>
      </c>
    </row>
    <row r="212" spans="1:5" x14ac:dyDescent="0.25">
      <c r="A212" s="328">
        <f>+IF('Liste materiels et chiffrage'!A212&lt;1,"",'Liste materiels et chiffrage'!A212)</f>
      </c>
      <c r="B212" s="329">
        <f>'Liste materiels et chiffrage'!B212</f>
      </c>
    </row>
    <row r="213" spans="1:5" x14ac:dyDescent="0.25">
      <c r="A213" s="328">
        <f>+IF('Liste materiels et chiffrage'!A213&lt;1,"",'Liste materiels et chiffrage'!A213)</f>
      </c>
      <c r="B213" s="329">
        <f>'Liste materiels et chiffrage'!B213</f>
      </c>
    </row>
    <row r="214" spans="1:5" x14ac:dyDescent="0.25">
      <c r="A214" s="328">
        <f>+IF('Liste materiels et chiffrage'!A214&lt;1,"",'Liste materiels et chiffrage'!A214)</f>
      </c>
      <c r="B214" s="329">
        <f>'Liste materiels et chiffrage'!B214</f>
      </c>
    </row>
    <row r="215" spans="1:5" x14ac:dyDescent="0.25">
      <c r="A215" s="328">
        <f>+IF('Liste materiels et chiffrage'!A215&lt;1,"",'Liste materiels et chiffrage'!A215)</f>
      </c>
      <c r="B215" s="329">
        <f>'Liste materiels et chiffrage'!B215</f>
      </c>
    </row>
    <row r="216" spans="1:5" x14ac:dyDescent="0.25">
      <c r="A216" s="346">
        <f>+IF('Liste materiels et chiffrage'!A216&lt;1,"",'Liste materiels et chiffrage'!A216)</f>
      </c>
      <c r="B216" s="329"/>
    </row>
    <row r="217" spans="1:5" x14ac:dyDescent="0.25">
      <c r="A217" s="328">
        <f>+IF('Liste materiels et chiffrage'!A217&lt;1,"",'Liste materiels et chiffrage'!A217)</f>
      </c>
      <c r="B217" s="329">
        <f>'Liste materiels et chiffrage'!B217</f>
      </c>
    </row>
    <row r="218" spans="1:5" x14ac:dyDescent="0.25">
      <c r="A218" s="328">
        <f>+IF('Liste materiels et chiffrage'!A219&lt;1,"",'Liste materiels et chiffrage'!A219)</f>
      </c>
      <c r="B218" s="329">
        <f>'Liste materiels et chiffrage'!B219</f>
      </c>
    </row>
    <row r="219" spans="1:5" x14ac:dyDescent="0.25">
      <c r="A219" s="328">
        <f>+IF('Liste materiels et chiffrage'!A221&lt;1,"",'Liste materiels et chiffrage'!A221)</f>
      </c>
      <c r="B219" s="329">
        <f>'Liste materiels et chiffrage'!B221</f>
      </c>
    </row>
    <row r="220" spans="1:5" x14ac:dyDescent="0.25">
      <c r="A220" s="328">
        <f>+IF('Liste materiels et chiffrage'!A223&lt;1,"",'Liste materiels et chiffrage'!A223)</f>
      </c>
      <c r="B220" s="329">
        <f>'Liste materiels et chiffrage'!B223</f>
      </c>
    </row>
    <row r="221" spans="1:5" x14ac:dyDescent="0.25">
      <c r="A221" s="328">
        <f>+IF('Liste materiels et chiffrage'!A225&lt;1,"",'Liste materiels et chiffrage'!A225)</f>
      </c>
      <c r="B221" s="329">
        <f>'Liste materiels et chiffrage'!B225</f>
      </c>
    </row>
    <row r="222" spans="1:5" x14ac:dyDescent="0.25">
      <c r="A222" s="328">
        <f>+IF('Liste materiels et chiffrage'!A227&lt;1,"",'Liste materiels et chiffrage'!A227)</f>
      </c>
      <c r="B222" s="329">
        <f>'Liste materiels et chiffrage'!B227</f>
      </c>
    </row>
    <row r="223" spans="1:5" x14ac:dyDescent="0.25">
      <c r="A223" s="328">
        <f>+IF('Liste materiels et chiffrage'!A229&lt;1,"",'Liste materiels et chiffrage'!A229)</f>
      </c>
      <c r="B223" s="329">
        <f>'Liste materiels et chiffrage'!B229</f>
      </c>
    </row>
    <row r="224" spans="1:5" x14ac:dyDescent="0.25">
      <c r="A224" s="328">
        <f>+IF('Liste materiels et chiffrage'!A231&lt;1,"",'Liste materiels et chiffrage'!A231)</f>
      </c>
      <c r="B224" s="329">
        <f>'Liste materiels et chiffrage'!B231</f>
      </c>
    </row>
    <row r="225" spans="1:5" x14ac:dyDescent="0.25">
      <c r="A225" s="346">
        <f>+IF('Liste materiels et chiffrage'!A233&lt;1,"",'Liste materiels et chiffrage'!A233)</f>
      </c>
      <c r="B225" s="329">
        <f>'Liste materiels et chiffrage'!B233</f>
      </c>
    </row>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outlinePr summaryBelow="1" summaryRight="1"/>
  </sheetPr>
  <dimension ref="A1:AA215"/>
  <sheetViews>
    <sheetView workbookViewId="0" zoomScale="70" zoomScaleNormal="100">
      <selection activeCell="D212" sqref="D212"/>
    </sheetView>
  </sheetViews>
  <sheetFormatPr defaultRowHeight="14.25" outlineLevelRow="0" outlineLevelCol="0" x14ac:dyDescent="0" defaultColWidth="9.140625" customHeight="1"/>
  <cols>
    <col min="1" max="1" width="9" style="140" customWidth="1"/>
    <col min="2" max="2" width="46.5703125" style="5" customWidth="1"/>
    <col min="3" max="4" width="8.42578125" style="347" customWidth="1"/>
    <col min="5" max="27" width="11.42578125" style="2" customWidth="1"/>
    <col min="28" max="256" width="11.42578125" style="5" customWidth="1"/>
    <col min="257" max="257" width="9" style="5" customWidth="1"/>
    <col min="258" max="258" width="46.5703125" style="5" customWidth="1"/>
    <col min="259" max="260" width="8.42578125" style="5" customWidth="1"/>
    <col min="261" max="512" width="11.42578125" style="5" customWidth="1"/>
    <col min="513" max="513" width="9" style="5" customWidth="1"/>
    <col min="514" max="514" width="46.5703125" style="5" customWidth="1"/>
    <col min="515" max="516" width="8.42578125" style="5" customWidth="1"/>
    <col min="517" max="768" width="11.42578125" style="5" customWidth="1"/>
    <col min="769" max="769" width="9" style="5" customWidth="1"/>
    <col min="770" max="770" width="46.5703125" style="5" customWidth="1"/>
    <col min="771" max="772" width="8.42578125" style="5" customWidth="1"/>
    <col min="773" max="1024" width="11.42578125" style="5" customWidth="1"/>
    <col min="1025" max="1025" width="9" style="5" customWidth="1"/>
    <col min="1026" max="1026" width="46.5703125" style="5" customWidth="1"/>
    <col min="1027" max="1028" width="8.42578125" style="5" customWidth="1"/>
    <col min="1029" max="1280" width="11.42578125" style="5" customWidth="1"/>
    <col min="1281" max="1281" width="9" style="5" customWidth="1"/>
    <col min="1282" max="1282" width="46.5703125" style="5" customWidth="1"/>
    <col min="1283" max="1284" width="8.42578125" style="5" customWidth="1"/>
    <col min="1285" max="1536" width="11.42578125" style="5" customWidth="1"/>
    <col min="1537" max="1537" width="9" style="5" customWidth="1"/>
    <col min="1538" max="1538" width="46.5703125" style="5" customWidth="1"/>
    <col min="1539" max="1540" width="8.42578125" style="5" customWidth="1"/>
    <col min="1541" max="1792" width="11.42578125" style="5" customWidth="1"/>
    <col min="1793" max="1793" width="9" style="5" customWidth="1"/>
    <col min="1794" max="1794" width="46.5703125" style="5" customWidth="1"/>
    <col min="1795" max="1796" width="8.42578125" style="5" customWidth="1"/>
    <col min="1797" max="2048" width="11.42578125" style="5" customWidth="1"/>
    <col min="2049" max="2049" width="9" style="5" customWidth="1"/>
    <col min="2050" max="2050" width="46.5703125" style="5" customWidth="1"/>
    <col min="2051" max="2052" width="8.42578125" style="5" customWidth="1"/>
    <col min="2053" max="2304" width="11.42578125" style="5" customWidth="1"/>
    <col min="2305" max="2305" width="9" style="5" customWidth="1"/>
    <col min="2306" max="2306" width="46.5703125" style="5" customWidth="1"/>
    <col min="2307" max="2308" width="8.42578125" style="5" customWidth="1"/>
    <col min="2309" max="2560" width="11.42578125" style="5" customWidth="1"/>
    <col min="2561" max="2561" width="9" style="5" customWidth="1"/>
    <col min="2562" max="2562" width="46.5703125" style="5" customWidth="1"/>
    <col min="2563" max="2564" width="8.42578125" style="5" customWidth="1"/>
    <col min="2565" max="2816" width="11.42578125" style="5" customWidth="1"/>
    <col min="2817" max="2817" width="9" style="5" customWidth="1"/>
    <col min="2818" max="2818" width="46.5703125" style="5" customWidth="1"/>
    <col min="2819" max="2820" width="8.42578125" style="5" customWidth="1"/>
    <col min="2821" max="3072" width="11.42578125" style="5" customWidth="1"/>
    <col min="3073" max="3073" width="9" style="5" customWidth="1"/>
    <col min="3074" max="3074" width="46.5703125" style="5" customWidth="1"/>
    <col min="3075" max="3076" width="8.42578125" style="5" customWidth="1"/>
    <col min="3077" max="3328" width="11.42578125" style="5" customWidth="1"/>
    <col min="3329" max="3329" width="9" style="5" customWidth="1"/>
    <col min="3330" max="3330" width="46.5703125" style="5" customWidth="1"/>
    <col min="3331" max="3332" width="8.42578125" style="5" customWidth="1"/>
    <col min="3333" max="3584" width="11.42578125" style="5" customWidth="1"/>
    <col min="3585" max="3585" width="9" style="5" customWidth="1"/>
    <col min="3586" max="3586" width="46.5703125" style="5" customWidth="1"/>
    <col min="3587" max="3588" width="8.42578125" style="5" customWidth="1"/>
    <col min="3589" max="3840" width="11.42578125" style="5" customWidth="1"/>
    <col min="3841" max="3841" width="9" style="5" customWidth="1"/>
    <col min="3842" max="3842" width="46.5703125" style="5" customWidth="1"/>
    <col min="3843" max="3844" width="8.42578125" style="5" customWidth="1"/>
    <col min="3845" max="4096" width="11.42578125" style="5" customWidth="1"/>
    <col min="4097" max="4097" width="9" style="5" customWidth="1"/>
    <col min="4098" max="4098" width="46.5703125" style="5" customWidth="1"/>
    <col min="4099" max="4100" width="8.42578125" style="5" customWidth="1"/>
    <col min="4101" max="4352" width="11.42578125" style="5" customWidth="1"/>
    <col min="4353" max="4353" width="9" style="5" customWidth="1"/>
    <col min="4354" max="4354" width="46.5703125" style="5" customWidth="1"/>
    <col min="4355" max="4356" width="8.42578125" style="5" customWidth="1"/>
    <col min="4357" max="4608" width="11.42578125" style="5" customWidth="1"/>
    <col min="4609" max="4609" width="9" style="5" customWidth="1"/>
    <col min="4610" max="4610" width="46.5703125" style="5" customWidth="1"/>
    <col min="4611" max="4612" width="8.42578125" style="5" customWidth="1"/>
    <col min="4613" max="4864" width="11.42578125" style="5" customWidth="1"/>
    <col min="4865" max="4865" width="9" style="5" customWidth="1"/>
    <col min="4866" max="4866" width="46.5703125" style="5" customWidth="1"/>
    <col min="4867" max="4868" width="8.42578125" style="5" customWidth="1"/>
    <col min="4869" max="5120" width="11.42578125" style="5" customWidth="1"/>
    <col min="5121" max="5121" width="9" style="5" customWidth="1"/>
    <col min="5122" max="5122" width="46.5703125" style="5" customWidth="1"/>
    <col min="5123" max="5124" width="8.42578125" style="5" customWidth="1"/>
    <col min="5125" max="5376" width="11.42578125" style="5" customWidth="1"/>
    <col min="5377" max="5377" width="9" style="5" customWidth="1"/>
    <col min="5378" max="5378" width="46.5703125" style="5" customWidth="1"/>
    <col min="5379" max="5380" width="8.42578125" style="5" customWidth="1"/>
    <col min="5381" max="5632" width="11.42578125" style="5" customWidth="1"/>
    <col min="5633" max="5633" width="9" style="5" customWidth="1"/>
    <col min="5634" max="5634" width="46.5703125" style="5" customWidth="1"/>
    <col min="5635" max="5636" width="8.42578125" style="5" customWidth="1"/>
    <col min="5637" max="5888" width="11.42578125" style="5" customWidth="1"/>
    <col min="5889" max="5889" width="9" style="5" customWidth="1"/>
    <col min="5890" max="5890" width="46.5703125" style="5" customWidth="1"/>
    <col min="5891" max="5892" width="8.42578125" style="5" customWidth="1"/>
    <col min="5893" max="6144" width="11.42578125" style="5" customWidth="1"/>
    <col min="6145" max="6145" width="9" style="5" customWidth="1"/>
    <col min="6146" max="6146" width="46.5703125" style="5" customWidth="1"/>
    <col min="6147" max="6148" width="8.42578125" style="5" customWidth="1"/>
    <col min="6149" max="6400" width="11.42578125" style="5" customWidth="1"/>
    <col min="6401" max="6401" width="9" style="5" customWidth="1"/>
    <col min="6402" max="6402" width="46.5703125" style="5" customWidth="1"/>
    <col min="6403" max="6404" width="8.42578125" style="5" customWidth="1"/>
    <col min="6405" max="6656" width="11.42578125" style="5" customWidth="1"/>
    <col min="6657" max="6657" width="9" style="5" customWidth="1"/>
    <col min="6658" max="6658" width="46.5703125" style="5" customWidth="1"/>
    <col min="6659" max="6660" width="8.42578125" style="5" customWidth="1"/>
    <col min="6661" max="6912" width="11.42578125" style="5" customWidth="1"/>
    <col min="6913" max="6913" width="9" style="5" customWidth="1"/>
    <col min="6914" max="6914" width="46.5703125" style="5" customWidth="1"/>
    <col min="6915" max="6916" width="8.42578125" style="5" customWidth="1"/>
    <col min="6917" max="7168" width="11.42578125" style="5" customWidth="1"/>
    <col min="7169" max="7169" width="9" style="5" customWidth="1"/>
    <col min="7170" max="7170" width="46.5703125" style="5" customWidth="1"/>
    <col min="7171" max="7172" width="8.42578125" style="5" customWidth="1"/>
    <col min="7173" max="7424" width="11.42578125" style="5" customWidth="1"/>
    <col min="7425" max="7425" width="9" style="5" customWidth="1"/>
    <col min="7426" max="7426" width="46.5703125" style="5" customWidth="1"/>
    <col min="7427" max="7428" width="8.42578125" style="5" customWidth="1"/>
    <col min="7429" max="7680" width="11.42578125" style="5" customWidth="1"/>
    <col min="7681" max="7681" width="9" style="5" customWidth="1"/>
    <col min="7682" max="7682" width="46.5703125" style="5" customWidth="1"/>
    <col min="7683" max="7684" width="8.42578125" style="5" customWidth="1"/>
    <col min="7685" max="7936" width="11.42578125" style="5" customWidth="1"/>
    <col min="7937" max="7937" width="9" style="5" customWidth="1"/>
    <col min="7938" max="7938" width="46.5703125" style="5" customWidth="1"/>
    <col min="7939" max="7940" width="8.42578125" style="5" customWidth="1"/>
    <col min="7941" max="8192" width="11.42578125" style="5" customWidth="1"/>
    <col min="8193" max="8193" width="9" style="5" customWidth="1"/>
    <col min="8194" max="8194" width="46.5703125" style="5" customWidth="1"/>
    <col min="8195" max="8196" width="8.42578125" style="5" customWidth="1"/>
    <col min="8197" max="8448" width="11.42578125" style="5" customWidth="1"/>
    <col min="8449" max="8449" width="9" style="5" customWidth="1"/>
    <col min="8450" max="8450" width="46.5703125" style="5" customWidth="1"/>
    <col min="8451" max="8452" width="8.42578125" style="5" customWidth="1"/>
    <col min="8453" max="8704" width="11.42578125" style="5" customWidth="1"/>
    <col min="8705" max="8705" width="9" style="5" customWidth="1"/>
    <col min="8706" max="8706" width="46.5703125" style="5" customWidth="1"/>
    <col min="8707" max="8708" width="8.42578125" style="5" customWidth="1"/>
    <col min="8709" max="8960" width="11.42578125" style="5" customWidth="1"/>
    <col min="8961" max="8961" width="9" style="5" customWidth="1"/>
    <col min="8962" max="8962" width="46.5703125" style="5" customWidth="1"/>
    <col min="8963" max="8964" width="8.42578125" style="5" customWidth="1"/>
    <col min="8965" max="9216" width="11.42578125" style="5" customWidth="1"/>
    <col min="9217" max="9217" width="9" style="5" customWidth="1"/>
    <col min="9218" max="9218" width="46.5703125" style="5" customWidth="1"/>
    <col min="9219" max="9220" width="8.42578125" style="5" customWidth="1"/>
    <col min="9221" max="9472" width="11.42578125" style="5" customWidth="1"/>
    <col min="9473" max="9473" width="9" style="5" customWidth="1"/>
    <col min="9474" max="9474" width="46.5703125" style="5" customWidth="1"/>
    <col min="9475" max="9476" width="8.42578125" style="5" customWidth="1"/>
    <col min="9477" max="9728" width="11.42578125" style="5" customWidth="1"/>
    <col min="9729" max="9729" width="9" style="5" customWidth="1"/>
    <col min="9730" max="9730" width="46.5703125" style="5" customWidth="1"/>
    <col min="9731" max="9732" width="8.42578125" style="5" customWidth="1"/>
    <col min="9733" max="9984" width="11.42578125" style="5" customWidth="1"/>
    <col min="9985" max="9985" width="9" style="5" customWidth="1"/>
    <col min="9986" max="9986" width="46.5703125" style="5" customWidth="1"/>
    <col min="9987" max="9988" width="8.42578125" style="5" customWidth="1"/>
    <col min="9989" max="10240" width="11.42578125" style="5" customWidth="1"/>
    <col min="10241" max="10241" width="9" style="5" customWidth="1"/>
    <col min="10242" max="10242" width="46.5703125" style="5" customWidth="1"/>
    <col min="10243" max="10244" width="8.42578125" style="5" customWidth="1"/>
    <col min="10245" max="10496" width="11.42578125" style="5" customWidth="1"/>
    <col min="10497" max="10497" width="9" style="5" customWidth="1"/>
    <col min="10498" max="10498" width="46.5703125" style="5" customWidth="1"/>
    <col min="10499" max="10500" width="8.42578125" style="5" customWidth="1"/>
    <col min="10501" max="10752" width="11.42578125" style="5" customWidth="1"/>
    <col min="10753" max="10753" width="9" style="5" customWidth="1"/>
    <col min="10754" max="10754" width="46.5703125" style="5" customWidth="1"/>
    <col min="10755" max="10756" width="8.42578125" style="5" customWidth="1"/>
    <col min="10757" max="11008" width="11.42578125" style="5" customWidth="1"/>
    <col min="11009" max="11009" width="9" style="5" customWidth="1"/>
    <col min="11010" max="11010" width="46.5703125" style="5" customWidth="1"/>
    <col min="11011" max="11012" width="8.42578125" style="5" customWidth="1"/>
    <col min="11013" max="11264" width="11.42578125" style="5" customWidth="1"/>
    <col min="11265" max="11265" width="9" style="5" customWidth="1"/>
    <col min="11266" max="11266" width="46.5703125" style="5" customWidth="1"/>
    <col min="11267" max="11268" width="8.42578125" style="5" customWidth="1"/>
    <col min="11269" max="11520" width="11.42578125" style="5" customWidth="1"/>
    <col min="11521" max="11521" width="9" style="5" customWidth="1"/>
    <col min="11522" max="11522" width="46.5703125" style="5" customWidth="1"/>
    <col min="11523" max="11524" width="8.42578125" style="5" customWidth="1"/>
    <col min="11525" max="11776" width="11.42578125" style="5" customWidth="1"/>
    <col min="11777" max="11777" width="9" style="5" customWidth="1"/>
    <col min="11778" max="11778" width="46.5703125" style="5" customWidth="1"/>
    <col min="11779" max="11780" width="8.42578125" style="5" customWidth="1"/>
    <col min="11781" max="12032" width="11.42578125" style="5" customWidth="1"/>
    <col min="12033" max="12033" width="9" style="5" customWidth="1"/>
    <col min="12034" max="12034" width="46.5703125" style="5" customWidth="1"/>
    <col min="12035" max="12036" width="8.42578125" style="5" customWidth="1"/>
    <col min="12037" max="12288" width="11.42578125" style="5" customWidth="1"/>
    <col min="12289" max="12289" width="9" style="5" customWidth="1"/>
    <col min="12290" max="12290" width="46.5703125" style="5" customWidth="1"/>
    <col min="12291" max="12292" width="8.42578125" style="5" customWidth="1"/>
    <col min="12293" max="12544" width="11.42578125" style="5" customWidth="1"/>
    <col min="12545" max="12545" width="9" style="5" customWidth="1"/>
    <col min="12546" max="12546" width="46.5703125" style="5" customWidth="1"/>
    <col min="12547" max="12548" width="8.42578125" style="5" customWidth="1"/>
    <col min="12549" max="12800" width="11.42578125" style="5" customWidth="1"/>
    <col min="12801" max="12801" width="9" style="5" customWidth="1"/>
    <col min="12802" max="12802" width="46.5703125" style="5" customWidth="1"/>
    <col min="12803" max="12804" width="8.42578125" style="5" customWidth="1"/>
    <col min="12805" max="13056" width="11.42578125" style="5" customWidth="1"/>
    <col min="13057" max="13057" width="9" style="5" customWidth="1"/>
    <col min="13058" max="13058" width="46.5703125" style="5" customWidth="1"/>
    <col min="13059" max="13060" width="8.42578125" style="5" customWidth="1"/>
    <col min="13061" max="13312" width="11.42578125" style="5" customWidth="1"/>
    <col min="13313" max="13313" width="9" style="5" customWidth="1"/>
    <col min="13314" max="13314" width="46.5703125" style="5" customWidth="1"/>
    <col min="13315" max="13316" width="8.42578125" style="5" customWidth="1"/>
    <col min="13317" max="13568" width="11.42578125" style="5" customWidth="1"/>
    <col min="13569" max="13569" width="9" style="5" customWidth="1"/>
    <col min="13570" max="13570" width="46.5703125" style="5" customWidth="1"/>
    <col min="13571" max="13572" width="8.42578125" style="5" customWidth="1"/>
    <col min="13573" max="13824" width="11.42578125" style="5" customWidth="1"/>
    <col min="13825" max="13825" width="9" style="5" customWidth="1"/>
    <col min="13826" max="13826" width="46.5703125" style="5" customWidth="1"/>
    <col min="13827" max="13828" width="8.42578125" style="5" customWidth="1"/>
    <col min="13829" max="14080" width="11.42578125" style="5" customWidth="1"/>
    <col min="14081" max="14081" width="9" style="5" customWidth="1"/>
    <col min="14082" max="14082" width="46.5703125" style="5" customWidth="1"/>
    <col min="14083" max="14084" width="8.42578125" style="5" customWidth="1"/>
    <col min="14085" max="14336" width="11.42578125" style="5" customWidth="1"/>
    <col min="14337" max="14337" width="9" style="5" customWidth="1"/>
    <col min="14338" max="14338" width="46.5703125" style="5" customWidth="1"/>
    <col min="14339" max="14340" width="8.42578125" style="5" customWidth="1"/>
    <col min="14341" max="14592" width="11.42578125" style="5" customWidth="1"/>
    <col min="14593" max="14593" width="9" style="5" customWidth="1"/>
    <col min="14594" max="14594" width="46.5703125" style="5" customWidth="1"/>
    <col min="14595" max="14596" width="8.42578125" style="5" customWidth="1"/>
    <col min="14597" max="14848" width="11.42578125" style="5" customWidth="1"/>
    <col min="14849" max="14849" width="9" style="5" customWidth="1"/>
    <col min="14850" max="14850" width="46.5703125" style="5" customWidth="1"/>
    <col min="14851" max="14852" width="8.42578125" style="5" customWidth="1"/>
    <col min="14853" max="15104" width="11.42578125" style="5" customWidth="1"/>
    <col min="15105" max="15105" width="9" style="5" customWidth="1"/>
    <col min="15106" max="15106" width="46.5703125" style="5" customWidth="1"/>
    <col min="15107" max="15108" width="8.42578125" style="5" customWidth="1"/>
    <col min="15109" max="15360" width="11.42578125" style="5" customWidth="1"/>
    <col min="15361" max="15361" width="9" style="5" customWidth="1"/>
    <col min="15362" max="15362" width="46.5703125" style="5" customWidth="1"/>
    <col min="15363" max="15364" width="8.42578125" style="5" customWidth="1"/>
    <col min="15365" max="15616" width="11.42578125" style="5" customWidth="1"/>
    <col min="15617" max="15617" width="9" style="5" customWidth="1"/>
    <col min="15618" max="15618" width="46.5703125" style="5" customWidth="1"/>
    <col min="15619" max="15620" width="8.42578125" style="5" customWidth="1"/>
    <col min="15621" max="15872" width="11.42578125" style="5" customWidth="1"/>
    <col min="15873" max="15873" width="9" style="5" customWidth="1"/>
    <col min="15874" max="15874" width="46.5703125" style="5" customWidth="1"/>
    <col min="15875" max="15876" width="8.42578125" style="5" customWidth="1"/>
    <col min="15877" max="16128" width="11.42578125" style="5" customWidth="1"/>
    <col min="16129" max="16129" width="9" style="5" customWidth="1"/>
    <col min="16130" max="16130" width="46.5703125" style="5" customWidth="1"/>
    <col min="16131" max="16132" width="8.42578125" style="5" customWidth="1"/>
    <col min="16133" max="16384" width="11.42578125" style="5" customWidth="1"/>
  </cols>
  <sheetData>
    <row r="1" ht="33" customHeight="1" spans="1:27" x14ac:dyDescent="0.25">
      <c r="A1" s="140"/>
      <c r="B1" s="348" t="s">
        <v>152</v>
      </c>
      <c r="C1" s="347"/>
      <c r="D1" s="347"/>
      <c r="E1" s="2"/>
      <c r="F1" s="2"/>
      <c r="G1" s="2"/>
      <c r="H1" s="2"/>
      <c r="I1" s="2"/>
      <c r="J1" s="2"/>
      <c r="K1" s="2"/>
      <c r="L1" s="2"/>
      <c r="M1" s="2"/>
      <c r="N1" s="2"/>
      <c r="O1" s="2"/>
      <c r="P1" s="2"/>
      <c r="Q1" s="2"/>
      <c r="R1" s="2"/>
      <c r="S1" s="2"/>
      <c r="T1" s="2"/>
      <c r="U1" s="2"/>
      <c r="V1" s="2"/>
      <c r="W1" s="2"/>
      <c r="X1" s="2"/>
      <c r="Y1" s="2"/>
      <c r="Z1" s="2"/>
      <c r="AA1" s="2"/>
    </row>
    <row r="2" ht="19.5" customHeight="1" spans="1:27" x14ac:dyDescent="0.25">
      <c r="A2" s="140"/>
      <c r="B2" s="5"/>
      <c r="C2" s="349" t="s">
        <v>153</v>
      </c>
      <c r="D2" s="349" t="s">
        <v>153</v>
      </c>
      <c r="E2" s="2"/>
      <c r="F2" s="2"/>
      <c r="G2" s="2"/>
      <c r="H2" s="2"/>
      <c r="I2" s="2"/>
      <c r="J2" s="2"/>
      <c r="K2" s="2"/>
      <c r="L2" s="2"/>
      <c r="M2" s="2"/>
      <c r="N2" s="2"/>
      <c r="O2" s="2"/>
      <c r="P2" s="2"/>
      <c r="Q2" s="2"/>
      <c r="R2" s="2"/>
      <c r="S2" s="2"/>
      <c r="T2" s="2"/>
      <c r="U2" s="2"/>
      <c r="V2" s="2"/>
      <c r="W2" s="2"/>
      <c r="X2" s="2"/>
      <c r="Y2" s="2"/>
      <c r="Z2" s="2"/>
      <c r="AA2" s="2"/>
    </row>
    <row r="3" ht="18" customHeight="1" spans="1:27" x14ac:dyDescent="0.25">
      <c r="A3" s="140" t="s">
        <v>154</v>
      </c>
      <c r="B3" s="5"/>
      <c r="C3" s="350" t="s">
        <v>155</v>
      </c>
      <c r="D3" s="350" t="s">
        <v>156</v>
      </c>
      <c r="E3" s="2"/>
      <c r="F3" s="2"/>
      <c r="G3" s="2"/>
      <c r="H3" s="2"/>
      <c r="I3" s="2"/>
      <c r="J3" s="2"/>
      <c r="K3" s="2"/>
      <c r="L3" s="2"/>
      <c r="M3" s="2"/>
      <c r="N3" s="2"/>
      <c r="O3" s="2"/>
      <c r="P3" s="2"/>
      <c r="Q3" s="2"/>
      <c r="R3" s="2"/>
      <c r="S3" s="2"/>
      <c r="T3" s="2"/>
      <c r="U3" s="2"/>
      <c r="V3" s="2"/>
      <c r="W3" s="2"/>
      <c r="X3" s="2"/>
      <c r="Y3" s="2"/>
      <c r="Z3" s="2"/>
      <c r="AA3" s="2"/>
    </row>
    <row r="4" ht="15" customHeight="1" spans="1:27" x14ac:dyDescent="0.25">
      <c r="A4" s="140">
        <v>7.7</v>
      </c>
      <c r="B4" s="5"/>
      <c r="C4" s="351" t="s">
        <v>157</v>
      </c>
      <c r="D4" s="351" t="s">
        <v>157</v>
      </c>
      <c r="E4" s="2"/>
      <c r="F4" s="2"/>
      <c r="G4" s="2"/>
      <c r="H4" s="2"/>
      <c r="I4" s="2"/>
      <c r="J4" s="2"/>
      <c r="K4" s="2"/>
      <c r="L4" s="2"/>
      <c r="M4" s="2"/>
      <c r="N4" s="2"/>
      <c r="O4" s="2"/>
      <c r="P4" s="2"/>
      <c r="Q4" s="2"/>
      <c r="R4" s="2"/>
      <c r="S4" s="2"/>
      <c r="T4" s="2"/>
      <c r="U4" s="2"/>
      <c r="V4" s="2"/>
      <c r="W4" s="2"/>
      <c r="X4" s="2"/>
      <c r="Y4" s="2"/>
      <c r="Z4" s="2"/>
      <c r="AA4" s="2"/>
    </row>
    <row r="5" ht="15" customHeight="1" spans="1:27" s="352" customFormat="1" x14ac:dyDescent="0.25">
      <c r="A5" s="353"/>
      <c r="B5" s="354" t="s">
        <v>51</v>
      </c>
      <c r="C5" s="355" t="s">
        <v>158</v>
      </c>
      <c r="D5" s="355"/>
      <c r="E5" s="19"/>
      <c r="F5" s="19"/>
      <c r="G5" s="19"/>
      <c r="H5" s="19"/>
      <c r="I5" s="19"/>
      <c r="J5" s="19"/>
      <c r="K5" s="19"/>
      <c r="L5" s="19"/>
      <c r="M5" s="19"/>
      <c r="N5" s="5"/>
      <c r="O5" s="5"/>
      <c r="P5" s="5"/>
      <c r="Q5" s="5"/>
      <c r="R5" s="5"/>
      <c r="S5" s="5"/>
      <c r="T5" s="5"/>
      <c r="U5" s="5"/>
      <c r="V5" s="5"/>
      <c r="W5" s="5"/>
      <c r="X5" s="5"/>
      <c r="Y5" s="5"/>
      <c r="Z5" s="5"/>
      <c r="AA5" s="5"/>
    </row>
    <row r="6" ht="15" customHeight="1" spans="1:27" x14ac:dyDescent="0.25">
      <c r="A6" s="356">
        <f t="shared" ref="A6:A29" si="0">+C6/7.7</f>
      </c>
      <c r="B6" s="357" t="s">
        <v>159</v>
      </c>
      <c r="C6" s="358">
        <v>60</v>
      </c>
      <c r="D6" s="359">
        <f t="shared" ref="D6:D13" si="1">+C6/2</f>
      </c>
      <c r="E6" s="2"/>
      <c r="F6" s="2"/>
      <c r="G6" s="2" t="s">
        <v>160</v>
      </c>
      <c r="H6" s="2"/>
      <c r="I6" s="2"/>
      <c r="J6" s="2"/>
      <c r="K6" s="2"/>
      <c r="L6" s="2"/>
      <c r="M6" s="2"/>
      <c r="N6" s="2"/>
      <c r="O6" s="2"/>
      <c r="P6" s="2"/>
      <c r="Q6" s="2"/>
      <c r="R6" s="2"/>
      <c r="S6" s="2"/>
      <c r="T6" s="2"/>
      <c r="U6" s="2"/>
      <c r="V6" s="2"/>
      <c r="W6" s="2"/>
      <c r="X6" s="2"/>
      <c r="Y6" s="2"/>
      <c r="Z6" s="2"/>
      <c r="AA6" s="2"/>
    </row>
    <row r="7" ht="15" customHeight="1" spans="1:27" x14ac:dyDescent="0.25">
      <c r="A7" s="356">
        <f t="shared" si="0"/>
      </c>
      <c r="B7" s="357" t="s">
        <v>161</v>
      </c>
      <c r="C7" s="358">
        <v>40</v>
      </c>
      <c r="D7" s="359">
        <f t="shared" si="1"/>
      </c>
      <c r="E7" s="2"/>
      <c r="F7" s="2"/>
      <c r="G7" s="2"/>
      <c r="H7" s="2"/>
      <c r="I7" s="2"/>
      <c r="J7" s="2"/>
      <c r="K7" s="2"/>
      <c r="L7" s="2"/>
      <c r="M7" s="2"/>
      <c r="N7" s="2"/>
      <c r="O7" s="2"/>
      <c r="P7" s="2"/>
      <c r="Q7" s="2"/>
      <c r="R7" s="2"/>
      <c r="S7" s="2"/>
      <c r="T7" s="2"/>
      <c r="U7" s="2"/>
      <c r="V7" s="2"/>
      <c r="W7" s="2"/>
      <c r="X7" s="2"/>
      <c r="Y7" s="2"/>
      <c r="Z7" s="2"/>
      <c r="AA7" s="2"/>
    </row>
    <row r="8" ht="15" customHeight="1" spans="1:27" x14ac:dyDescent="0.25">
      <c r="A8" s="356">
        <f t="shared" si="0"/>
      </c>
      <c r="B8" s="360" t="s">
        <v>162</v>
      </c>
      <c r="C8" s="358">
        <v>30</v>
      </c>
      <c r="D8" s="359">
        <f t="shared" si="1"/>
      </c>
      <c r="E8" s="2"/>
      <c r="F8" s="2"/>
      <c r="G8" s="2"/>
      <c r="H8" s="2"/>
      <c r="I8" s="2"/>
      <c r="J8" s="2"/>
      <c r="K8" s="2"/>
      <c r="L8" s="2"/>
      <c r="M8" s="2"/>
      <c r="N8" s="2"/>
      <c r="O8" s="2"/>
      <c r="P8" s="2"/>
      <c r="Q8" s="2"/>
      <c r="R8" s="2"/>
      <c r="S8" s="2"/>
      <c r="T8" s="2"/>
      <c r="U8" s="2"/>
      <c r="V8" s="2"/>
      <c r="W8" s="2"/>
      <c r="X8" s="2"/>
      <c r="Y8" s="2"/>
      <c r="Z8" s="2"/>
      <c r="AA8" s="2"/>
    </row>
    <row r="9" ht="15" customHeight="1" spans="1:27" x14ac:dyDescent="0.25">
      <c r="A9" s="356">
        <f t="shared" si="0"/>
      </c>
      <c r="B9" s="357" t="s">
        <v>163</v>
      </c>
      <c r="C9" s="358">
        <v>30</v>
      </c>
      <c r="D9" s="359">
        <f t="shared" si="1"/>
      </c>
      <c r="E9" s="2"/>
      <c r="F9" s="2"/>
      <c r="G9" s="2"/>
      <c r="H9" s="2"/>
      <c r="I9" s="2"/>
      <c r="J9" s="2"/>
      <c r="K9" s="2"/>
      <c r="L9" s="2"/>
      <c r="M9" s="2"/>
      <c r="N9" s="2"/>
      <c r="O9" s="2"/>
      <c r="P9" s="2"/>
      <c r="Q9" s="2"/>
      <c r="R9" s="2"/>
      <c r="S9" s="2"/>
      <c r="T9" s="2"/>
      <c r="U9" s="2"/>
      <c r="V9" s="2"/>
      <c r="W9" s="2"/>
      <c r="X9" s="2"/>
      <c r="Y9" s="2"/>
      <c r="Z9" s="2"/>
      <c r="AA9" s="2"/>
    </row>
    <row r="10" ht="15" customHeight="1" spans="1:27" x14ac:dyDescent="0.25">
      <c r="A10" s="356">
        <f t="shared" si="0"/>
      </c>
      <c r="B10" s="360" t="s">
        <v>164</v>
      </c>
      <c r="C10" s="358">
        <v>40</v>
      </c>
      <c r="D10" s="359">
        <f t="shared" si="1"/>
      </c>
      <c r="E10" s="2"/>
      <c r="F10" s="2"/>
      <c r="G10" s="2"/>
      <c r="H10" s="2"/>
      <c r="I10" s="2"/>
      <c r="J10" s="2"/>
      <c r="K10" s="2"/>
      <c r="L10" s="2"/>
      <c r="M10" s="2"/>
      <c r="N10" s="2"/>
      <c r="O10" s="2"/>
      <c r="P10" s="2"/>
      <c r="Q10" s="2"/>
      <c r="R10" s="2"/>
      <c r="S10" s="2"/>
      <c r="T10" s="2"/>
      <c r="U10" s="2"/>
      <c r="V10" s="2"/>
      <c r="W10" s="2"/>
      <c r="X10" s="2"/>
      <c r="Y10" s="2"/>
      <c r="Z10" s="2"/>
      <c r="AA10" s="2"/>
    </row>
    <row r="11" ht="15" customHeight="1" spans="1:27" x14ac:dyDescent="0.25">
      <c r="A11" s="356">
        <f t="shared" si="0"/>
      </c>
      <c r="B11" s="360" t="s">
        <v>165</v>
      </c>
      <c r="C11" s="358">
        <v>30</v>
      </c>
      <c r="D11" s="359">
        <f t="shared" si="1"/>
      </c>
      <c r="E11" s="2"/>
      <c r="F11" s="2"/>
      <c r="G11" s="2"/>
      <c r="H11" s="2"/>
      <c r="I11" s="2"/>
      <c r="J11" s="2"/>
      <c r="K11" s="2"/>
      <c r="L11" s="2"/>
      <c r="M11" s="2"/>
      <c r="N11" s="2"/>
      <c r="O11" s="2"/>
      <c r="P11" s="2"/>
      <c r="Q11" s="2"/>
      <c r="R11" s="2"/>
      <c r="S11" s="2"/>
      <c r="T11" s="2"/>
      <c r="U11" s="2"/>
      <c r="V11" s="2"/>
      <c r="W11" s="2"/>
      <c r="X11" s="2"/>
      <c r="Y11" s="2"/>
      <c r="Z11" s="2"/>
      <c r="AA11" s="2"/>
    </row>
    <row r="12" ht="15" customHeight="1" spans="1:27" x14ac:dyDescent="0.25">
      <c r="A12" s="356">
        <f t="shared" si="0"/>
      </c>
      <c r="B12" s="360" t="s">
        <v>166</v>
      </c>
      <c r="C12" s="358">
        <v>40</v>
      </c>
      <c r="D12" s="359">
        <f t="shared" si="1"/>
      </c>
      <c r="E12" s="2"/>
      <c r="F12" s="2"/>
      <c r="G12" s="2"/>
      <c r="H12" s="2"/>
      <c r="I12" s="2"/>
      <c r="J12" s="2"/>
      <c r="K12" s="2"/>
      <c r="L12" s="2"/>
      <c r="M12" s="2"/>
      <c r="N12" s="2"/>
      <c r="O12" s="2"/>
      <c r="P12" s="2"/>
      <c r="Q12" s="2"/>
      <c r="R12" s="2"/>
      <c r="S12" s="2"/>
      <c r="T12" s="2"/>
      <c r="U12" s="2"/>
      <c r="V12" s="2"/>
      <c r="W12" s="2"/>
      <c r="X12" s="2"/>
      <c r="Y12" s="2"/>
      <c r="Z12" s="2"/>
      <c r="AA12" s="2"/>
    </row>
    <row r="13" ht="15" customHeight="1" spans="1:27" x14ac:dyDescent="0.25">
      <c r="A13" s="356">
        <f t="shared" si="0"/>
      </c>
      <c r="B13" s="360" t="s">
        <v>167</v>
      </c>
      <c r="C13" s="358">
        <v>40</v>
      </c>
      <c r="D13" s="359">
        <f t="shared" si="1"/>
      </c>
      <c r="E13" s="2"/>
      <c r="F13" s="2"/>
      <c r="G13" s="2"/>
      <c r="H13" s="2"/>
      <c r="I13" s="2"/>
      <c r="J13" s="2"/>
      <c r="K13" s="2"/>
      <c r="L13" s="2"/>
      <c r="M13" s="2"/>
      <c r="N13" s="2"/>
      <c r="O13" s="2"/>
      <c r="P13" s="2"/>
      <c r="Q13" s="2"/>
      <c r="R13" s="2"/>
      <c r="S13" s="2"/>
      <c r="T13" s="2"/>
      <c r="U13" s="2"/>
      <c r="V13" s="2"/>
      <c r="W13" s="2"/>
      <c r="X13" s="2"/>
      <c r="Y13" s="2"/>
      <c r="Z13" s="2"/>
      <c r="AA13" s="2"/>
    </row>
    <row r="14" ht="15" customHeight="1" spans="1:27" x14ac:dyDescent="0.25">
      <c r="A14" s="356">
        <f t="shared" si="0"/>
      </c>
      <c r="B14" s="357" t="s">
        <v>168</v>
      </c>
      <c r="C14" s="358">
        <v>55</v>
      </c>
      <c r="D14" s="359">
        <v>25</v>
      </c>
      <c r="E14" s="2"/>
      <c r="F14" s="2"/>
      <c r="G14" s="2"/>
      <c r="H14" s="2"/>
      <c r="I14" s="2"/>
      <c r="J14" s="2"/>
      <c r="K14" s="2"/>
      <c r="L14" s="2"/>
      <c r="M14" s="2"/>
      <c r="N14" s="2"/>
      <c r="O14" s="2"/>
      <c r="P14" s="2"/>
      <c r="Q14" s="2"/>
      <c r="R14" s="2"/>
      <c r="S14" s="2"/>
      <c r="T14" s="2"/>
      <c r="U14" s="2"/>
      <c r="V14" s="2"/>
      <c r="W14" s="2"/>
      <c r="X14" s="2"/>
      <c r="Y14" s="2"/>
      <c r="Z14" s="2"/>
      <c r="AA14" s="2"/>
    </row>
    <row r="15" ht="15" customHeight="1" spans="1:27" x14ac:dyDescent="0.25">
      <c r="A15" s="356">
        <f t="shared" si="0"/>
      </c>
      <c r="B15" s="361" t="s">
        <v>169</v>
      </c>
      <c r="C15" s="358">
        <v>15</v>
      </c>
      <c r="D15" s="359">
        <v>0</v>
      </c>
      <c r="E15" s="2"/>
      <c r="F15" s="2"/>
      <c r="G15" s="2"/>
      <c r="H15" s="2"/>
      <c r="I15" s="2"/>
      <c r="J15" s="2"/>
      <c r="K15" s="2"/>
      <c r="L15" s="2"/>
      <c r="M15" s="2"/>
      <c r="N15" s="2"/>
      <c r="O15" s="2"/>
      <c r="P15" s="2"/>
      <c r="Q15" s="2"/>
      <c r="R15" s="2"/>
      <c r="S15" s="2"/>
      <c r="T15" s="2"/>
      <c r="U15" s="2"/>
      <c r="V15" s="2"/>
      <c r="W15" s="2"/>
      <c r="X15" s="2"/>
      <c r="Y15" s="2"/>
      <c r="Z15" s="2"/>
      <c r="AA15" s="2"/>
    </row>
    <row r="16" ht="15" customHeight="1" spans="1:27" x14ac:dyDescent="0.25">
      <c r="A16" s="356">
        <f t="shared" si="0"/>
      </c>
      <c r="B16" s="357" t="s">
        <v>170</v>
      </c>
      <c r="C16" s="358">
        <v>60</v>
      </c>
      <c r="D16" s="359">
        <f>+C16/2</f>
      </c>
      <c r="E16" s="2"/>
      <c r="F16" s="2"/>
      <c r="G16" s="2"/>
      <c r="H16" s="2"/>
      <c r="I16" s="2"/>
      <c r="J16" s="2"/>
      <c r="K16" s="2"/>
      <c r="L16" s="2"/>
      <c r="M16" s="2"/>
      <c r="N16" s="2"/>
      <c r="O16" s="2"/>
      <c r="P16" s="2"/>
      <c r="Q16" s="2"/>
      <c r="R16" s="2"/>
      <c r="S16" s="2"/>
      <c r="T16" s="2"/>
      <c r="U16" s="2"/>
      <c r="V16" s="2"/>
      <c r="W16" s="2"/>
      <c r="X16" s="2"/>
      <c r="Y16" s="2"/>
      <c r="Z16" s="2"/>
      <c r="AA16" s="2"/>
    </row>
    <row r="17" ht="15" customHeight="1" spans="1:27" x14ac:dyDescent="0.25">
      <c r="A17" s="356">
        <f t="shared" si="0"/>
      </c>
      <c r="B17" s="357" t="s">
        <v>171</v>
      </c>
      <c r="C17" s="358">
        <v>60</v>
      </c>
      <c r="D17" s="359">
        <v>30</v>
      </c>
      <c r="E17" s="2"/>
      <c r="F17" s="2"/>
      <c r="G17" s="2"/>
      <c r="H17" s="2"/>
      <c r="I17" s="2"/>
      <c r="J17" s="2"/>
      <c r="K17" s="2"/>
      <c r="L17" s="2"/>
      <c r="M17" s="2"/>
      <c r="N17" s="2"/>
      <c r="O17" s="2"/>
      <c r="P17" s="2"/>
      <c r="Q17" s="2"/>
      <c r="R17" s="2"/>
      <c r="S17" s="2"/>
      <c r="T17" s="2"/>
      <c r="U17" s="2"/>
      <c r="V17" s="2"/>
      <c r="W17" s="2"/>
      <c r="X17" s="2"/>
      <c r="Y17" s="2"/>
      <c r="Z17" s="2"/>
      <c r="AA17" s="2"/>
    </row>
    <row r="18" ht="15" customHeight="1" spans="1:27" x14ac:dyDescent="0.25">
      <c r="A18" s="356">
        <f t="shared" si="0"/>
      </c>
      <c r="B18" s="357" t="s">
        <v>172</v>
      </c>
      <c r="C18" s="358">
        <v>90</v>
      </c>
      <c r="D18" s="359">
        <v>35</v>
      </c>
      <c r="E18" s="2"/>
      <c r="F18" s="2"/>
      <c r="G18" s="2"/>
      <c r="H18" s="2"/>
      <c r="I18" s="2"/>
      <c r="J18" s="2"/>
      <c r="K18" s="2"/>
      <c r="L18" s="2"/>
      <c r="M18" s="2"/>
      <c r="N18" s="2"/>
      <c r="O18" s="2"/>
      <c r="P18" s="2"/>
      <c r="Q18" s="2"/>
      <c r="R18" s="2"/>
      <c r="S18" s="2"/>
      <c r="T18" s="2"/>
      <c r="U18" s="2"/>
      <c r="V18" s="2"/>
      <c r="W18" s="2"/>
      <c r="X18" s="2"/>
      <c r="Y18" s="2"/>
      <c r="Z18" s="2"/>
      <c r="AA18" s="2"/>
    </row>
    <row r="19" ht="15" customHeight="1" spans="1:27" x14ac:dyDescent="0.25">
      <c r="A19" s="356">
        <f t="shared" si="0"/>
      </c>
      <c r="B19" s="357" t="s">
        <v>173</v>
      </c>
      <c r="C19" s="358">
        <v>45</v>
      </c>
      <c r="D19" s="359">
        <v>30</v>
      </c>
      <c r="E19" s="2"/>
      <c r="F19" s="2"/>
      <c r="G19" s="2"/>
      <c r="H19" s="2"/>
      <c r="I19" s="2"/>
      <c r="J19" s="2"/>
      <c r="K19" s="2"/>
      <c r="L19" s="2"/>
      <c r="M19" s="2"/>
      <c r="N19" s="2"/>
      <c r="O19" s="2"/>
      <c r="P19" s="2"/>
      <c r="Q19" s="2"/>
      <c r="R19" s="2"/>
      <c r="S19" s="2"/>
      <c r="T19" s="2"/>
      <c r="U19" s="2"/>
      <c r="V19" s="2"/>
      <c r="W19" s="2"/>
      <c r="X19" s="2"/>
      <c r="Y19" s="2"/>
      <c r="Z19" s="2"/>
      <c r="AA19" s="2"/>
    </row>
    <row r="20" ht="15" customHeight="1" spans="1:27" x14ac:dyDescent="0.25">
      <c r="A20" s="356">
        <f t="shared" si="0"/>
      </c>
      <c r="B20" s="357" t="s">
        <v>174</v>
      </c>
      <c r="C20" s="358">
        <v>60</v>
      </c>
      <c r="D20" s="359">
        <f>+C20/2</f>
      </c>
      <c r="E20" s="2"/>
      <c r="F20" s="2"/>
      <c r="G20" s="2"/>
      <c r="H20" s="2"/>
      <c r="I20" s="2"/>
      <c r="J20" s="2"/>
      <c r="K20" s="2"/>
      <c r="L20" s="2"/>
      <c r="M20" s="2"/>
      <c r="N20" s="2"/>
      <c r="O20" s="2"/>
      <c r="P20" s="2"/>
      <c r="Q20" s="2"/>
      <c r="R20" s="2"/>
      <c r="S20" s="2"/>
      <c r="T20" s="2"/>
      <c r="U20" s="2"/>
      <c r="V20" s="2"/>
      <c r="W20" s="2"/>
      <c r="X20" s="2"/>
      <c r="Y20" s="2"/>
      <c r="Z20" s="2"/>
      <c r="AA20" s="2"/>
    </row>
    <row r="21" ht="15" customHeight="1" spans="1:27" x14ac:dyDescent="0.25">
      <c r="A21" s="356">
        <f t="shared" si="0"/>
      </c>
      <c r="B21" s="360" t="s">
        <v>175</v>
      </c>
      <c r="C21" s="358">
        <v>75</v>
      </c>
      <c r="D21" s="359">
        <v>30</v>
      </c>
      <c r="E21" s="2"/>
      <c r="F21" s="2"/>
      <c r="G21" s="2"/>
      <c r="H21" s="2"/>
      <c r="I21" s="2"/>
      <c r="J21" s="2"/>
      <c r="K21" s="2"/>
      <c r="L21" s="2"/>
      <c r="M21" s="2"/>
      <c r="N21" s="2"/>
      <c r="O21" s="2"/>
      <c r="P21" s="2"/>
      <c r="Q21" s="2"/>
      <c r="R21" s="2"/>
      <c r="S21" s="2"/>
      <c r="T21" s="2"/>
      <c r="U21" s="2"/>
      <c r="V21" s="2"/>
      <c r="W21" s="2"/>
      <c r="X21" s="2"/>
      <c r="Y21" s="2"/>
      <c r="Z21" s="2"/>
      <c r="AA21" s="2"/>
    </row>
    <row r="22" ht="15" customHeight="1" spans="1:27" x14ac:dyDescent="0.25">
      <c r="A22" s="356">
        <f t="shared" si="0"/>
      </c>
      <c r="B22" s="357" t="s">
        <v>176</v>
      </c>
      <c r="C22" s="358">
        <v>60</v>
      </c>
      <c r="D22" s="359">
        <f>+C22/2</f>
      </c>
      <c r="E22" s="2"/>
      <c r="F22" s="2"/>
      <c r="G22" s="2"/>
      <c r="H22" s="2"/>
      <c r="I22" s="2"/>
      <c r="J22" s="2"/>
      <c r="K22" s="2"/>
      <c r="L22" s="2"/>
      <c r="M22" s="2"/>
      <c r="N22" s="2"/>
      <c r="O22" s="2"/>
      <c r="P22" s="2"/>
      <c r="Q22" s="2"/>
      <c r="R22" s="2"/>
      <c r="S22" s="2"/>
      <c r="T22" s="2"/>
      <c r="U22" s="2"/>
      <c r="V22" s="2"/>
      <c r="W22" s="2"/>
      <c r="X22" s="2"/>
      <c r="Y22" s="2"/>
      <c r="Z22" s="2"/>
      <c r="AA22" s="2"/>
    </row>
    <row r="23" ht="15" customHeight="1" spans="1:27" x14ac:dyDescent="0.25">
      <c r="A23" s="356">
        <f t="shared" si="0"/>
      </c>
      <c r="B23" s="357" t="s">
        <v>177</v>
      </c>
      <c r="C23" s="358">
        <v>90</v>
      </c>
      <c r="D23" s="359">
        <v>30</v>
      </c>
      <c r="E23" s="2"/>
      <c r="F23" s="2"/>
      <c r="G23" s="2"/>
      <c r="H23" s="2"/>
      <c r="I23" s="2"/>
      <c r="J23" s="2"/>
      <c r="K23" s="2"/>
      <c r="L23" s="2"/>
      <c r="M23" s="2"/>
      <c r="N23" s="2"/>
      <c r="O23" s="2"/>
      <c r="P23" s="2"/>
      <c r="Q23" s="2"/>
      <c r="R23" s="2"/>
      <c r="S23" s="2"/>
      <c r="T23" s="2"/>
      <c r="U23" s="2"/>
      <c r="V23" s="2"/>
      <c r="W23" s="2"/>
      <c r="X23" s="2"/>
      <c r="Y23" s="2"/>
      <c r="Z23" s="2"/>
      <c r="AA23" s="2"/>
    </row>
    <row r="24" ht="15" customHeight="1" spans="1:27" x14ac:dyDescent="0.25">
      <c r="A24" s="356">
        <f t="shared" si="0"/>
      </c>
      <c r="B24" s="357" t="s">
        <v>178</v>
      </c>
      <c r="C24" s="358">
        <v>90</v>
      </c>
      <c r="D24" s="359">
        <v>40</v>
      </c>
      <c r="E24" s="2"/>
      <c r="F24" s="2"/>
      <c r="G24" s="2"/>
      <c r="H24" s="2"/>
      <c r="I24" s="2"/>
      <c r="J24" s="2"/>
      <c r="K24" s="2"/>
      <c r="L24" s="2"/>
      <c r="M24" s="2"/>
      <c r="N24" s="2"/>
      <c r="O24" s="2"/>
      <c r="P24" s="2"/>
      <c r="Q24" s="2"/>
      <c r="R24" s="2"/>
      <c r="S24" s="2"/>
      <c r="T24" s="2"/>
      <c r="U24" s="2"/>
      <c r="V24" s="2"/>
      <c r="W24" s="2"/>
      <c r="X24" s="2"/>
      <c r="Y24" s="2"/>
      <c r="Z24" s="2"/>
      <c r="AA24" s="2"/>
    </row>
    <row r="25" ht="15" customHeight="1" spans="1:27" x14ac:dyDescent="0.25">
      <c r="A25" s="356">
        <f t="shared" si="0"/>
      </c>
      <c r="B25" s="357" t="s">
        <v>179</v>
      </c>
      <c r="C25" s="358">
        <v>120</v>
      </c>
      <c r="D25" s="359">
        <v>40</v>
      </c>
      <c r="E25" s="2"/>
      <c r="F25" s="2"/>
      <c r="G25" s="2"/>
      <c r="H25" s="2"/>
      <c r="I25" s="2"/>
      <c r="J25" s="2"/>
      <c r="K25" s="2"/>
      <c r="L25" s="2"/>
      <c r="M25" s="2"/>
      <c r="N25" s="2"/>
      <c r="O25" s="2"/>
      <c r="P25" s="2"/>
      <c r="Q25" s="2"/>
      <c r="R25" s="2"/>
      <c r="S25" s="2"/>
      <c r="T25" s="2"/>
      <c r="U25" s="2"/>
      <c r="V25" s="2"/>
      <c r="W25" s="2"/>
      <c r="X25" s="2"/>
      <c r="Y25" s="2"/>
      <c r="Z25" s="2"/>
      <c r="AA25" s="2"/>
    </row>
    <row r="26" ht="15" customHeight="1" spans="1:27" x14ac:dyDescent="0.25">
      <c r="A26" s="356">
        <f t="shared" si="0"/>
      </c>
      <c r="B26" s="357" t="s">
        <v>180</v>
      </c>
      <c r="C26" s="358">
        <v>30</v>
      </c>
      <c r="D26" s="359">
        <v>20</v>
      </c>
      <c r="E26" s="2"/>
      <c r="F26" s="2"/>
      <c r="G26" s="2"/>
      <c r="H26" s="2"/>
      <c r="I26" s="2"/>
      <c r="J26" s="2"/>
      <c r="K26" s="2"/>
      <c r="L26" s="2"/>
      <c r="M26" s="2"/>
      <c r="N26" s="2"/>
      <c r="O26" s="2"/>
      <c r="P26" s="2"/>
      <c r="Q26" s="2"/>
      <c r="R26" s="2"/>
      <c r="S26" s="2"/>
      <c r="T26" s="2"/>
      <c r="U26" s="2"/>
      <c r="V26" s="2"/>
      <c r="W26" s="2"/>
      <c r="X26" s="2"/>
      <c r="Y26" s="2"/>
      <c r="Z26" s="2"/>
      <c r="AA26" s="2"/>
    </row>
    <row r="27" ht="15" customHeight="1" spans="1:27" x14ac:dyDescent="0.25">
      <c r="A27" s="356">
        <f t="shared" si="0"/>
      </c>
      <c r="B27" s="361" t="s">
        <v>181</v>
      </c>
      <c r="C27" s="358">
        <v>75</v>
      </c>
      <c r="D27" s="359">
        <v>30</v>
      </c>
      <c r="E27" s="2"/>
      <c r="F27" s="2"/>
      <c r="G27" s="2"/>
      <c r="H27" s="2"/>
      <c r="I27" s="2"/>
      <c r="J27" s="2"/>
      <c r="K27" s="2"/>
      <c r="L27" s="2"/>
      <c r="M27" s="2"/>
      <c r="N27" s="2"/>
      <c r="O27" s="2"/>
      <c r="P27" s="2"/>
      <c r="Q27" s="2"/>
      <c r="R27" s="2"/>
      <c r="S27" s="2"/>
      <c r="T27" s="2"/>
      <c r="U27" s="2"/>
      <c r="V27" s="2"/>
      <c r="W27" s="2"/>
      <c r="X27" s="2"/>
      <c r="Y27" s="2"/>
      <c r="Z27" s="2"/>
      <c r="AA27" s="2"/>
    </row>
    <row r="28" ht="15" customHeight="1" spans="1:27" s="19" customFormat="1" x14ac:dyDescent="0.25">
      <c r="A28" s="356">
        <f t="shared" si="0"/>
      </c>
      <c r="B28" s="360" t="s">
        <v>182</v>
      </c>
      <c r="C28" s="358">
        <v>60</v>
      </c>
      <c r="D28" s="359">
        <v>20</v>
      </c>
      <c r="E28" s="2"/>
      <c r="F28" s="2"/>
      <c r="G28" s="2"/>
      <c r="H28" s="2"/>
      <c r="I28" s="2"/>
      <c r="J28" s="2"/>
      <c r="K28" s="2"/>
      <c r="L28" s="2"/>
      <c r="M28" s="2"/>
      <c r="N28" s="2"/>
      <c r="O28" s="2"/>
      <c r="P28" s="2"/>
      <c r="Q28" s="2"/>
      <c r="R28" s="2"/>
      <c r="S28" s="2"/>
      <c r="T28" s="2"/>
      <c r="U28" s="2"/>
      <c r="V28" s="2"/>
      <c r="W28" s="2"/>
      <c r="X28" s="2"/>
      <c r="Y28" s="2"/>
      <c r="Z28" s="2"/>
      <c r="AA28" s="2"/>
    </row>
    <row r="29" ht="15" customHeight="1" spans="1:27" s="19" customFormat="1" x14ac:dyDescent="0.25">
      <c r="A29" s="356">
        <f t="shared" si="0"/>
      </c>
      <c r="B29" s="360" t="s">
        <v>183</v>
      </c>
      <c r="C29" s="358">
        <v>90</v>
      </c>
      <c r="D29" s="359">
        <v>30</v>
      </c>
      <c r="E29" s="2"/>
      <c r="F29" s="2"/>
      <c r="G29" s="2"/>
      <c r="H29" s="2"/>
      <c r="I29" s="2"/>
      <c r="J29" s="2"/>
      <c r="K29" s="2"/>
      <c r="L29" s="2"/>
      <c r="M29" s="2"/>
      <c r="N29" s="2"/>
      <c r="O29" s="2"/>
      <c r="P29" s="2"/>
      <c r="Q29" s="2"/>
      <c r="R29" s="2"/>
      <c r="S29" s="2"/>
      <c r="T29" s="2"/>
      <c r="U29" s="2"/>
      <c r="V29" s="2"/>
      <c r="W29" s="2"/>
      <c r="X29" s="2"/>
      <c r="Y29" s="2"/>
      <c r="Z29" s="2"/>
      <c r="AA29" s="2"/>
    </row>
    <row r="30" ht="15" customHeight="1" spans="1:27" x14ac:dyDescent="0.25">
      <c r="A30" s="356">
        <f t="shared" ref="A30:A32" si="2">IF(ISERROR(+C30/7.7),0,+C30/7.7)</f>
      </c>
      <c r="B30" s="362" t="s">
        <v>184</v>
      </c>
      <c r="C30" s="363">
        <v>75</v>
      </c>
      <c r="D30" s="359">
        <v>35</v>
      </c>
      <c r="E30" s="2"/>
      <c r="F30" s="2"/>
      <c r="G30" s="2"/>
      <c r="H30" s="2"/>
      <c r="I30" s="2"/>
      <c r="J30" s="2"/>
      <c r="K30" s="2"/>
      <c r="L30" s="2"/>
      <c r="M30" s="2"/>
      <c r="N30" s="2"/>
      <c r="O30" s="2"/>
      <c r="P30" s="2"/>
      <c r="Q30" s="2"/>
      <c r="R30" s="2"/>
      <c r="S30" s="2"/>
      <c r="T30" s="2"/>
      <c r="U30" s="2"/>
      <c r="V30" s="2"/>
      <c r="W30" s="2"/>
      <c r="X30" s="2"/>
      <c r="Y30" s="2"/>
      <c r="Z30" s="2"/>
      <c r="AA30" s="2"/>
    </row>
    <row r="31" ht="15" customHeight="1" spans="1:27" x14ac:dyDescent="0.25">
      <c r="A31" s="356">
        <f t="shared" si="2"/>
      </c>
      <c r="B31" s="364"/>
      <c r="C31" s="365"/>
      <c r="D31" s="359"/>
      <c r="E31" s="2"/>
      <c r="F31" s="2"/>
      <c r="G31" s="2"/>
      <c r="H31" s="2"/>
      <c r="I31" s="2"/>
      <c r="J31" s="2"/>
      <c r="K31" s="2"/>
      <c r="L31" s="2"/>
      <c r="M31" s="2"/>
      <c r="N31" s="2"/>
      <c r="O31" s="2"/>
      <c r="P31" s="2"/>
      <c r="Q31" s="2"/>
      <c r="R31" s="2"/>
      <c r="S31" s="2"/>
      <c r="T31" s="2"/>
      <c r="U31" s="2"/>
      <c r="V31" s="2"/>
      <c r="W31" s="2"/>
      <c r="X31" s="2"/>
      <c r="Y31" s="2"/>
      <c r="Z31" s="2"/>
      <c r="AA31" s="2"/>
    </row>
    <row r="32" ht="15" customHeight="1" spans="1:27" x14ac:dyDescent="0.25">
      <c r="A32" s="356">
        <f t="shared" si="2"/>
      </c>
      <c r="B32" s="364"/>
      <c r="C32" s="366" t="s">
        <v>158</v>
      </c>
      <c r="D32" s="359"/>
      <c r="E32" s="2"/>
      <c r="F32" s="2"/>
      <c r="G32" s="2"/>
      <c r="H32" s="2"/>
      <c r="I32" s="2"/>
      <c r="J32" s="2"/>
      <c r="K32" s="2"/>
      <c r="L32" s="2"/>
      <c r="M32" s="2"/>
      <c r="N32" s="2"/>
      <c r="O32" s="2"/>
      <c r="P32" s="2"/>
      <c r="Q32" s="2"/>
      <c r="R32" s="2"/>
      <c r="S32" s="2"/>
      <c r="T32" s="2"/>
      <c r="U32" s="2"/>
      <c r="V32" s="2"/>
      <c r="W32" s="2"/>
      <c r="X32" s="2"/>
      <c r="Y32" s="2"/>
      <c r="Z32" s="2"/>
      <c r="AA32" s="2"/>
    </row>
    <row r="33" ht="15" customHeight="1" spans="1:27" x14ac:dyDescent="0.25">
      <c r="A33" s="367"/>
      <c r="B33" s="368" t="s">
        <v>53</v>
      </c>
      <c r="C33" s="369" t="s">
        <v>158</v>
      </c>
      <c r="D33" s="369" t="s">
        <v>158</v>
      </c>
      <c r="E33" s="2"/>
      <c r="F33" s="2"/>
      <c r="G33" s="2"/>
      <c r="H33" s="2"/>
      <c r="I33" s="2"/>
      <c r="J33" s="2"/>
      <c r="K33" s="2"/>
      <c r="L33" s="2"/>
      <c r="M33" s="2"/>
      <c r="N33" s="2"/>
      <c r="O33" s="2"/>
      <c r="P33" s="2"/>
      <c r="Q33" s="2"/>
      <c r="R33" s="2"/>
      <c r="S33" s="2"/>
      <c r="T33" s="2"/>
      <c r="U33" s="2"/>
      <c r="V33" s="2"/>
      <c r="W33" s="2"/>
      <c r="X33" s="2"/>
      <c r="Y33" s="2"/>
      <c r="Z33" s="2"/>
      <c r="AA33" s="2"/>
    </row>
    <row r="34" ht="15" customHeight="1" spans="1:27" x14ac:dyDescent="0.25">
      <c r="A34" s="356">
        <f t="shared" ref="A34:A77" si="3">+C34/7.7</f>
      </c>
      <c r="B34" s="370" t="s">
        <v>185</v>
      </c>
      <c r="C34" s="358">
        <v>30</v>
      </c>
      <c r="D34" s="359">
        <f t="shared" ref="D34:D68" si="4">+C34/2</f>
      </c>
      <c r="E34" s="2"/>
      <c r="F34" s="2"/>
      <c r="G34" s="2"/>
      <c r="H34" s="2"/>
      <c r="I34" s="2"/>
      <c r="J34" s="2"/>
      <c r="K34" s="2"/>
      <c r="L34" s="2"/>
      <c r="M34" s="2"/>
      <c r="N34" s="2"/>
      <c r="O34" s="2"/>
      <c r="P34" s="2"/>
      <c r="Q34" s="2"/>
      <c r="R34" s="2"/>
      <c r="S34" s="2"/>
      <c r="T34" s="2"/>
      <c r="U34" s="2"/>
      <c r="V34" s="2"/>
      <c r="W34" s="2"/>
      <c r="X34" s="2"/>
      <c r="Y34" s="2"/>
      <c r="Z34" s="2"/>
      <c r="AA34" s="2"/>
    </row>
    <row r="35" ht="15" customHeight="1" spans="1:27" s="352" customFormat="1" x14ac:dyDescent="0.25">
      <c r="A35" s="356">
        <f t="shared" si="3"/>
      </c>
      <c r="B35" s="357" t="s">
        <v>186</v>
      </c>
      <c r="C35" s="358">
        <v>20</v>
      </c>
      <c r="D35" s="359">
        <f t="shared" si="4"/>
      </c>
      <c r="E35" s="19"/>
      <c r="F35" s="19"/>
      <c r="G35" s="19"/>
      <c r="H35" s="19"/>
      <c r="I35" s="19"/>
      <c r="J35" s="19"/>
      <c r="K35" s="19"/>
      <c r="L35" s="19"/>
      <c r="M35" s="19"/>
      <c r="N35" s="5"/>
      <c r="O35" s="5"/>
      <c r="P35" s="5"/>
      <c r="Q35" s="5"/>
      <c r="R35" s="5"/>
      <c r="S35" s="5"/>
      <c r="T35" s="5"/>
      <c r="U35" s="5"/>
      <c r="V35" s="5"/>
      <c r="W35" s="5"/>
      <c r="X35" s="5"/>
      <c r="Y35" s="5"/>
      <c r="Z35" s="5"/>
      <c r="AA35" s="5"/>
    </row>
    <row r="36" ht="15" customHeight="1" spans="1:27" x14ac:dyDescent="0.25">
      <c r="A36" s="356">
        <f t="shared" si="3"/>
      </c>
      <c r="B36" s="360" t="s">
        <v>187</v>
      </c>
      <c r="C36" s="358">
        <v>15</v>
      </c>
      <c r="D36" s="359">
        <f t="shared" si="4"/>
      </c>
      <c r="E36" s="2"/>
      <c r="F36" s="2"/>
      <c r="G36" s="2"/>
      <c r="H36" s="2"/>
      <c r="I36" s="2"/>
      <c r="J36" s="2"/>
      <c r="K36" s="2"/>
      <c r="L36" s="2"/>
      <c r="M36" s="2"/>
      <c r="N36" s="2"/>
      <c r="O36" s="2"/>
      <c r="P36" s="2"/>
      <c r="Q36" s="2"/>
      <c r="R36" s="2"/>
      <c r="S36" s="2"/>
      <c r="T36" s="2"/>
      <c r="U36" s="2"/>
      <c r="V36" s="2"/>
      <c r="W36" s="2"/>
      <c r="X36" s="2"/>
      <c r="Y36" s="2"/>
      <c r="Z36" s="2"/>
      <c r="AA36" s="2"/>
    </row>
    <row r="37" ht="15" customHeight="1" spans="1:27" x14ac:dyDescent="0.25">
      <c r="A37" s="356">
        <f t="shared" si="3"/>
      </c>
      <c r="B37" s="357" t="s">
        <v>188</v>
      </c>
      <c r="C37" s="358">
        <v>15</v>
      </c>
      <c r="D37" s="359">
        <f t="shared" si="4"/>
      </c>
      <c r="E37" s="2"/>
      <c r="F37" s="2"/>
      <c r="G37" s="2"/>
      <c r="H37" s="2"/>
      <c r="I37" s="2"/>
      <c r="J37" s="2"/>
      <c r="K37" s="2"/>
      <c r="L37" s="2"/>
      <c r="M37" s="2"/>
      <c r="N37" s="2"/>
      <c r="O37" s="2"/>
      <c r="P37" s="2"/>
      <c r="Q37" s="2"/>
      <c r="R37" s="2"/>
      <c r="S37" s="2"/>
      <c r="T37" s="2"/>
      <c r="U37" s="2"/>
      <c r="V37" s="2"/>
      <c r="W37" s="2"/>
      <c r="X37" s="2"/>
      <c r="Y37" s="2"/>
      <c r="Z37" s="2"/>
      <c r="AA37" s="2"/>
    </row>
    <row r="38" ht="15" customHeight="1" spans="1:27" s="19" customFormat="1" x14ac:dyDescent="0.25">
      <c r="A38" s="356">
        <f t="shared" si="3"/>
      </c>
      <c r="B38" s="360" t="s">
        <v>189</v>
      </c>
      <c r="C38" s="358">
        <v>15</v>
      </c>
      <c r="D38" s="359">
        <f t="shared" si="4"/>
      </c>
      <c r="E38" s="2"/>
      <c r="F38" s="2"/>
      <c r="G38" s="2"/>
      <c r="H38" s="2"/>
      <c r="I38" s="2"/>
      <c r="J38" s="2"/>
      <c r="K38" s="2"/>
      <c r="L38" s="2"/>
      <c r="M38" s="2"/>
      <c r="N38" s="2"/>
      <c r="O38" s="2"/>
      <c r="P38" s="2"/>
      <c r="Q38" s="2"/>
      <c r="R38" s="2"/>
      <c r="S38" s="2"/>
      <c r="T38" s="2"/>
      <c r="U38" s="2"/>
      <c r="V38" s="2"/>
      <c r="W38" s="2"/>
      <c r="X38" s="2"/>
      <c r="Y38" s="2"/>
      <c r="Z38" s="2"/>
      <c r="AA38" s="2"/>
    </row>
    <row r="39" ht="15" customHeight="1" spans="1:27" s="19" customFormat="1" x14ac:dyDescent="0.25">
      <c r="A39" s="356">
        <f t="shared" si="3"/>
      </c>
      <c r="B39" s="360" t="s">
        <v>190</v>
      </c>
      <c r="C39" s="358">
        <v>15</v>
      </c>
      <c r="D39" s="359">
        <f t="shared" si="4"/>
      </c>
      <c r="E39" s="2"/>
      <c r="F39" s="2"/>
      <c r="G39" s="2"/>
      <c r="H39" s="2"/>
      <c r="I39" s="2"/>
      <c r="J39" s="2"/>
      <c r="K39" s="2"/>
      <c r="L39" s="2"/>
      <c r="M39" s="2"/>
      <c r="N39" s="2"/>
      <c r="O39" s="2"/>
      <c r="P39" s="2"/>
      <c r="Q39" s="2"/>
      <c r="R39" s="2"/>
      <c r="S39" s="2"/>
      <c r="T39" s="2"/>
      <c r="U39" s="2"/>
      <c r="V39" s="2"/>
      <c r="W39" s="2"/>
      <c r="X39" s="2"/>
      <c r="Y39" s="2"/>
      <c r="Z39" s="2"/>
      <c r="AA39" s="2"/>
    </row>
    <row r="40" ht="15" customHeight="1" spans="1:27" x14ac:dyDescent="0.25">
      <c r="A40" s="356">
        <f t="shared" si="3"/>
      </c>
      <c r="B40" s="357" t="s">
        <v>191</v>
      </c>
      <c r="C40" s="358">
        <v>30</v>
      </c>
      <c r="D40" s="359">
        <f t="shared" si="4"/>
      </c>
      <c r="E40" s="2"/>
      <c r="F40" s="2"/>
      <c r="G40" s="2"/>
      <c r="H40" s="2"/>
      <c r="I40" s="2"/>
      <c r="J40" s="2"/>
      <c r="K40" s="2"/>
      <c r="L40" s="2"/>
      <c r="M40" s="2"/>
      <c r="N40" s="2"/>
      <c r="O40" s="2"/>
      <c r="P40" s="2"/>
      <c r="Q40" s="2"/>
      <c r="R40" s="2"/>
      <c r="S40" s="2"/>
      <c r="T40" s="2"/>
      <c r="U40" s="2"/>
      <c r="V40" s="2"/>
      <c r="W40" s="2"/>
      <c r="X40" s="2"/>
      <c r="Y40" s="2"/>
      <c r="Z40" s="2"/>
      <c r="AA40" s="2"/>
    </row>
    <row r="41" ht="15" customHeight="1" spans="1:27" x14ac:dyDescent="0.25">
      <c r="A41" s="356">
        <f t="shared" si="3"/>
      </c>
      <c r="B41" s="357" t="s">
        <v>192</v>
      </c>
      <c r="C41" s="358">
        <v>30</v>
      </c>
      <c r="D41" s="359">
        <f t="shared" si="4"/>
      </c>
      <c r="E41" s="2"/>
      <c r="F41" s="2"/>
      <c r="G41" s="2"/>
      <c r="H41" s="2"/>
      <c r="I41" s="2"/>
      <c r="J41" s="2"/>
      <c r="K41" s="2"/>
      <c r="L41" s="2"/>
      <c r="M41" s="2"/>
      <c r="N41" s="2"/>
      <c r="O41" s="2"/>
      <c r="P41" s="2"/>
      <c r="Q41" s="2"/>
      <c r="R41" s="2"/>
      <c r="S41" s="2"/>
      <c r="T41" s="2"/>
      <c r="U41" s="2"/>
      <c r="V41" s="2"/>
      <c r="W41" s="2"/>
      <c r="X41" s="2"/>
      <c r="Y41" s="2"/>
      <c r="Z41" s="2"/>
      <c r="AA41" s="2"/>
    </row>
    <row r="42" ht="15" customHeight="1" spans="1:27" x14ac:dyDescent="0.25">
      <c r="A42" s="356">
        <f t="shared" si="3"/>
      </c>
      <c r="B42" s="357" t="s">
        <v>193</v>
      </c>
      <c r="C42" s="358">
        <v>45</v>
      </c>
      <c r="D42" s="359">
        <f t="shared" si="4"/>
      </c>
      <c r="E42" s="2"/>
      <c r="F42" s="2"/>
      <c r="G42" s="2"/>
      <c r="H42" s="2"/>
      <c r="I42" s="2"/>
      <c r="J42" s="2"/>
      <c r="K42" s="2"/>
      <c r="L42" s="2"/>
      <c r="M42" s="2"/>
      <c r="N42" s="2"/>
      <c r="O42" s="2"/>
      <c r="P42" s="2"/>
      <c r="Q42" s="2"/>
      <c r="R42" s="2"/>
      <c r="S42" s="2"/>
      <c r="T42" s="2"/>
      <c r="U42" s="2"/>
      <c r="V42" s="2"/>
      <c r="W42" s="2"/>
      <c r="X42" s="2"/>
      <c r="Y42" s="2"/>
      <c r="Z42" s="2"/>
      <c r="AA42" s="2"/>
    </row>
    <row r="43" ht="15" customHeight="1" spans="1:27" x14ac:dyDescent="0.25">
      <c r="A43" s="356">
        <f t="shared" si="3"/>
      </c>
      <c r="B43" s="361" t="s">
        <v>169</v>
      </c>
      <c r="C43" s="358">
        <v>15</v>
      </c>
      <c r="D43" s="359">
        <v>0</v>
      </c>
      <c r="E43" s="2"/>
      <c r="F43" s="2"/>
      <c r="G43" s="2"/>
      <c r="H43" s="2"/>
      <c r="I43" s="2"/>
      <c r="J43" s="2"/>
      <c r="K43" s="2"/>
      <c r="L43" s="2"/>
      <c r="M43" s="2"/>
      <c r="N43" s="2"/>
      <c r="O43" s="2"/>
      <c r="P43" s="2"/>
      <c r="Q43" s="2"/>
      <c r="R43" s="2"/>
      <c r="S43" s="2"/>
      <c r="T43" s="2"/>
      <c r="U43" s="2"/>
      <c r="V43" s="2"/>
      <c r="W43" s="2"/>
      <c r="X43" s="2"/>
      <c r="Y43" s="2"/>
      <c r="Z43" s="2"/>
      <c r="AA43" s="2"/>
    </row>
    <row r="44" ht="15" customHeight="1" spans="1:27" x14ac:dyDescent="0.25">
      <c r="A44" s="356">
        <f t="shared" si="3"/>
      </c>
      <c r="B44" s="357" t="s">
        <v>194</v>
      </c>
      <c r="C44" s="358">
        <v>40</v>
      </c>
      <c r="D44" s="359">
        <f t="shared" si="4"/>
      </c>
      <c r="E44" s="2"/>
      <c r="F44" s="2"/>
      <c r="G44" s="2"/>
      <c r="H44" s="2"/>
      <c r="I44" s="2"/>
      <c r="J44" s="2"/>
      <c r="K44" s="2"/>
      <c r="L44" s="2"/>
      <c r="M44" s="2"/>
      <c r="N44" s="2"/>
      <c r="O44" s="2"/>
      <c r="P44" s="2"/>
      <c r="Q44" s="2"/>
      <c r="R44" s="2"/>
      <c r="S44" s="2"/>
      <c r="T44" s="2"/>
      <c r="U44" s="2"/>
      <c r="V44" s="2"/>
      <c r="W44" s="2"/>
      <c r="X44" s="2"/>
      <c r="Y44" s="2"/>
      <c r="Z44" s="2"/>
      <c r="AA44" s="2"/>
    </row>
    <row r="45" ht="15" customHeight="1" spans="1:27" x14ac:dyDescent="0.25">
      <c r="A45" s="356">
        <f t="shared" si="3"/>
      </c>
      <c r="B45" s="360" t="s">
        <v>195</v>
      </c>
      <c r="C45" s="358">
        <v>60</v>
      </c>
      <c r="D45" s="359">
        <v>20</v>
      </c>
      <c r="E45" s="2"/>
      <c r="F45" s="2"/>
      <c r="G45" s="2"/>
      <c r="H45" s="2"/>
      <c r="I45" s="2"/>
      <c r="J45" s="2"/>
      <c r="K45" s="2"/>
      <c r="L45" s="2"/>
      <c r="M45" s="2"/>
      <c r="N45" s="2"/>
      <c r="O45" s="2"/>
      <c r="P45" s="2"/>
      <c r="Q45" s="2"/>
      <c r="R45" s="2"/>
      <c r="S45" s="2"/>
      <c r="T45" s="2"/>
      <c r="U45" s="2"/>
      <c r="V45" s="2"/>
      <c r="W45" s="2"/>
      <c r="X45" s="2"/>
      <c r="Y45" s="2"/>
      <c r="Z45" s="2"/>
      <c r="AA45" s="2"/>
    </row>
    <row r="46" ht="15" customHeight="1" spans="1:27" s="371" customFormat="1" x14ac:dyDescent="0.25">
      <c r="A46" s="356">
        <f t="shared" si="3"/>
      </c>
      <c r="B46" s="361" t="s">
        <v>196</v>
      </c>
      <c r="C46" s="358">
        <v>75</v>
      </c>
      <c r="D46" s="359">
        <v>30</v>
      </c>
      <c r="E46" s="372"/>
      <c r="F46" s="372"/>
      <c r="G46" s="372"/>
      <c r="H46" s="372"/>
      <c r="I46" s="372"/>
      <c r="J46" s="372"/>
      <c r="K46" s="372"/>
      <c r="L46" s="372"/>
      <c r="M46" s="372"/>
      <c r="N46" s="372"/>
      <c r="O46" s="372"/>
      <c r="P46" s="372"/>
      <c r="Q46" s="372"/>
      <c r="R46" s="372"/>
      <c r="S46" s="372"/>
      <c r="T46" s="372"/>
      <c r="U46" s="372"/>
      <c r="V46" s="372"/>
      <c r="W46" s="372"/>
      <c r="X46" s="372"/>
      <c r="Y46" s="372"/>
      <c r="Z46" s="372"/>
      <c r="AA46" s="372"/>
    </row>
    <row r="47" ht="15" customHeight="1" spans="1:27" x14ac:dyDescent="0.25">
      <c r="A47" s="356">
        <f t="shared" si="3"/>
      </c>
      <c r="B47" s="357" t="s">
        <v>197</v>
      </c>
      <c r="C47" s="358">
        <v>30</v>
      </c>
      <c r="D47" s="359">
        <f t="shared" si="4"/>
      </c>
      <c r="E47" s="2"/>
      <c r="F47" s="2"/>
      <c r="G47" s="2"/>
      <c r="H47" s="2"/>
      <c r="I47" s="2"/>
      <c r="J47" s="2"/>
      <c r="K47" s="2"/>
      <c r="L47" s="2"/>
      <c r="M47" s="2"/>
      <c r="N47" s="2"/>
      <c r="O47" s="2"/>
      <c r="P47" s="2"/>
      <c r="Q47" s="2"/>
      <c r="R47" s="2"/>
      <c r="S47" s="2"/>
      <c r="T47" s="2"/>
      <c r="U47" s="2"/>
      <c r="V47" s="2"/>
      <c r="W47" s="2"/>
      <c r="X47" s="2"/>
      <c r="Y47" s="2"/>
      <c r="Z47" s="2"/>
      <c r="AA47" s="2"/>
    </row>
    <row r="48" ht="15" customHeight="1" spans="1:27" x14ac:dyDescent="0.25">
      <c r="A48" s="356">
        <f t="shared" si="3"/>
      </c>
      <c r="B48" s="357" t="s">
        <v>198</v>
      </c>
      <c r="C48" s="358">
        <v>45</v>
      </c>
      <c r="D48" s="359">
        <v>20</v>
      </c>
      <c r="E48" s="2"/>
      <c r="F48" s="2"/>
      <c r="G48" s="2"/>
      <c r="H48" s="2"/>
      <c r="I48" s="2"/>
      <c r="J48" s="2"/>
      <c r="K48" s="2"/>
      <c r="L48" s="2"/>
      <c r="M48" s="2"/>
      <c r="N48" s="2"/>
      <c r="O48" s="2"/>
      <c r="P48" s="2"/>
      <c r="Q48" s="2"/>
      <c r="R48" s="2"/>
      <c r="S48" s="2"/>
      <c r="T48" s="2"/>
      <c r="U48" s="2"/>
      <c r="V48" s="2"/>
      <c r="W48" s="2"/>
      <c r="X48" s="2"/>
      <c r="Y48" s="2"/>
      <c r="Z48" s="2"/>
      <c r="AA48" s="2"/>
    </row>
    <row r="49" ht="15" customHeight="1" spans="1:27" x14ac:dyDescent="0.25">
      <c r="A49" s="356">
        <f t="shared" si="3"/>
      </c>
      <c r="B49" s="361" t="s">
        <v>199</v>
      </c>
      <c r="C49" s="358">
        <v>75</v>
      </c>
      <c r="D49" s="359">
        <v>35</v>
      </c>
      <c r="E49" s="2"/>
      <c r="F49" s="2"/>
      <c r="G49" s="2"/>
      <c r="H49" s="2"/>
      <c r="I49" s="2"/>
      <c r="J49" s="2"/>
      <c r="K49" s="2"/>
      <c r="L49" s="2"/>
      <c r="M49" s="2"/>
      <c r="N49" s="2"/>
      <c r="O49" s="2"/>
      <c r="P49" s="2"/>
      <c r="Q49" s="2"/>
      <c r="R49" s="2"/>
      <c r="S49" s="2"/>
      <c r="T49" s="2"/>
      <c r="U49" s="2"/>
      <c r="V49" s="2"/>
      <c r="W49" s="2"/>
      <c r="X49" s="2"/>
      <c r="Y49" s="2"/>
      <c r="Z49" s="2"/>
      <c r="AA49" s="2"/>
    </row>
    <row r="50" ht="15" customHeight="1" spans="1:27" x14ac:dyDescent="0.25">
      <c r="A50" s="356">
        <f t="shared" si="3"/>
      </c>
      <c r="B50" s="357" t="s">
        <v>200</v>
      </c>
      <c r="C50" s="358">
        <v>45</v>
      </c>
      <c r="D50" s="359">
        <v>20</v>
      </c>
      <c r="E50" s="2"/>
      <c r="F50" s="2"/>
      <c r="G50" s="2"/>
      <c r="H50" s="2"/>
      <c r="I50" s="2"/>
      <c r="J50" s="2"/>
      <c r="K50" s="2"/>
      <c r="L50" s="2"/>
      <c r="M50" s="2"/>
      <c r="N50" s="2"/>
      <c r="O50" s="2"/>
      <c r="P50" s="2"/>
      <c r="Q50" s="2"/>
      <c r="R50" s="2"/>
      <c r="S50" s="2"/>
      <c r="T50" s="2"/>
      <c r="U50" s="2"/>
      <c r="V50" s="2"/>
      <c r="W50" s="2"/>
      <c r="X50" s="2"/>
      <c r="Y50" s="2"/>
      <c r="Z50" s="2"/>
      <c r="AA50" s="2"/>
    </row>
    <row r="51" ht="15" customHeight="1" spans="1:27" x14ac:dyDescent="0.25">
      <c r="A51" s="356">
        <f t="shared" si="3"/>
      </c>
      <c r="B51" s="357" t="s">
        <v>201</v>
      </c>
      <c r="C51" s="358">
        <v>60</v>
      </c>
      <c r="D51" s="359">
        <v>20</v>
      </c>
      <c r="E51" s="2"/>
      <c r="F51" s="2"/>
      <c r="G51" s="2"/>
      <c r="H51" s="2"/>
      <c r="I51" s="2"/>
      <c r="J51" s="2"/>
      <c r="K51" s="2"/>
      <c r="L51" s="2"/>
      <c r="M51" s="2"/>
      <c r="N51" s="2"/>
      <c r="O51" s="2"/>
      <c r="P51" s="2"/>
      <c r="Q51" s="2"/>
      <c r="R51" s="2"/>
      <c r="S51" s="2"/>
      <c r="T51" s="2"/>
      <c r="U51" s="2"/>
      <c r="V51" s="2"/>
      <c r="W51" s="2"/>
      <c r="X51" s="2"/>
      <c r="Y51" s="2"/>
      <c r="Z51" s="2"/>
      <c r="AA51" s="2"/>
    </row>
    <row r="52" ht="15" customHeight="1" spans="1:27" x14ac:dyDescent="0.25">
      <c r="A52" s="356">
        <f t="shared" si="3"/>
      </c>
      <c r="B52" s="357" t="s">
        <v>202</v>
      </c>
      <c r="C52" s="358">
        <v>60</v>
      </c>
      <c r="D52" s="359">
        <v>25</v>
      </c>
      <c r="E52" s="2"/>
      <c r="F52" s="2"/>
      <c r="G52" s="2"/>
      <c r="H52" s="2"/>
      <c r="I52" s="2"/>
      <c r="J52" s="2"/>
      <c r="K52" s="2"/>
      <c r="L52" s="2"/>
      <c r="M52" s="2"/>
      <c r="N52" s="2"/>
      <c r="O52" s="2"/>
      <c r="P52" s="2"/>
      <c r="Q52" s="2"/>
      <c r="R52" s="2"/>
      <c r="S52" s="2"/>
      <c r="T52" s="2"/>
      <c r="U52" s="2"/>
      <c r="V52" s="2"/>
      <c r="W52" s="2"/>
      <c r="X52" s="2"/>
      <c r="Y52" s="2"/>
      <c r="Z52" s="2"/>
      <c r="AA52" s="2"/>
    </row>
    <row r="53" ht="15" customHeight="1" spans="1:27" x14ac:dyDescent="0.25">
      <c r="A53" s="356">
        <f t="shared" si="3"/>
      </c>
      <c r="B53" s="357" t="s">
        <v>203</v>
      </c>
      <c r="C53" s="358">
        <v>75</v>
      </c>
      <c r="D53" s="359">
        <v>25</v>
      </c>
      <c r="E53" s="2"/>
      <c r="F53" s="2"/>
      <c r="G53" s="2"/>
      <c r="H53" s="2"/>
      <c r="I53" s="2"/>
      <c r="J53" s="2"/>
      <c r="K53" s="2"/>
      <c r="L53" s="2"/>
      <c r="M53" s="2"/>
      <c r="N53" s="2"/>
      <c r="O53" s="2"/>
      <c r="P53" s="2"/>
      <c r="Q53" s="2"/>
      <c r="R53" s="2"/>
      <c r="S53" s="2"/>
      <c r="T53" s="2"/>
      <c r="U53" s="2"/>
      <c r="V53" s="2"/>
      <c r="W53" s="2"/>
      <c r="X53" s="2"/>
      <c r="Y53" s="2"/>
      <c r="Z53" s="2"/>
      <c r="AA53" s="2"/>
    </row>
    <row r="54" ht="15" customHeight="1" spans="1:27" x14ac:dyDescent="0.25">
      <c r="A54" s="356">
        <f t="shared" si="3"/>
      </c>
      <c r="B54" s="357" t="s">
        <v>204</v>
      </c>
      <c r="C54" s="358">
        <v>45</v>
      </c>
      <c r="D54" s="359">
        <v>25</v>
      </c>
      <c r="E54" s="2"/>
      <c r="F54" s="2"/>
      <c r="G54" s="2"/>
      <c r="H54" s="2"/>
      <c r="I54" s="2"/>
      <c r="J54" s="2"/>
      <c r="K54" s="2"/>
      <c r="L54" s="2"/>
      <c r="M54" s="2"/>
      <c r="N54" s="2"/>
      <c r="O54" s="2"/>
      <c r="P54" s="2"/>
      <c r="Q54" s="2"/>
      <c r="R54" s="2"/>
      <c r="S54" s="2"/>
      <c r="T54" s="2"/>
      <c r="U54" s="2"/>
      <c r="V54" s="2"/>
      <c r="W54" s="2"/>
      <c r="X54" s="2"/>
      <c r="Y54" s="2"/>
      <c r="Z54" s="2"/>
      <c r="AA54" s="2"/>
    </row>
    <row r="55" ht="15" customHeight="1" spans="1:27" x14ac:dyDescent="0.25">
      <c r="A55" s="356">
        <f t="shared" si="3"/>
      </c>
      <c r="B55" s="357" t="s">
        <v>205</v>
      </c>
      <c r="C55" s="358">
        <v>60</v>
      </c>
      <c r="D55" s="359">
        <f t="shared" si="4"/>
      </c>
      <c r="E55" s="2"/>
      <c r="F55" s="2"/>
      <c r="G55" s="2"/>
      <c r="H55" s="2"/>
      <c r="I55" s="2"/>
      <c r="J55" s="2"/>
      <c r="K55" s="2"/>
      <c r="L55" s="2"/>
      <c r="M55" s="2"/>
      <c r="N55" s="2"/>
      <c r="O55" s="2"/>
      <c r="P55" s="2"/>
      <c r="Q55" s="2"/>
      <c r="R55" s="2"/>
      <c r="S55" s="2"/>
      <c r="T55" s="2"/>
      <c r="U55" s="2"/>
      <c r="V55" s="2"/>
      <c r="W55" s="2"/>
      <c r="X55" s="2"/>
      <c r="Y55" s="2"/>
      <c r="Z55" s="2"/>
      <c r="AA55" s="2"/>
    </row>
    <row r="56" ht="15" customHeight="1" spans="1:27" x14ac:dyDescent="0.25">
      <c r="A56" s="356">
        <f t="shared" si="3"/>
      </c>
      <c r="B56" s="357" t="s">
        <v>206</v>
      </c>
      <c r="C56" s="358">
        <v>30</v>
      </c>
      <c r="D56" s="359">
        <f t="shared" si="4"/>
      </c>
      <c r="E56" s="2"/>
      <c r="F56" s="2"/>
      <c r="G56" s="2"/>
      <c r="H56" s="2"/>
      <c r="I56" s="2"/>
      <c r="J56" s="2"/>
      <c r="K56" s="2"/>
      <c r="L56" s="2"/>
      <c r="M56" s="2"/>
      <c r="N56" s="2"/>
      <c r="O56" s="2"/>
      <c r="P56" s="2"/>
      <c r="Q56" s="2"/>
      <c r="R56" s="2"/>
      <c r="S56" s="2"/>
      <c r="T56" s="2"/>
      <c r="U56" s="2"/>
      <c r="V56" s="2"/>
      <c r="W56" s="2"/>
      <c r="X56" s="2"/>
      <c r="Y56" s="2"/>
      <c r="Z56" s="2"/>
      <c r="AA56" s="2"/>
    </row>
    <row r="57" ht="15" customHeight="1" spans="1:27" x14ac:dyDescent="0.25">
      <c r="A57" s="356">
        <f t="shared" si="3"/>
      </c>
      <c r="B57" s="357" t="s">
        <v>207</v>
      </c>
      <c r="C57" s="358">
        <v>45</v>
      </c>
      <c r="D57" s="359">
        <v>15</v>
      </c>
      <c r="E57" s="2"/>
      <c r="F57" s="2"/>
      <c r="G57" s="2"/>
      <c r="H57" s="2"/>
      <c r="I57" s="2"/>
      <c r="J57" s="2"/>
      <c r="K57" s="2"/>
      <c r="L57" s="2"/>
      <c r="M57" s="2"/>
      <c r="N57" s="2"/>
      <c r="O57" s="2"/>
      <c r="P57" s="2"/>
      <c r="Q57" s="2"/>
      <c r="R57" s="2"/>
      <c r="S57" s="2"/>
      <c r="T57" s="2"/>
      <c r="U57" s="2"/>
      <c r="V57" s="2"/>
      <c r="W57" s="2"/>
      <c r="X57" s="2"/>
      <c r="Y57" s="2"/>
      <c r="Z57" s="2"/>
      <c r="AA57" s="2"/>
    </row>
    <row r="58" ht="15" customHeight="1" spans="1:27" x14ac:dyDescent="0.25">
      <c r="A58" s="356">
        <f t="shared" si="3"/>
      </c>
      <c r="B58" s="357" t="s">
        <v>208</v>
      </c>
      <c r="C58" s="358">
        <v>40</v>
      </c>
      <c r="D58" s="359">
        <v>10</v>
      </c>
      <c r="E58" s="2"/>
      <c r="F58" s="2"/>
      <c r="G58" s="2"/>
      <c r="H58" s="2"/>
      <c r="I58" s="2"/>
      <c r="J58" s="2"/>
      <c r="K58" s="2"/>
      <c r="L58" s="2"/>
      <c r="M58" s="2"/>
      <c r="N58" s="2"/>
      <c r="O58" s="2"/>
      <c r="P58" s="2"/>
      <c r="Q58" s="2"/>
      <c r="R58" s="2"/>
      <c r="S58" s="2"/>
      <c r="T58" s="2"/>
      <c r="U58" s="2"/>
      <c r="V58" s="2"/>
      <c r="W58" s="2"/>
      <c r="X58" s="2"/>
      <c r="Y58" s="2"/>
      <c r="Z58" s="2"/>
      <c r="AA58" s="2"/>
    </row>
    <row r="59" ht="15" customHeight="1" spans="1:27" x14ac:dyDescent="0.25">
      <c r="A59" s="356">
        <f t="shared" si="3"/>
      </c>
      <c r="B59" s="361" t="s">
        <v>209</v>
      </c>
      <c r="C59" s="358">
        <v>60</v>
      </c>
      <c r="D59" s="359">
        <v>15</v>
      </c>
      <c r="E59" s="2"/>
      <c r="F59" s="2"/>
      <c r="G59" s="2"/>
      <c r="H59" s="2"/>
      <c r="I59" s="2"/>
      <c r="J59" s="2"/>
      <c r="K59" s="2"/>
      <c r="L59" s="2"/>
      <c r="M59" s="2"/>
      <c r="N59" s="2"/>
      <c r="O59" s="2"/>
      <c r="P59" s="2"/>
      <c r="Q59" s="2"/>
      <c r="R59" s="2"/>
      <c r="S59" s="2"/>
      <c r="T59" s="2"/>
      <c r="U59" s="2"/>
      <c r="V59" s="2"/>
      <c r="W59" s="2"/>
      <c r="X59" s="2"/>
      <c r="Y59" s="2"/>
      <c r="Z59" s="2"/>
      <c r="AA59" s="2"/>
    </row>
    <row r="60" ht="15" customHeight="1" spans="1:27" x14ac:dyDescent="0.25">
      <c r="A60" s="356">
        <f t="shared" si="3"/>
      </c>
      <c r="B60" s="357" t="s">
        <v>210</v>
      </c>
      <c r="C60" s="358">
        <v>30</v>
      </c>
      <c r="D60" s="359">
        <f t="shared" si="4"/>
      </c>
      <c r="E60" s="2"/>
      <c r="F60" s="2"/>
      <c r="G60" s="2"/>
      <c r="H60" s="2"/>
      <c r="I60" s="2"/>
      <c r="J60" s="2"/>
      <c r="K60" s="2"/>
      <c r="L60" s="2"/>
      <c r="M60" s="2"/>
      <c r="N60" s="2"/>
      <c r="O60" s="2"/>
      <c r="P60" s="2"/>
      <c r="Q60" s="2"/>
      <c r="R60" s="2"/>
      <c r="S60" s="2"/>
      <c r="T60" s="2"/>
      <c r="U60" s="2"/>
      <c r="V60" s="2"/>
      <c r="W60" s="2"/>
      <c r="X60" s="2"/>
      <c r="Y60" s="2"/>
      <c r="Z60" s="2"/>
      <c r="AA60" s="2"/>
    </row>
    <row r="61" ht="15" customHeight="1" spans="1:27" x14ac:dyDescent="0.25">
      <c r="A61" s="356">
        <f t="shared" si="3"/>
      </c>
      <c r="B61" s="357" t="s">
        <v>211</v>
      </c>
      <c r="C61" s="358">
        <v>30</v>
      </c>
      <c r="D61" s="359">
        <f t="shared" si="4"/>
      </c>
      <c r="E61" s="2"/>
      <c r="F61" s="2"/>
      <c r="G61" s="2"/>
      <c r="H61" s="2"/>
      <c r="I61" s="2"/>
      <c r="J61" s="2"/>
      <c r="K61" s="2"/>
      <c r="L61" s="2"/>
      <c r="M61" s="2"/>
      <c r="N61" s="2"/>
      <c r="O61" s="2"/>
      <c r="P61" s="2"/>
      <c r="Q61" s="2"/>
      <c r="R61" s="2"/>
      <c r="S61" s="2"/>
      <c r="T61" s="2"/>
      <c r="U61" s="2"/>
      <c r="V61" s="2"/>
      <c r="W61" s="2"/>
      <c r="X61" s="2"/>
      <c r="Y61" s="2"/>
      <c r="Z61" s="2"/>
      <c r="AA61" s="2"/>
    </row>
    <row r="62" ht="15" customHeight="1" spans="1:27" x14ac:dyDescent="0.25">
      <c r="A62" s="356">
        <f t="shared" si="3"/>
      </c>
      <c r="B62" s="357" t="s">
        <v>212</v>
      </c>
      <c r="C62" s="358">
        <v>10</v>
      </c>
      <c r="D62" s="359">
        <f t="shared" si="4"/>
      </c>
      <c r="E62" s="2"/>
      <c r="F62" s="2"/>
      <c r="G62" s="2"/>
      <c r="H62" s="2"/>
      <c r="I62" s="2"/>
      <c r="J62" s="2"/>
      <c r="K62" s="2"/>
      <c r="L62" s="2"/>
      <c r="M62" s="2"/>
      <c r="N62" s="2"/>
      <c r="O62" s="2"/>
      <c r="P62" s="2"/>
      <c r="Q62" s="2"/>
      <c r="R62" s="2"/>
      <c r="S62" s="2"/>
      <c r="T62" s="2"/>
      <c r="U62" s="2"/>
      <c r="V62" s="2"/>
      <c r="W62" s="2"/>
      <c r="X62" s="2"/>
      <c r="Y62" s="2"/>
      <c r="Z62" s="2"/>
      <c r="AA62" s="2"/>
    </row>
    <row r="63" ht="15" customHeight="1" spans="1:27" x14ac:dyDescent="0.25">
      <c r="A63" s="356">
        <f t="shared" si="3"/>
      </c>
      <c r="B63" s="361" t="s">
        <v>213</v>
      </c>
      <c r="C63" s="358">
        <v>45</v>
      </c>
      <c r="D63" s="359">
        <v>15</v>
      </c>
      <c r="E63" s="2"/>
      <c r="F63" s="2"/>
      <c r="G63" s="2"/>
      <c r="H63" s="2"/>
      <c r="I63" s="2"/>
      <c r="J63" s="2"/>
      <c r="K63" s="2"/>
      <c r="L63" s="2"/>
      <c r="M63" s="2"/>
      <c r="N63" s="2"/>
      <c r="O63" s="2"/>
      <c r="P63" s="2"/>
      <c r="Q63" s="2"/>
      <c r="R63" s="2"/>
      <c r="S63" s="2"/>
      <c r="T63" s="2"/>
      <c r="U63" s="2"/>
      <c r="V63" s="2"/>
      <c r="W63" s="2"/>
      <c r="X63" s="2"/>
      <c r="Y63" s="2"/>
      <c r="Z63" s="2"/>
      <c r="AA63" s="2"/>
    </row>
    <row r="64" ht="15" customHeight="1" spans="1:27" x14ac:dyDescent="0.25">
      <c r="A64" s="356">
        <f t="shared" si="3"/>
      </c>
      <c r="B64" s="357" t="s">
        <v>214</v>
      </c>
      <c r="C64" s="358">
        <v>30</v>
      </c>
      <c r="D64" s="359">
        <f t="shared" si="4"/>
      </c>
      <c r="E64" s="2"/>
      <c r="F64" s="2"/>
      <c r="G64" s="2"/>
      <c r="H64" s="2"/>
      <c r="I64" s="2"/>
      <c r="J64" s="2"/>
      <c r="K64" s="2"/>
      <c r="L64" s="2"/>
      <c r="M64" s="2"/>
      <c r="N64" s="2"/>
      <c r="O64" s="2"/>
      <c r="P64" s="2"/>
      <c r="Q64" s="2"/>
      <c r="R64" s="2"/>
      <c r="S64" s="2"/>
      <c r="T64" s="2"/>
      <c r="U64" s="2"/>
      <c r="V64" s="2"/>
      <c r="W64" s="2"/>
      <c r="X64" s="2"/>
      <c r="Y64" s="2"/>
      <c r="Z64" s="2"/>
      <c r="AA64" s="2"/>
    </row>
    <row r="65" ht="15" customHeight="1" spans="1:27" x14ac:dyDescent="0.25">
      <c r="A65" s="356">
        <f t="shared" si="3"/>
      </c>
      <c r="B65" s="357" t="s">
        <v>215</v>
      </c>
      <c r="C65" s="358">
        <v>35</v>
      </c>
      <c r="D65" s="359">
        <f t="shared" si="4"/>
      </c>
      <c r="E65" s="2"/>
      <c r="F65" s="2"/>
      <c r="G65" s="2"/>
      <c r="H65" s="2"/>
      <c r="I65" s="2"/>
      <c r="J65" s="2"/>
      <c r="K65" s="2"/>
      <c r="L65" s="2"/>
      <c r="M65" s="2"/>
      <c r="N65" s="2"/>
      <c r="O65" s="2"/>
      <c r="P65" s="2"/>
      <c r="Q65" s="2"/>
      <c r="R65" s="2"/>
      <c r="S65" s="2"/>
      <c r="T65" s="2"/>
      <c r="U65" s="2"/>
      <c r="V65" s="2"/>
      <c r="W65" s="2"/>
      <c r="X65" s="2"/>
      <c r="Y65" s="2"/>
      <c r="Z65" s="2"/>
      <c r="AA65" s="2"/>
    </row>
    <row r="66" ht="15" customHeight="1" spans="1:27" x14ac:dyDescent="0.25">
      <c r="A66" s="356">
        <f t="shared" si="3"/>
      </c>
      <c r="B66" s="357" t="s">
        <v>216</v>
      </c>
      <c r="C66" s="358">
        <v>20</v>
      </c>
      <c r="D66" s="359">
        <v>5</v>
      </c>
      <c r="E66" s="2"/>
      <c r="F66" s="2"/>
      <c r="G66" s="2"/>
      <c r="H66" s="2"/>
      <c r="I66" s="2"/>
      <c r="J66" s="2"/>
      <c r="K66" s="2"/>
      <c r="L66" s="2"/>
      <c r="M66" s="2"/>
      <c r="N66" s="2"/>
      <c r="O66" s="2"/>
      <c r="P66" s="2"/>
      <c r="Q66" s="2"/>
      <c r="R66" s="2"/>
      <c r="S66" s="2"/>
      <c r="T66" s="2"/>
      <c r="U66" s="2"/>
      <c r="V66" s="2"/>
      <c r="W66" s="2"/>
      <c r="X66" s="2"/>
      <c r="Y66" s="2"/>
      <c r="Z66" s="2"/>
      <c r="AA66" s="2"/>
    </row>
    <row r="67" ht="15" customHeight="1" spans="1:27" x14ac:dyDescent="0.25">
      <c r="A67" s="356">
        <f t="shared" si="3"/>
      </c>
      <c r="B67" s="357" t="s">
        <v>217</v>
      </c>
      <c r="C67" s="358">
        <v>20</v>
      </c>
      <c r="D67" s="359">
        <v>5</v>
      </c>
      <c r="E67" s="2"/>
      <c r="F67" s="2"/>
      <c r="G67" s="2"/>
      <c r="H67" s="2"/>
      <c r="I67" s="2"/>
      <c r="J67" s="2"/>
      <c r="K67" s="2"/>
      <c r="L67" s="2"/>
      <c r="M67" s="2"/>
      <c r="N67" s="2"/>
      <c r="O67" s="2"/>
      <c r="P67" s="2"/>
      <c r="Q67" s="2"/>
      <c r="R67" s="2"/>
      <c r="S67" s="2"/>
      <c r="T67" s="2"/>
      <c r="U67" s="2"/>
      <c r="V67" s="2"/>
      <c r="W67" s="2"/>
      <c r="X67" s="2"/>
      <c r="Y67" s="2"/>
      <c r="Z67" s="2"/>
      <c r="AA67" s="2"/>
    </row>
    <row r="68" ht="15" customHeight="1" spans="1:27" x14ac:dyDescent="0.25">
      <c r="A68" s="356">
        <f t="shared" si="3"/>
      </c>
      <c r="B68" s="357" t="s">
        <v>218</v>
      </c>
      <c r="C68" s="358">
        <v>10</v>
      </c>
      <c r="D68" s="359">
        <f t="shared" si="4"/>
      </c>
      <c r="E68" s="2"/>
      <c r="F68" s="2"/>
      <c r="G68" s="2"/>
      <c r="H68" s="2"/>
      <c r="I68" s="2"/>
      <c r="J68" s="2"/>
      <c r="K68" s="2"/>
      <c r="L68" s="2"/>
      <c r="M68" s="2"/>
      <c r="N68" s="2"/>
      <c r="O68" s="2"/>
      <c r="P68" s="2"/>
      <c r="Q68" s="2"/>
      <c r="R68" s="2"/>
      <c r="S68" s="2"/>
      <c r="T68" s="2"/>
      <c r="U68" s="2"/>
      <c r="V68" s="2"/>
      <c r="W68" s="2"/>
      <c r="X68" s="2"/>
      <c r="Y68" s="2"/>
      <c r="Z68" s="2"/>
      <c r="AA68" s="2"/>
    </row>
    <row r="69" ht="15" customHeight="1" spans="1:27" x14ac:dyDescent="0.25">
      <c r="A69" s="356">
        <f t="shared" si="3"/>
      </c>
      <c r="B69" s="360" t="s">
        <v>219</v>
      </c>
      <c r="C69" s="358">
        <v>15</v>
      </c>
      <c r="D69" s="359">
        <v>5</v>
      </c>
      <c r="E69" s="2"/>
      <c r="F69" s="2"/>
      <c r="G69" s="2"/>
      <c r="H69" s="2"/>
      <c r="I69" s="2"/>
      <c r="J69" s="2"/>
      <c r="K69" s="2"/>
      <c r="L69" s="2"/>
      <c r="M69" s="2"/>
      <c r="N69" s="2"/>
      <c r="O69" s="2"/>
      <c r="P69" s="2"/>
      <c r="Q69" s="2"/>
      <c r="R69" s="2"/>
      <c r="S69" s="2"/>
      <c r="T69" s="2"/>
      <c r="U69" s="2"/>
      <c r="V69" s="2"/>
      <c r="W69" s="2"/>
      <c r="X69" s="2"/>
      <c r="Y69" s="2"/>
      <c r="Z69" s="2"/>
      <c r="AA69" s="2"/>
    </row>
    <row r="70" ht="15" customHeight="1" spans="1:27" x14ac:dyDescent="0.25">
      <c r="A70" s="356">
        <f t="shared" si="3"/>
      </c>
      <c r="B70" s="360" t="s">
        <v>220</v>
      </c>
      <c r="C70" s="358">
        <v>25</v>
      </c>
      <c r="D70" s="359">
        <v>10</v>
      </c>
      <c r="E70" s="2"/>
      <c r="F70" s="2"/>
      <c r="G70" s="2"/>
      <c r="H70" s="2"/>
      <c r="I70" s="2"/>
      <c r="J70" s="2"/>
      <c r="K70" s="2"/>
      <c r="L70" s="2"/>
      <c r="M70" s="2"/>
      <c r="N70" s="2"/>
      <c r="O70" s="2"/>
      <c r="P70" s="2"/>
      <c r="Q70" s="2"/>
      <c r="R70" s="2"/>
      <c r="S70" s="2"/>
      <c r="T70" s="2"/>
      <c r="U70" s="2"/>
      <c r="V70" s="2"/>
      <c r="W70" s="2"/>
      <c r="X70" s="2"/>
      <c r="Y70" s="2"/>
      <c r="Z70" s="2"/>
      <c r="AA70" s="2"/>
    </row>
    <row r="71" ht="15" customHeight="1" spans="1:27" x14ac:dyDescent="0.25">
      <c r="A71" s="356">
        <f t="shared" si="3"/>
      </c>
      <c r="B71" s="360" t="s">
        <v>221</v>
      </c>
      <c r="C71" s="358">
        <v>10</v>
      </c>
      <c r="D71" s="359">
        <v>5</v>
      </c>
      <c r="E71" s="2"/>
      <c r="F71" s="2"/>
      <c r="G71" s="2"/>
      <c r="H71" s="2"/>
      <c r="I71" s="2"/>
      <c r="J71" s="2"/>
      <c r="K71" s="2"/>
      <c r="L71" s="2"/>
      <c r="M71" s="2"/>
      <c r="N71" s="2"/>
      <c r="O71" s="2"/>
      <c r="P71" s="2"/>
      <c r="Q71" s="2"/>
      <c r="R71" s="2"/>
      <c r="S71" s="2"/>
      <c r="T71" s="2"/>
      <c r="U71" s="2"/>
      <c r="V71" s="2"/>
      <c r="W71" s="2"/>
      <c r="X71" s="2"/>
      <c r="Y71" s="2"/>
      <c r="Z71" s="2"/>
      <c r="AA71" s="2"/>
    </row>
    <row r="72" ht="15" customHeight="1" spans="1:27" x14ac:dyDescent="0.25">
      <c r="A72" s="356">
        <f t="shared" si="3"/>
      </c>
      <c r="B72" s="357" t="s">
        <v>222</v>
      </c>
      <c r="C72" s="358">
        <v>20</v>
      </c>
      <c r="D72" s="359">
        <v>5</v>
      </c>
      <c r="E72" s="2"/>
      <c r="F72" s="2"/>
      <c r="G72" s="2"/>
      <c r="H72" s="2"/>
      <c r="I72" s="2"/>
      <c r="J72" s="2"/>
      <c r="K72" s="2"/>
      <c r="L72" s="2"/>
      <c r="M72" s="2"/>
      <c r="N72" s="2"/>
      <c r="O72" s="2"/>
      <c r="P72" s="2"/>
      <c r="Q72" s="2"/>
      <c r="R72" s="2"/>
      <c r="S72" s="2"/>
      <c r="T72" s="2"/>
      <c r="U72" s="2"/>
      <c r="V72" s="2"/>
      <c r="W72" s="2"/>
      <c r="X72" s="2"/>
      <c r="Y72" s="2"/>
      <c r="Z72" s="2"/>
      <c r="AA72" s="2"/>
    </row>
    <row r="73" ht="15" customHeight="1" spans="1:27" x14ac:dyDescent="0.25">
      <c r="A73" s="356">
        <f t="shared" si="3"/>
      </c>
      <c r="B73" s="357" t="s">
        <v>223</v>
      </c>
      <c r="C73" s="358">
        <v>10</v>
      </c>
      <c r="D73" s="359">
        <v>5</v>
      </c>
      <c r="E73" s="2"/>
      <c r="F73" s="2"/>
      <c r="G73" s="2"/>
      <c r="H73" s="2"/>
      <c r="I73" s="2"/>
      <c r="J73" s="2"/>
      <c r="K73" s="2"/>
      <c r="L73" s="2"/>
      <c r="M73" s="2"/>
      <c r="N73" s="2"/>
      <c r="O73" s="2"/>
      <c r="P73" s="2"/>
      <c r="Q73" s="2"/>
      <c r="R73" s="2"/>
      <c r="S73" s="2"/>
      <c r="T73" s="2"/>
      <c r="U73" s="2"/>
      <c r="V73" s="2"/>
      <c r="W73" s="2"/>
      <c r="X73" s="2"/>
      <c r="Y73" s="2"/>
      <c r="Z73" s="2"/>
      <c r="AA73" s="2"/>
    </row>
    <row r="74" ht="15" customHeight="1" spans="1:27" x14ac:dyDescent="0.25">
      <c r="A74" s="356">
        <f t="shared" si="3"/>
      </c>
      <c r="B74" s="361" t="s">
        <v>224</v>
      </c>
      <c r="C74" s="358">
        <v>15</v>
      </c>
      <c r="D74" s="359">
        <v>5</v>
      </c>
      <c r="E74" s="2"/>
      <c r="F74" s="2"/>
      <c r="G74" s="2"/>
      <c r="H74" s="2"/>
      <c r="I74" s="2"/>
      <c r="J74" s="2"/>
      <c r="K74" s="2"/>
      <c r="L74" s="2"/>
      <c r="M74" s="2"/>
      <c r="N74" s="2"/>
      <c r="O74" s="2"/>
      <c r="P74" s="2"/>
      <c r="Q74" s="2"/>
      <c r="R74" s="2"/>
      <c r="S74" s="2"/>
      <c r="T74" s="2"/>
      <c r="U74" s="2"/>
      <c r="V74" s="2"/>
      <c r="W74" s="2"/>
      <c r="X74" s="2"/>
      <c r="Y74" s="2"/>
      <c r="Z74" s="2"/>
      <c r="AA74" s="2"/>
    </row>
    <row r="75" ht="15" customHeight="1" spans="1:27" x14ac:dyDescent="0.25">
      <c r="A75" s="356">
        <f t="shared" si="3"/>
      </c>
      <c r="B75" s="357" t="s">
        <v>225</v>
      </c>
      <c r="C75" s="358">
        <v>10</v>
      </c>
      <c r="D75" s="359">
        <v>5</v>
      </c>
      <c r="E75" s="2"/>
      <c r="F75" s="2"/>
      <c r="G75" s="2"/>
      <c r="H75" s="2"/>
      <c r="I75" s="2"/>
      <c r="J75" s="2"/>
      <c r="K75" s="2"/>
      <c r="L75" s="2"/>
      <c r="M75" s="2"/>
      <c r="N75" s="2"/>
      <c r="O75" s="2"/>
      <c r="P75" s="2"/>
      <c r="Q75" s="2"/>
      <c r="R75" s="2"/>
      <c r="S75" s="2"/>
      <c r="T75" s="2"/>
      <c r="U75" s="2"/>
      <c r="V75" s="2"/>
      <c r="W75" s="2"/>
      <c r="X75" s="2"/>
      <c r="Y75" s="2"/>
      <c r="Z75" s="2"/>
      <c r="AA75" s="2"/>
    </row>
    <row r="76" ht="15" customHeight="1" spans="1:27" x14ac:dyDescent="0.25">
      <c r="A76" s="356">
        <f t="shared" si="3"/>
      </c>
      <c r="B76" s="361" t="s">
        <v>226</v>
      </c>
      <c r="C76" s="358">
        <v>60</v>
      </c>
      <c r="D76" s="359">
        <v>5</v>
      </c>
      <c r="E76" s="2"/>
      <c r="F76" s="2"/>
      <c r="G76" s="2"/>
      <c r="H76" s="2"/>
      <c r="I76" s="2"/>
      <c r="J76" s="2"/>
      <c r="K76" s="2"/>
      <c r="L76" s="2"/>
      <c r="M76" s="2"/>
      <c r="N76" s="2"/>
      <c r="O76" s="2"/>
      <c r="P76" s="2"/>
      <c r="Q76" s="2"/>
      <c r="R76" s="2"/>
      <c r="S76" s="2"/>
      <c r="T76" s="2"/>
      <c r="U76" s="2"/>
      <c r="V76" s="2"/>
      <c r="W76" s="2"/>
      <c r="X76" s="2"/>
      <c r="Y76" s="2"/>
      <c r="Z76" s="2"/>
      <c r="AA76" s="2"/>
    </row>
    <row r="77" ht="15" customHeight="1" spans="1:27" x14ac:dyDescent="0.25">
      <c r="A77" s="356">
        <f t="shared" si="3"/>
      </c>
      <c r="B77" s="360" t="s">
        <v>227</v>
      </c>
      <c r="C77" s="358">
        <v>5</v>
      </c>
      <c r="D77" s="359">
        <v>0</v>
      </c>
      <c r="E77" s="2"/>
      <c r="F77" s="2"/>
      <c r="G77" s="2"/>
      <c r="H77" s="2"/>
      <c r="I77" s="2"/>
      <c r="J77" s="2"/>
      <c r="K77" s="2"/>
      <c r="L77" s="2"/>
      <c r="M77" s="2"/>
      <c r="N77" s="2"/>
      <c r="O77" s="2"/>
      <c r="P77" s="2"/>
      <c r="Q77" s="2"/>
      <c r="R77" s="2"/>
      <c r="S77" s="2"/>
      <c r="T77" s="2"/>
      <c r="U77" s="2"/>
      <c r="V77" s="2"/>
      <c r="W77" s="2"/>
      <c r="X77" s="2"/>
      <c r="Y77" s="2"/>
      <c r="Z77" s="2"/>
      <c r="AA77" s="2"/>
    </row>
    <row r="78" ht="15" customHeight="1" spans="1:27" x14ac:dyDescent="0.25">
      <c r="A78" s="356">
        <f t="shared" ref="A78:A81" si="5">IF(ISERROR(+C78/7.7),0,+C78/7.7)</f>
      </c>
      <c r="B78" s="373" t="s">
        <v>228</v>
      </c>
      <c r="C78" s="374">
        <v>15</v>
      </c>
      <c r="D78" s="359"/>
      <c r="E78" s="2"/>
      <c r="F78" s="2"/>
      <c r="G78" s="2"/>
      <c r="H78" s="2"/>
      <c r="I78" s="2"/>
      <c r="J78" s="2"/>
      <c r="K78" s="2"/>
      <c r="L78" s="2"/>
      <c r="M78" s="2"/>
      <c r="N78" s="2"/>
      <c r="O78" s="2"/>
      <c r="P78" s="2"/>
      <c r="Q78" s="2"/>
      <c r="R78" s="2"/>
      <c r="S78" s="2"/>
      <c r="T78" s="2"/>
      <c r="U78" s="2"/>
      <c r="V78" s="2"/>
      <c r="W78" s="2"/>
      <c r="X78" s="2"/>
      <c r="Y78" s="2"/>
      <c r="Z78" s="2"/>
      <c r="AA78" s="2"/>
    </row>
    <row r="79" ht="15" customHeight="1" spans="1:27" x14ac:dyDescent="0.25">
      <c r="A79" s="356">
        <f t="shared" si="5"/>
      </c>
      <c r="B79" s="364" t="s">
        <v>229</v>
      </c>
      <c r="C79" s="365">
        <v>30</v>
      </c>
      <c r="D79" s="359"/>
      <c r="E79" s="2" t="s">
        <v>230</v>
      </c>
      <c r="F79" s="2"/>
      <c r="G79" s="2"/>
      <c r="H79" s="2"/>
      <c r="I79" s="2"/>
      <c r="J79" s="2"/>
      <c r="K79" s="2"/>
      <c r="L79" s="2"/>
      <c r="M79" s="2"/>
      <c r="N79" s="2"/>
      <c r="O79" s="2"/>
      <c r="P79" s="2"/>
      <c r="Q79" s="2"/>
      <c r="R79" s="2"/>
      <c r="S79" s="2"/>
      <c r="T79" s="2"/>
      <c r="U79" s="2"/>
      <c r="V79" s="2"/>
      <c r="W79" s="2"/>
      <c r="X79" s="2"/>
      <c r="Y79" s="2"/>
      <c r="Z79" s="2"/>
      <c r="AA79" s="2"/>
    </row>
    <row r="80" ht="15" customHeight="1" spans="1:27" x14ac:dyDescent="0.25">
      <c r="A80" s="356">
        <f t="shared" si="5"/>
      </c>
      <c r="B80" s="364" t="s">
        <v>231</v>
      </c>
      <c r="C80" s="365">
        <v>10</v>
      </c>
      <c r="D80" s="359"/>
      <c r="E80" s="2"/>
      <c r="F80" s="2"/>
      <c r="G80" s="2"/>
      <c r="H80" s="2"/>
      <c r="I80" s="2"/>
      <c r="J80" s="2"/>
      <c r="K80" s="2"/>
      <c r="L80" s="2"/>
      <c r="M80" s="2"/>
      <c r="N80" s="2"/>
      <c r="O80" s="2"/>
      <c r="P80" s="2"/>
      <c r="Q80" s="2"/>
      <c r="R80" s="2"/>
      <c r="S80" s="2"/>
      <c r="T80" s="2"/>
      <c r="U80" s="2"/>
      <c r="V80" s="2"/>
      <c r="W80" s="2"/>
      <c r="X80" s="2"/>
      <c r="Y80" s="2"/>
      <c r="Z80" s="2"/>
      <c r="AA80" s="2"/>
    </row>
    <row r="81" ht="15" customHeight="1" spans="1:27" x14ac:dyDescent="0.25">
      <c r="A81" s="356">
        <f t="shared" si="5"/>
      </c>
      <c r="B81" s="364" t="s">
        <v>232</v>
      </c>
      <c r="C81" s="366">
        <v>30</v>
      </c>
      <c r="D81" s="359">
        <v>5</v>
      </c>
      <c r="E81" s="2"/>
      <c r="F81" s="2"/>
      <c r="G81" s="2"/>
      <c r="H81" s="2"/>
      <c r="I81" s="2"/>
      <c r="J81" s="2"/>
      <c r="K81" s="2"/>
      <c r="L81" s="2"/>
      <c r="M81" s="2"/>
      <c r="N81" s="2"/>
      <c r="O81" s="2"/>
      <c r="P81" s="2"/>
      <c r="Q81" s="2"/>
      <c r="R81" s="2"/>
      <c r="S81" s="2"/>
      <c r="T81" s="2"/>
      <c r="U81" s="2"/>
      <c r="V81" s="2"/>
      <c r="W81" s="2"/>
      <c r="X81" s="2"/>
      <c r="Y81" s="2"/>
      <c r="Z81" s="2"/>
      <c r="AA81" s="2"/>
    </row>
    <row r="82" ht="15" customHeight="1" spans="1:27" x14ac:dyDescent="0.25">
      <c r="A82" s="375"/>
      <c r="B82" s="376" t="s">
        <v>93</v>
      </c>
      <c r="C82" s="355" t="s">
        <v>158</v>
      </c>
      <c r="D82" s="355" t="s">
        <v>158</v>
      </c>
      <c r="E82" s="2"/>
      <c r="F82" s="2"/>
      <c r="G82" s="2"/>
      <c r="H82" s="2"/>
      <c r="I82" s="2"/>
      <c r="J82" s="2"/>
      <c r="K82" s="2"/>
      <c r="L82" s="2"/>
      <c r="M82" s="2"/>
      <c r="N82" s="2"/>
      <c r="O82" s="2"/>
      <c r="P82" s="2"/>
      <c r="Q82" s="2"/>
      <c r="R82" s="2"/>
      <c r="S82" s="2"/>
      <c r="T82" s="2"/>
      <c r="U82" s="2"/>
      <c r="V82" s="2"/>
      <c r="W82" s="2"/>
      <c r="X82" s="2"/>
      <c r="Y82" s="2"/>
      <c r="Z82" s="2"/>
      <c r="AA82" s="2"/>
    </row>
    <row r="83" ht="15" customHeight="1" spans="1:27" x14ac:dyDescent="0.25">
      <c r="A83" s="356">
        <f t="shared" ref="A83:A97" si="6">+C83/7.7</f>
      </c>
      <c r="B83" s="370" t="s">
        <v>233</v>
      </c>
      <c r="C83" s="258">
        <v>40</v>
      </c>
      <c r="D83" s="359">
        <v>10</v>
      </c>
      <c r="E83" s="2"/>
      <c r="F83" s="2"/>
      <c r="G83" s="2"/>
      <c r="H83" s="2"/>
      <c r="I83" s="2"/>
      <c r="J83" s="2"/>
      <c r="K83" s="2"/>
      <c r="L83" s="2"/>
      <c r="M83" s="2"/>
      <c r="N83" s="2"/>
      <c r="O83" s="2"/>
      <c r="P83" s="2"/>
      <c r="Q83" s="2"/>
      <c r="R83" s="2"/>
      <c r="S83" s="2"/>
      <c r="T83" s="2"/>
      <c r="U83" s="2"/>
      <c r="V83" s="2"/>
      <c r="W83" s="2"/>
      <c r="X83" s="2"/>
      <c r="Y83" s="2"/>
      <c r="Z83" s="2"/>
      <c r="AA83" s="2"/>
    </row>
    <row r="84" ht="15" customHeight="1" spans="1:27" s="352" customFormat="1" x14ac:dyDescent="0.25">
      <c r="A84" s="356">
        <f t="shared" si="6"/>
      </c>
      <c r="B84" s="357" t="s">
        <v>234</v>
      </c>
      <c r="C84" s="328">
        <v>40</v>
      </c>
      <c r="D84" s="359">
        <v>10</v>
      </c>
      <c r="E84" s="2"/>
      <c r="F84" s="19"/>
      <c r="G84" s="19"/>
      <c r="H84" s="19"/>
      <c r="I84" s="19"/>
      <c r="J84" s="19"/>
      <c r="K84" s="19"/>
      <c r="L84" s="19"/>
      <c r="M84" s="19"/>
      <c r="N84" s="5"/>
      <c r="O84" s="5"/>
      <c r="P84" s="5"/>
      <c r="Q84" s="5"/>
      <c r="R84" s="5"/>
      <c r="S84" s="5"/>
      <c r="T84" s="5"/>
      <c r="U84" s="5"/>
      <c r="V84" s="5"/>
      <c r="W84" s="5"/>
      <c r="X84" s="5"/>
      <c r="Y84" s="5"/>
      <c r="Z84" s="5"/>
      <c r="AA84" s="5"/>
    </row>
    <row r="85" ht="15" customHeight="1" spans="1:27" x14ac:dyDescent="0.25">
      <c r="A85" s="356">
        <f t="shared" si="6"/>
      </c>
      <c r="B85" s="357" t="s">
        <v>235</v>
      </c>
      <c r="C85" s="258">
        <v>45</v>
      </c>
      <c r="D85" s="359">
        <v>10</v>
      </c>
      <c r="E85" s="2"/>
      <c r="F85" s="2"/>
      <c r="G85" s="2"/>
      <c r="H85" s="2"/>
      <c r="I85" s="2"/>
      <c r="J85" s="2"/>
      <c r="K85" s="2"/>
      <c r="L85" s="2"/>
      <c r="M85" s="2"/>
      <c r="N85" s="2"/>
      <c r="O85" s="2"/>
      <c r="P85" s="2"/>
      <c r="Q85" s="2"/>
      <c r="R85" s="2"/>
      <c r="S85" s="2"/>
      <c r="T85" s="2"/>
      <c r="U85" s="2"/>
      <c r="V85" s="2"/>
      <c r="W85" s="2"/>
      <c r="X85" s="2"/>
      <c r="Y85" s="2"/>
      <c r="Z85" s="2"/>
      <c r="AA85" s="2"/>
    </row>
    <row r="86" ht="15" customHeight="1" spans="1:27" x14ac:dyDescent="0.25">
      <c r="A86" s="356">
        <f t="shared" si="6"/>
      </c>
      <c r="B86" s="357" t="s">
        <v>236</v>
      </c>
      <c r="C86" s="258">
        <v>60</v>
      </c>
      <c r="D86" s="359">
        <v>10</v>
      </c>
      <c r="E86" s="2"/>
      <c r="F86" s="2"/>
      <c r="G86" s="2"/>
      <c r="H86" s="2"/>
      <c r="I86" s="2"/>
      <c r="J86" s="2"/>
      <c r="K86" s="2"/>
      <c r="L86" s="2"/>
      <c r="M86" s="2"/>
      <c r="N86" s="2"/>
      <c r="O86" s="2"/>
      <c r="P86" s="2"/>
      <c r="Q86" s="2"/>
      <c r="R86" s="2"/>
      <c r="S86" s="2"/>
      <c r="T86" s="2"/>
      <c r="U86" s="2"/>
      <c r="V86" s="2"/>
      <c r="W86" s="2"/>
      <c r="X86" s="2"/>
      <c r="Y86" s="2"/>
      <c r="Z86" s="2"/>
      <c r="AA86" s="2"/>
    </row>
    <row r="87" ht="15" customHeight="1" spans="1:27" x14ac:dyDescent="0.25">
      <c r="A87" s="356">
        <f t="shared" si="6"/>
      </c>
      <c r="B87" s="357" t="s">
        <v>237</v>
      </c>
      <c r="C87" s="258">
        <v>90</v>
      </c>
      <c r="D87" s="359">
        <v>30</v>
      </c>
      <c r="E87" s="2"/>
      <c r="F87" s="2"/>
      <c r="G87" s="2"/>
      <c r="H87" s="2"/>
      <c r="I87" s="2"/>
      <c r="J87" s="2"/>
      <c r="K87" s="2"/>
      <c r="L87" s="2"/>
      <c r="M87" s="2"/>
      <c r="N87" s="2"/>
      <c r="O87" s="2"/>
      <c r="P87" s="2"/>
      <c r="Q87" s="2"/>
      <c r="R87" s="2"/>
      <c r="S87" s="2"/>
      <c r="T87" s="2"/>
      <c r="U87" s="2"/>
      <c r="V87" s="2"/>
      <c r="W87" s="2"/>
      <c r="X87" s="2"/>
      <c r="Y87" s="2"/>
      <c r="Z87" s="2"/>
      <c r="AA87" s="2"/>
    </row>
    <row r="88" ht="15" customHeight="1" spans="1:27" x14ac:dyDescent="0.25">
      <c r="A88" s="356">
        <f t="shared" si="6"/>
      </c>
      <c r="B88" s="357" t="s">
        <v>238</v>
      </c>
      <c r="C88" s="258">
        <v>120</v>
      </c>
      <c r="D88" s="359">
        <v>30</v>
      </c>
      <c r="E88" s="2"/>
      <c r="F88" s="2"/>
      <c r="G88" s="2"/>
      <c r="H88" s="2"/>
      <c r="I88" s="2"/>
      <c r="J88" s="2"/>
      <c r="K88" s="2"/>
      <c r="L88" s="2"/>
      <c r="M88" s="2"/>
      <c r="N88" s="2"/>
      <c r="O88" s="2"/>
      <c r="P88" s="2"/>
      <c r="Q88" s="2"/>
      <c r="R88" s="2"/>
      <c r="S88" s="2"/>
      <c r="T88" s="2"/>
      <c r="U88" s="2"/>
      <c r="V88" s="2"/>
      <c r="W88" s="2"/>
      <c r="X88" s="2"/>
      <c r="Y88" s="2"/>
      <c r="Z88" s="2"/>
      <c r="AA88" s="2"/>
    </row>
    <row r="89" ht="15" customHeight="1" spans="1:27" x14ac:dyDescent="0.25">
      <c r="A89" s="356">
        <f t="shared" si="6"/>
      </c>
      <c r="B89" s="361" t="s">
        <v>239</v>
      </c>
      <c r="C89" s="358">
        <v>30</v>
      </c>
      <c r="D89" s="359">
        <v>10</v>
      </c>
      <c r="E89" s="2"/>
      <c r="F89" s="2"/>
      <c r="G89" s="2"/>
      <c r="H89" s="2"/>
      <c r="I89" s="2"/>
      <c r="J89" s="2"/>
      <c r="K89" s="2"/>
      <c r="L89" s="2"/>
      <c r="M89" s="2"/>
      <c r="N89" s="2"/>
      <c r="O89" s="2"/>
      <c r="P89" s="2"/>
      <c r="Q89" s="2"/>
      <c r="R89" s="2"/>
      <c r="S89" s="2"/>
      <c r="T89" s="2"/>
      <c r="U89" s="2"/>
      <c r="V89" s="2"/>
      <c r="W89" s="2"/>
      <c r="X89" s="2"/>
      <c r="Y89" s="2"/>
      <c r="Z89" s="2"/>
      <c r="AA89" s="2"/>
    </row>
    <row r="90" ht="15" customHeight="1" spans="1:27" x14ac:dyDescent="0.25">
      <c r="A90" s="356">
        <f t="shared" si="6"/>
      </c>
      <c r="B90" s="357" t="s">
        <v>240</v>
      </c>
      <c r="C90" s="258">
        <v>150</v>
      </c>
      <c r="D90" s="359">
        <v>30</v>
      </c>
      <c r="E90" s="2"/>
      <c r="F90" s="2"/>
      <c r="G90" s="2"/>
      <c r="H90" s="2"/>
      <c r="I90" s="2"/>
      <c r="J90" s="2"/>
      <c r="K90" s="2"/>
      <c r="L90" s="2"/>
      <c r="M90" s="2"/>
      <c r="N90" s="2"/>
      <c r="O90" s="2"/>
      <c r="P90" s="2"/>
      <c r="Q90" s="2"/>
      <c r="R90" s="2"/>
      <c r="S90" s="2"/>
      <c r="T90" s="2"/>
      <c r="U90" s="2"/>
      <c r="V90" s="2"/>
      <c r="W90" s="2"/>
      <c r="X90" s="2"/>
      <c r="Y90" s="2"/>
      <c r="Z90" s="2"/>
      <c r="AA90" s="2"/>
    </row>
    <row r="91" ht="15" customHeight="1" spans="1:27" x14ac:dyDescent="0.25">
      <c r="A91" s="356">
        <f t="shared" si="6"/>
      </c>
      <c r="B91" s="357" t="s">
        <v>241</v>
      </c>
      <c r="C91" s="258">
        <v>180</v>
      </c>
      <c r="D91" s="359">
        <v>30</v>
      </c>
      <c r="E91" s="2"/>
      <c r="F91" s="2"/>
      <c r="G91" s="2"/>
      <c r="H91" s="2"/>
      <c r="I91" s="2"/>
      <c r="J91" s="2"/>
      <c r="K91" s="2"/>
      <c r="L91" s="2"/>
      <c r="M91" s="2"/>
      <c r="N91" s="2"/>
      <c r="O91" s="2"/>
      <c r="P91" s="2"/>
      <c r="Q91" s="2"/>
      <c r="R91" s="2"/>
      <c r="S91" s="2"/>
      <c r="T91" s="2"/>
      <c r="U91" s="2"/>
      <c r="V91" s="2"/>
      <c r="W91" s="2"/>
      <c r="X91" s="2"/>
      <c r="Y91" s="2"/>
      <c r="Z91" s="2"/>
      <c r="AA91" s="2"/>
    </row>
    <row r="92" ht="15" customHeight="1" spans="1:27" x14ac:dyDescent="0.25">
      <c r="A92" s="356">
        <f t="shared" si="6"/>
      </c>
      <c r="B92" s="357" t="s">
        <v>242</v>
      </c>
      <c r="C92" s="258">
        <v>120</v>
      </c>
      <c r="D92" s="359">
        <v>30</v>
      </c>
      <c r="E92" s="2"/>
      <c r="F92" s="2"/>
      <c r="G92" s="2"/>
      <c r="H92" s="2"/>
      <c r="I92" s="2"/>
      <c r="J92" s="2"/>
      <c r="K92" s="2"/>
      <c r="L92" s="2"/>
      <c r="M92" s="2"/>
      <c r="N92" s="2"/>
      <c r="O92" s="2"/>
      <c r="P92" s="2"/>
      <c r="Q92" s="2"/>
      <c r="R92" s="2"/>
      <c r="S92" s="2"/>
      <c r="T92" s="2"/>
      <c r="U92" s="2"/>
      <c r="V92" s="2"/>
      <c r="W92" s="2"/>
      <c r="X92" s="2"/>
      <c r="Y92" s="2"/>
      <c r="Z92" s="2"/>
      <c r="AA92" s="2"/>
    </row>
    <row r="93" ht="15" customHeight="1" spans="1:27" x14ac:dyDescent="0.25">
      <c r="A93" s="356">
        <f t="shared" si="6"/>
      </c>
      <c r="B93" s="357" t="s">
        <v>243</v>
      </c>
      <c r="C93" s="258">
        <v>60</v>
      </c>
      <c r="D93" s="359">
        <v>20</v>
      </c>
      <c r="E93" s="2"/>
      <c r="F93" s="2"/>
      <c r="G93" s="2"/>
      <c r="H93" s="2"/>
      <c r="I93" s="2"/>
      <c r="J93" s="2"/>
      <c r="K93" s="2"/>
      <c r="L93" s="2"/>
      <c r="M93" s="2"/>
      <c r="N93" s="2"/>
      <c r="O93" s="2"/>
      <c r="P93" s="2"/>
      <c r="Q93" s="2"/>
      <c r="R93" s="2"/>
      <c r="S93" s="2"/>
      <c r="T93" s="2"/>
      <c r="U93" s="2"/>
      <c r="V93" s="2"/>
      <c r="W93" s="2"/>
      <c r="X93" s="2"/>
      <c r="Y93" s="2"/>
      <c r="Z93" s="2"/>
      <c r="AA93" s="2"/>
    </row>
    <row r="94" ht="15" customHeight="1" spans="1:27" x14ac:dyDescent="0.25">
      <c r="A94" s="356">
        <f t="shared" si="6"/>
      </c>
      <c r="B94" s="357" t="s">
        <v>244</v>
      </c>
      <c r="C94" s="258">
        <v>90</v>
      </c>
      <c r="D94" s="359">
        <v>20</v>
      </c>
      <c r="E94" s="2"/>
      <c r="F94" s="2"/>
      <c r="G94" s="2"/>
      <c r="H94" s="2"/>
      <c r="I94" s="2"/>
      <c r="J94" s="2"/>
      <c r="K94" s="2"/>
      <c r="L94" s="2"/>
      <c r="M94" s="2"/>
      <c r="N94" s="2"/>
      <c r="O94" s="2"/>
      <c r="P94" s="2"/>
      <c r="Q94" s="2"/>
      <c r="R94" s="2"/>
      <c r="S94" s="2"/>
      <c r="T94" s="2"/>
      <c r="U94" s="2"/>
      <c r="V94" s="2"/>
      <c r="W94" s="2"/>
      <c r="X94" s="2"/>
      <c r="Y94" s="2"/>
      <c r="Z94" s="2"/>
      <c r="AA94" s="2"/>
    </row>
    <row r="95" ht="15" customHeight="1" spans="1:27" x14ac:dyDescent="0.25">
      <c r="A95" s="356">
        <f t="shared" si="6"/>
      </c>
      <c r="B95" s="361" t="s">
        <v>245</v>
      </c>
      <c r="C95" s="358">
        <v>15</v>
      </c>
      <c r="D95" s="359">
        <v>5</v>
      </c>
      <c r="E95" s="2"/>
      <c r="F95" s="2"/>
      <c r="G95" s="2"/>
      <c r="H95" s="2"/>
      <c r="I95" s="2"/>
      <c r="J95" s="2"/>
      <c r="K95" s="2"/>
      <c r="L95" s="2"/>
      <c r="M95" s="2"/>
      <c r="N95" s="2"/>
      <c r="O95" s="2"/>
      <c r="P95" s="2"/>
      <c r="Q95" s="2"/>
      <c r="R95" s="2"/>
      <c r="S95" s="2"/>
      <c r="T95" s="2"/>
      <c r="U95" s="2"/>
      <c r="V95" s="2"/>
      <c r="W95" s="2"/>
      <c r="X95" s="2"/>
      <c r="Y95" s="2"/>
      <c r="Z95" s="2"/>
      <c r="AA95" s="2"/>
    </row>
    <row r="96" ht="15" customHeight="1" spans="1:27" x14ac:dyDescent="0.25">
      <c r="A96" s="356">
        <f t="shared" si="6"/>
      </c>
      <c r="B96" s="361" t="s">
        <v>246</v>
      </c>
      <c r="C96" s="358">
        <v>30</v>
      </c>
      <c r="D96" s="359">
        <v>5</v>
      </c>
      <c r="E96" s="2"/>
      <c r="F96" s="2"/>
      <c r="G96" s="2"/>
      <c r="H96" s="2"/>
      <c r="I96" s="2"/>
      <c r="J96" s="2"/>
      <c r="K96" s="2"/>
      <c r="L96" s="2"/>
      <c r="M96" s="2"/>
      <c r="N96" s="2"/>
      <c r="O96" s="2"/>
      <c r="P96" s="2"/>
      <c r="Q96" s="2"/>
      <c r="R96" s="2"/>
      <c r="S96" s="2"/>
      <c r="T96" s="2"/>
      <c r="U96" s="2"/>
      <c r="V96" s="2"/>
      <c r="W96" s="2"/>
      <c r="X96" s="2"/>
      <c r="Y96" s="2"/>
      <c r="Z96" s="2"/>
      <c r="AA96" s="2"/>
    </row>
    <row r="97" ht="15" customHeight="1" spans="1:27" x14ac:dyDescent="0.25">
      <c r="A97" s="356">
        <f t="shared" si="6"/>
      </c>
      <c r="B97" s="357" t="s">
        <v>247</v>
      </c>
      <c r="C97" s="258">
        <v>15</v>
      </c>
      <c r="D97" s="359">
        <v>5</v>
      </c>
      <c r="E97" s="2"/>
      <c r="F97" s="2"/>
      <c r="G97" s="2"/>
      <c r="H97" s="2"/>
      <c r="I97" s="2"/>
      <c r="J97" s="2"/>
      <c r="K97" s="2"/>
      <c r="L97" s="2"/>
      <c r="M97" s="2"/>
      <c r="N97" s="2"/>
      <c r="O97" s="2"/>
      <c r="P97" s="2"/>
      <c r="Q97" s="2"/>
      <c r="R97" s="2"/>
      <c r="S97" s="2"/>
      <c r="T97" s="2"/>
      <c r="U97" s="2"/>
      <c r="V97" s="2"/>
      <c r="W97" s="2"/>
      <c r="X97" s="2"/>
      <c r="Y97" s="2"/>
      <c r="Z97" s="2"/>
      <c r="AA97" s="2"/>
    </row>
    <row r="98" ht="15" customHeight="1" spans="1:27" x14ac:dyDescent="0.25">
      <c r="A98" s="356">
        <f t="shared" ref="A98:A99" si="7">IF(ISERROR(+C98/7.7),0,+C98/7.7)</f>
      </c>
      <c r="B98" s="364"/>
      <c r="C98" s="377" t="s">
        <v>158</v>
      </c>
      <c r="D98" s="359"/>
      <c r="E98" s="2"/>
      <c r="F98" s="2"/>
      <c r="G98" s="2"/>
      <c r="H98" s="2"/>
      <c r="I98" s="2"/>
      <c r="J98" s="2"/>
      <c r="K98" s="2"/>
      <c r="L98" s="2"/>
      <c r="M98" s="2"/>
      <c r="N98" s="2"/>
      <c r="O98" s="2"/>
      <c r="P98" s="2"/>
      <c r="Q98" s="2"/>
      <c r="R98" s="2"/>
      <c r="S98" s="2"/>
      <c r="T98" s="2"/>
      <c r="U98" s="2"/>
      <c r="V98" s="2"/>
      <c r="W98" s="2"/>
      <c r="X98" s="2"/>
      <c r="Y98" s="2"/>
      <c r="Z98" s="2"/>
      <c r="AA98" s="2"/>
    </row>
    <row r="99" ht="15" customHeight="1" spans="1:27" x14ac:dyDescent="0.25">
      <c r="A99" s="356">
        <f t="shared" si="7"/>
      </c>
      <c r="B99" s="364"/>
      <c r="C99" s="377" t="s">
        <v>158</v>
      </c>
      <c r="D99" s="359"/>
      <c r="E99" s="2"/>
      <c r="F99" s="2"/>
      <c r="G99" s="2"/>
      <c r="H99" s="2"/>
      <c r="I99" s="2"/>
      <c r="J99" s="2"/>
      <c r="K99" s="2"/>
      <c r="L99" s="2"/>
      <c r="M99" s="2"/>
      <c r="N99" s="2"/>
      <c r="O99" s="2"/>
      <c r="P99" s="2"/>
      <c r="Q99" s="2"/>
      <c r="R99" s="2"/>
      <c r="S99" s="2"/>
      <c r="T99" s="2"/>
      <c r="U99" s="2"/>
      <c r="V99" s="2"/>
      <c r="W99" s="2"/>
      <c r="X99" s="2"/>
      <c r="Y99" s="2"/>
      <c r="Z99" s="2"/>
      <c r="AA99" s="2"/>
    </row>
    <row r="100" ht="15" customHeight="1" spans="1:27" x14ac:dyDescent="0.25">
      <c r="A100" s="378"/>
      <c r="B100" s="379" t="s">
        <v>94</v>
      </c>
      <c r="C100" s="380" t="s">
        <v>158</v>
      </c>
      <c r="D100" s="380" t="s">
        <v>158</v>
      </c>
      <c r="E100" s="2"/>
      <c r="F100" s="2"/>
      <c r="G100" s="2"/>
      <c r="H100" s="2"/>
      <c r="I100" s="2"/>
      <c r="J100" s="2"/>
      <c r="K100" s="2"/>
      <c r="L100" s="2"/>
      <c r="M100" s="2"/>
      <c r="N100" s="2"/>
      <c r="O100" s="2"/>
      <c r="P100" s="2"/>
      <c r="Q100" s="2"/>
      <c r="R100" s="2"/>
      <c r="S100" s="2"/>
      <c r="T100" s="2"/>
      <c r="U100" s="2"/>
      <c r="V100" s="2"/>
      <c r="W100" s="2"/>
      <c r="X100" s="2"/>
      <c r="Y100" s="2"/>
      <c r="Z100" s="2"/>
      <c r="AA100" s="2"/>
    </row>
    <row r="101" ht="15" customHeight="1" spans="1:27" x14ac:dyDescent="0.25">
      <c r="A101" s="356">
        <f t="shared" ref="A101:A107" si="8">+C101/7.7</f>
      </c>
      <c r="B101" s="370" t="s">
        <v>248</v>
      </c>
      <c r="C101" s="258">
        <v>45</v>
      </c>
      <c r="D101" s="359">
        <v>15</v>
      </c>
      <c r="E101" s="2"/>
      <c r="F101" s="2"/>
      <c r="G101" s="2"/>
      <c r="H101" s="2"/>
      <c r="I101" s="2"/>
      <c r="J101" s="2"/>
      <c r="K101" s="2"/>
      <c r="L101" s="2"/>
      <c r="M101" s="2"/>
      <c r="N101" s="2"/>
      <c r="O101" s="2"/>
      <c r="P101" s="2"/>
      <c r="Q101" s="2"/>
      <c r="R101" s="2"/>
      <c r="S101" s="2"/>
      <c r="T101" s="2"/>
      <c r="U101" s="2"/>
      <c r="V101" s="2"/>
      <c r="W101" s="2"/>
      <c r="X101" s="2"/>
      <c r="Y101" s="2"/>
      <c r="Z101" s="2"/>
      <c r="AA101" s="2"/>
    </row>
    <row r="102" ht="15" customHeight="1" spans="1:27" x14ac:dyDescent="0.25">
      <c r="A102" s="356">
        <f t="shared" si="8"/>
      </c>
      <c r="B102" s="357" t="s">
        <v>249</v>
      </c>
      <c r="C102" s="258">
        <v>20</v>
      </c>
      <c r="D102" s="359">
        <f t="shared" ref="D102:D165" si="9">+C102/2</f>
      </c>
      <c r="E102" s="2"/>
      <c r="F102" s="2"/>
      <c r="G102" s="2"/>
      <c r="H102" s="2"/>
      <c r="I102" s="2"/>
      <c r="J102" s="2"/>
      <c r="K102" s="2"/>
      <c r="L102" s="2"/>
      <c r="M102" s="2"/>
      <c r="N102" s="2"/>
      <c r="O102" s="2"/>
      <c r="P102" s="2"/>
      <c r="Q102" s="2"/>
      <c r="R102" s="2"/>
      <c r="S102" s="2"/>
      <c r="T102" s="2"/>
      <c r="U102" s="2"/>
      <c r="V102" s="2"/>
      <c r="W102" s="2"/>
      <c r="X102" s="2"/>
      <c r="Y102" s="2"/>
      <c r="Z102" s="2"/>
      <c r="AA102" s="2"/>
    </row>
    <row r="103" ht="15" customHeight="1" spans="1:27" x14ac:dyDescent="0.25">
      <c r="A103" s="356">
        <f t="shared" si="8"/>
      </c>
      <c r="B103" s="357" t="s">
        <v>250</v>
      </c>
      <c r="C103" s="258">
        <v>240</v>
      </c>
      <c r="D103" s="359">
        <f t="shared" si="9"/>
      </c>
      <c r="E103" s="2"/>
      <c r="F103" s="2"/>
      <c r="G103" s="2"/>
      <c r="H103" s="2"/>
      <c r="I103" s="2"/>
      <c r="J103" s="2"/>
      <c r="K103" s="2"/>
      <c r="L103" s="2"/>
      <c r="M103" s="2"/>
      <c r="N103" s="2"/>
      <c r="O103" s="2"/>
      <c r="P103" s="2"/>
      <c r="Q103" s="2"/>
      <c r="R103" s="2"/>
      <c r="S103" s="2"/>
      <c r="T103" s="2"/>
      <c r="U103" s="2"/>
      <c r="V103" s="2"/>
      <c r="W103" s="2"/>
      <c r="X103" s="2"/>
      <c r="Y103" s="2"/>
      <c r="Z103" s="2"/>
      <c r="AA103" s="2"/>
    </row>
    <row r="104" ht="15" customHeight="1" spans="1:27" x14ac:dyDescent="0.25">
      <c r="A104" s="356">
        <f t="shared" si="8"/>
      </c>
      <c r="B104" s="357" t="s">
        <v>251</v>
      </c>
      <c r="C104" s="258">
        <v>15</v>
      </c>
      <c r="D104" s="359">
        <v>5</v>
      </c>
      <c r="E104" s="2"/>
      <c r="F104" s="2"/>
      <c r="G104" s="2"/>
      <c r="H104" s="2"/>
      <c r="I104" s="2"/>
      <c r="J104" s="2"/>
      <c r="K104" s="2"/>
      <c r="L104" s="2"/>
      <c r="M104" s="2"/>
      <c r="N104" s="2"/>
      <c r="O104" s="2"/>
      <c r="P104" s="2"/>
      <c r="Q104" s="2"/>
      <c r="R104" s="2"/>
      <c r="S104" s="2"/>
      <c r="T104" s="2"/>
      <c r="U104" s="2"/>
      <c r="V104" s="2"/>
      <c r="W104" s="2"/>
      <c r="X104" s="2"/>
      <c r="Y104" s="2"/>
      <c r="Z104" s="2"/>
      <c r="AA104" s="2"/>
    </row>
    <row r="105" ht="15" customHeight="1" spans="1:27" x14ac:dyDescent="0.25">
      <c r="A105" s="356">
        <f t="shared" si="8"/>
      </c>
      <c r="B105" s="357" t="s">
        <v>252</v>
      </c>
      <c r="C105" s="258">
        <v>15</v>
      </c>
      <c r="D105" s="359">
        <v>5</v>
      </c>
      <c r="E105" s="2"/>
      <c r="F105" s="2"/>
      <c r="G105" s="2"/>
      <c r="H105" s="2"/>
      <c r="I105" s="2"/>
      <c r="J105" s="2"/>
      <c r="K105" s="2"/>
      <c r="L105" s="2"/>
      <c r="M105" s="2"/>
      <c r="N105" s="2"/>
      <c r="O105" s="2"/>
      <c r="P105" s="2"/>
      <c r="Q105" s="2"/>
      <c r="R105" s="2"/>
      <c r="S105" s="2"/>
      <c r="T105" s="2"/>
      <c r="U105" s="2"/>
      <c r="V105" s="2"/>
      <c r="W105" s="2"/>
      <c r="X105" s="2"/>
      <c r="Y105" s="2"/>
      <c r="Z105" s="2"/>
      <c r="AA105" s="2"/>
    </row>
    <row r="106" ht="15" customHeight="1" spans="1:27" x14ac:dyDescent="0.25">
      <c r="A106" s="356">
        <f t="shared" si="8"/>
      </c>
      <c r="B106" s="357" t="s">
        <v>253</v>
      </c>
      <c r="C106" s="258">
        <v>5</v>
      </c>
      <c r="D106" s="359">
        <v>0</v>
      </c>
      <c r="E106" s="2"/>
      <c r="F106" s="2"/>
      <c r="G106" s="2"/>
      <c r="H106" s="2"/>
      <c r="I106" s="2"/>
      <c r="J106" s="2"/>
      <c r="K106" s="2"/>
      <c r="L106" s="2"/>
      <c r="M106" s="2"/>
      <c r="N106" s="2"/>
      <c r="O106" s="2"/>
      <c r="P106" s="2"/>
      <c r="Q106" s="2"/>
      <c r="R106" s="2"/>
      <c r="S106" s="2"/>
      <c r="T106" s="2"/>
      <c r="U106" s="2"/>
      <c r="V106" s="2"/>
      <c r="W106" s="2"/>
      <c r="X106" s="2"/>
      <c r="Y106" s="2"/>
      <c r="Z106" s="2"/>
      <c r="AA106" s="2"/>
    </row>
    <row r="107" ht="15" customHeight="1" spans="1:27" x14ac:dyDescent="0.25">
      <c r="A107" s="356">
        <f t="shared" si="8"/>
      </c>
      <c r="B107" s="357" t="s">
        <v>254</v>
      </c>
      <c r="C107" s="258">
        <v>10</v>
      </c>
      <c r="D107" s="359">
        <v>0</v>
      </c>
      <c r="E107" s="2"/>
      <c r="F107" s="2"/>
      <c r="G107" s="2"/>
      <c r="H107" s="2"/>
      <c r="I107" s="2"/>
      <c r="J107" s="2"/>
      <c r="K107" s="2"/>
      <c r="L107" s="2"/>
      <c r="M107" s="2"/>
      <c r="N107" s="2"/>
      <c r="O107" s="2"/>
      <c r="P107" s="2"/>
      <c r="Q107" s="2"/>
      <c r="R107" s="2"/>
      <c r="S107" s="2"/>
      <c r="T107" s="2"/>
      <c r="U107" s="2"/>
      <c r="V107" s="2"/>
      <c r="W107" s="2"/>
      <c r="X107" s="2"/>
      <c r="Y107" s="2"/>
      <c r="Z107" s="2"/>
      <c r="AA107" s="2"/>
    </row>
    <row r="108" ht="15" customHeight="1" spans="1:27" x14ac:dyDescent="0.25">
      <c r="A108" s="356">
        <f>IF(ISERROR(+C108/7.7),0,+C108/7.7)</f>
      </c>
      <c r="B108" s="364"/>
      <c r="C108" s="377" t="s">
        <v>158</v>
      </c>
      <c r="D108" s="359"/>
      <c r="E108" s="2"/>
      <c r="F108" s="2"/>
      <c r="G108" s="2"/>
      <c r="H108" s="2"/>
      <c r="I108" s="2"/>
      <c r="J108" s="2"/>
      <c r="K108" s="2"/>
      <c r="L108" s="2"/>
      <c r="M108" s="2"/>
      <c r="N108" s="2"/>
      <c r="O108" s="2"/>
      <c r="P108" s="2"/>
      <c r="Q108" s="2"/>
      <c r="R108" s="2"/>
      <c r="S108" s="2"/>
      <c r="T108" s="2"/>
      <c r="U108" s="2"/>
      <c r="V108" s="2"/>
      <c r="W108" s="2"/>
      <c r="X108" s="2"/>
      <c r="Y108" s="2"/>
      <c r="Z108" s="2"/>
      <c r="AA108" s="2"/>
    </row>
    <row r="109" ht="15" customHeight="1" spans="1:27" x14ac:dyDescent="0.25">
      <c r="A109" s="378"/>
      <c r="B109" s="379" t="s">
        <v>95</v>
      </c>
      <c r="C109" s="380" t="s">
        <v>158</v>
      </c>
      <c r="D109" s="380" t="s">
        <v>158</v>
      </c>
      <c r="E109" s="2"/>
      <c r="F109" s="2"/>
      <c r="G109" s="2"/>
      <c r="H109" s="2"/>
      <c r="I109" s="2"/>
      <c r="J109" s="2"/>
      <c r="K109" s="2"/>
      <c r="L109" s="2"/>
      <c r="M109" s="2"/>
      <c r="N109" s="2"/>
      <c r="O109" s="2"/>
      <c r="P109" s="2"/>
      <c r="Q109" s="2"/>
      <c r="R109" s="2"/>
      <c r="S109" s="2"/>
      <c r="T109" s="2"/>
      <c r="U109" s="2"/>
      <c r="V109" s="2"/>
      <c r="W109" s="2"/>
      <c r="X109" s="2"/>
      <c r="Y109" s="2"/>
      <c r="Z109" s="2"/>
      <c r="AA109" s="2"/>
    </row>
    <row r="110" ht="15" customHeight="1" spans="1:27" x14ac:dyDescent="0.25">
      <c r="A110" s="356">
        <f t="shared" ref="A110:A114" si="10">+C110/7.7</f>
      </c>
      <c r="B110" s="370" t="s">
        <v>255</v>
      </c>
      <c r="C110" s="258">
        <v>180</v>
      </c>
      <c r="D110" s="359">
        <f t="shared" si="9"/>
      </c>
      <c r="E110" s="2"/>
      <c r="F110" s="2"/>
      <c r="G110" s="2"/>
      <c r="H110" s="2"/>
      <c r="I110" s="2"/>
      <c r="J110" s="2"/>
      <c r="K110" s="2"/>
      <c r="L110" s="2"/>
      <c r="M110" s="2"/>
      <c r="N110" s="2"/>
      <c r="O110" s="2"/>
      <c r="P110" s="2"/>
      <c r="Q110" s="2"/>
      <c r="R110" s="2"/>
      <c r="S110" s="2"/>
      <c r="T110" s="2"/>
      <c r="U110" s="2"/>
      <c r="V110" s="2"/>
      <c r="W110" s="2"/>
      <c r="X110" s="2"/>
      <c r="Y110" s="2"/>
      <c r="Z110" s="2"/>
      <c r="AA110" s="2"/>
    </row>
    <row r="111" ht="15" customHeight="1" spans="1:27" x14ac:dyDescent="0.25">
      <c r="A111" s="356">
        <f t="shared" si="10"/>
      </c>
      <c r="B111" s="357" t="s">
        <v>256</v>
      </c>
      <c r="C111" s="258">
        <v>150</v>
      </c>
      <c r="D111" s="359">
        <f t="shared" si="9"/>
      </c>
      <c r="E111" s="2"/>
      <c r="F111" s="2"/>
      <c r="G111" s="2"/>
      <c r="H111" s="2"/>
      <c r="I111" s="2"/>
      <c r="J111" s="2"/>
      <c r="K111" s="2"/>
      <c r="L111" s="2"/>
      <c r="M111" s="2"/>
      <c r="N111" s="2"/>
      <c r="O111" s="2"/>
      <c r="P111" s="2"/>
      <c r="Q111" s="2"/>
      <c r="R111" s="2"/>
      <c r="S111" s="2"/>
      <c r="T111" s="2"/>
      <c r="U111" s="2"/>
      <c r="V111" s="2"/>
      <c r="W111" s="2"/>
      <c r="X111" s="2"/>
      <c r="Y111" s="2"/>
      <c r="Z111" s="2"/>
      <c r="AA111" s="2"/>
    </row>
    <row r="112" ht="15" customHeight="1" spans="1:27" x14ac:dyDescent="0.25">
      <c r="A112" s="356">
        <f t="shared" si="10"/>
      </c>
      <c r="B112" s="357" t="s">
        <v>257</v>
      </c>
      <c r="C112" s="258">
        <v>210</v>
      </c>
      <c r="D112" s="359">
        <f t="shared" si="9"/>
      </c>
      <c r="E112" s="2"/>
      <c r="F112" s="2"/>
      <c r="G112" s="2"/>
      <c r="H112" s="2"/>
      <c r="I112" s="2"/>
      <c r="J112" s="2"/>
      <c r="K112" s="2"/>
      <c r="L112" s="2"/>
      <c r="M112" s="2"/>
      <c r="N112" s="2"/>
      <c r="O112" s="2"/>
      <c r="P112" s="2"/>
      <c r="Q112" s="2"/>
      <c r="R112" s="2"/>
      <c r="S112" s="2"/>
      <c r="T112" s="2"/>
      <c r="U112" s="2"/>
      <c r="V112" s="2"/>
      <c r="W112" s="2"/>
      <c r="X112" s="2"/>
      <c r="Y112" s="2"/>
      <c r="Z112" s="2"/>
      <c r="AA112" s="2"/>
    </row>
    <row r="113" ht="15" customHeight="1" spans="1:27" x14ac:dyDescent="0.25">
      <c r="A113" s="356">
        <f t="shared" si="10"/>
      </c>
      <c r="B113" s="357" t="s">
        <v>258</v>
      </c>
      <c r="C113" s="258">
        <v>90</v>
      </c>
      <c r="D113" s="359">
        <f t="shared" si="9"/>
      </c>
      <c r="E113" s="2"/>
      <c r="F113" s="2"/>
      <c r="G113" s="2"/>
      <c r="H113" s="2"/>
      <c r="I113" s="2"/>
      <c r="J113" s="2"/>
      <c r="K113" s="2"/>
      <c r="L113" s="2"/>
      <c r="M113" s="2"/>
      <c r="N113" s="2"/>
      <c r="O113" s="2"/>
      <c r="P113" s="2"/>
      <c r="Q113" s="2"/>
      <c r="R113" s="2"/>
      <c r="S113" s="2"/>
      <c r="T113" s="2"/>
      <c r="U113" s="2"/>
      <c r="V113" s="2"/>
      <c r="W113" s="2"/>
      <c r="X113" s="2"/>
      <c r="Y113" s="2"/>
      <c r="Z113" s="2"/>
      <c r="AA113" s="2"/>
    </row>
    <row r="114" ht="15" customHeight="1" spans="1:27" x14ac:dyDescent="0.25">
      <c r="A114" s="356">
        <f t="shared" si="10"/>
      </c>
      <c r="B114" s="357" t="s">
        <v>259</v>
      </c>
      <c r="C114" s="258">
        <v>180</v>
      </c>
      <c r="D114" s="359">
        <f t="shared" si="9"/>
      </c>
      <c r="E114" s="2"/>
      <c r="F114" s="2"/>
      <c r="G114" s="2"/>
      <c r="H114" s="2"/>
      <c r="I114" s="2"/>
      <c r="J114" s="2"/>
      <c r="K114" s="2"/>
      <c r="L114" s="2"/>
      <c r="M114" s="2"/>
      <c r="N114" s="2"/>
      <c r="O114" s="2"/>
      <c r="P114" s="2"/>
      <c r="Q114" s="2"/>
      <c r="R114" s="2"/>
      <c r="S114" s="2"/>
      <c r="T114" s="2"/>
      <c r="U114" s="2"/>
      <c r="V114" s="2"/>
      <c r="W114" s="2"/>
      <c r="X114" s="2"/>
      <c r="Y114" s="2"/>
      <c r="Z114" s="2"/>
      <c r="AA114" s="2"/>
    </row>
    <row r="115" ht="15" customHeight="1" spans="1:27" x14ac:dyDescent="0.25">
      <c r="A115" s="356">
        <f>IF(ISERROR(+C115/7.7),0,+C115/7.7)</f>
      </c>
      <c r="B115" s="364" t="s">
        <v>260</v>
      </c>
      <c r="C115" s="377">
        <v>40</v>
      </c>
      <c r="D115" s="359">
        <v>20</v>
      </c>
      <c r="E115" s="2"/>
      <c r="F115" s="2"/>
      <c r="G115" s="2"/>
      <c r="H115" s="2"/>
      <c r="I115" s="2"/>
      <c r="J115" s="2"/>
      <c r="K115" s="2"/>
      <c r="L115" s="2"/>
      <c r="M115" s="2"/>
      <c r="N115" s="2"/>
      <c r="O115" s="2"/>
      <c r="P115" s="2"/>
      <c r="Q115" s="2"/>
      <c r="R115" s="2"/>
      <c r="S115" s="2"/>
      <c r="T115" s="2"/>
      <c r="U115" s="2"/>
      <c r="V115" s="2"/>
      <c r="W115" s="2"/>
      <c r="X115" s="2"/>
      <c r="Y115" s="2"/>
      <c r="Z115" s="2"/>
      <c r="AA115" s="2"/>
    </row>
    <row r="116" ht="15" customHeight="1" spans="1:27" x14ac:dyDescent="0.25">
      <c r="A116" s="381"/>
      <c r="B116" s="382" t="s">
        <v>57</v>
      </c>
      <c r="C116" s="355" t="s">
        <v>158</v>
      </c>
      <c r="D116" s="355" t="s">
        <v>158</v>
      </c>
      <c r="E116" s="2"/>
      <c r="F116" s="2"/>
      <c r="G116" s="2"/>
      <c r="H116" s="2"/>
      <c r="I116" s="2"/>
      <c r="J116" s="2"/>
      <c r="K116" s="2"/>
      <c r="L116" s="2"/>
      <c r="M116" s="2"/>
      <c r="N116" s="2"/>
      <c r="O116" s="2"/>
      <c r="P116" s="2"/>
      <c r="Q116" s="2"/>
      <c r="R116" s="2"/>
      <c r="S116" s="2"/>
      <c r="T116" s="2"/>
      <c r="U116" s="2"/>
      <c r="V116" s="2"/>
      <c r="W116" s="2"/>
      <c r="X116" s="2"/>
      <c r="Y116" s="2"/>
      <c r="Z116" s="2"/>
      <c r="AA116" s="2"/>
    </row>
    <row r="117" ht="15" customHeight="1" spans="1:27" x14ac:dyDescent="0.25">
      <c r="A117" s="356">
        <f t="shared" ref="A117:A129" si="11">+C117/7.7</f>
      </c>
      <c r="B117" s="383" t="s">
        <v>261</v>
      </c>
      <c r="C117" s="258">
        <v>30</v>
      </c>
      <c r="D117" s="359">
        <v>10</v>
      </c>
      <c r="E117" s="2"/>
      <c r="F117" s="2"/>
      <c r="G117" s="2"/>
      <c r="H117" s="2"/>
      <c r="I117" s="2"/>
      <c r="J117" s="2"/>
      <c r="K117" s="2"/>
      <c r="L117" s="2"/>
      <c r="M117" s="2"/>
      <c r="N117" s="2"/>
      <c r="O117" s="2"/>
      <c r="P117" s="2"/>
      <c r="Q117" s="2"/>
      <c r="R117" s="2"/>
      <c r="S117" s="2"/>
      <c r="T117" s="2"/>
      <c r="U117" s="2"/>
      <c r="V117" s="2"/>
      <c r="W117" s="2"/>
      <c r="X117" s="2"/>
      <c r="Y117" s="2"/>
      <c r="Z117" s="2"/>
      <c r="AA117" s="2"/>
    </row>
    <row r="118" ht="15" customHeight="1" spans="1:27" s="352" customFormat="1" x14ac:dyDescent="0.25">
      <c r="A118" s="356">
        <f t="shared" si="11"/>
      </c>
      <c r="B118" s="360" t="s">
        <v>262</v>
      </c>
      <c r="C118" s="328">
        <v>40</v>
      </c>
      <c r="D118" s="359">
        <v>15</v>
      </c>
      <c r="E118" s="19"/>
      <c r="F118" s="19"/>
      <c r="G118" s="19"/>
      <c r="H118" s="19"/>
      <c r="I118" s="19"/>
      <c r="J118" s="19"/>
      <c r="K118" s="19"/>
      <c r="L118" s="19"/>
      <c r="M118" s="19"/>
      <c r="N118" s="5"/>
      <c r="O118" s="5"/>
      <c r="P118" s="5"/>
      <c r="Q118" s="5"/>
      <c r="R118" s="5"/>
      <c r="S118" s="5"/>
      <c r="T118" s="5"/>
      <c r="U118" s="5"/>
      <c r="V118" s="5"/>
      <c r="W118" s="5"/>
      <c r="X118" s="5"/>
      <c r="Y118" s="5"/>
      <c r="Z118" s="5"/>
      <c r="AA118" s="5"/>
    </row>
    <row r="119" ht="15" customHeight="1" spans="1:27" x14ac:dyDescent="0.25">
      <c r="A119" s="356">
        <f t="shared" si="11"/>
      </c>
      <c r="B119" s="362" t="s">
        <v>263</v>
      </c>
      <c r="C119" s="258">
        <v>15</v>
      </c>
      <c r="D119" s="359">
        <v>10</v>
      </c>
      <c r="E119" s="2"/>
      <c r="F119" s="2"/>
      <c r="G119" s="2"/>
      <c r="H119" s="2"/>
      <c r="I119" s="2"/>
      <c r="J119" s="2"/>
      <c r="K119" s="2"/>
      <c r="L119" s="2"/>
      <c r="M119" s="2"/>
      <c r="N119" s="2"/>
      <c r="O119" s="2"/>
      <c r="P119" s="2"/>
      <c r="Q119" s="2"/>
      <c r="R119" s="2"/>
      <c r="S119" s="2"/>
      <c r="T119" s="2"/>
      <c r="U119" s="2"/>
      <c r="V119" s="2"/>
      <c r="W119" s="2"/>
      <c r="X119" s="2"/>
      <c r="Y119" s="2"/>
      <c r="Z119" s="2"/>
      <c r="AA119" s="2"/>
    </row>
    <row r="120" ht="15" customHeight="1" spans="1:27" x14ac:dyDescent="0.25">
      <c r="A120" s="356">
        <f t="shared" si="11"/>
      </c>
      <c r="B120" s="360" t="s">
        <v>264</v>
      </c>
      <c r="C120" s="258">
        <v>30</v>
      </c>
      <c r="D120" s="359">
        <v>10</v>
      </c>
      <c r="E120" s="2"/>
      <c r="F120" s="2"/>
      <c r="G120" s="2"/>
      <c r="H120" s="2"/>
      <c r="I120" s="2"/>
      <c r="J120" s="2"/>
      <c r="K120" s="2"/>
      <c r="L120" s="2"/>
      <c r="M120" s="2"/>
      <c r="N120" s="2"/>
      <c r="O120" s="2"/>
      <c r="P120" s="2"/>
      <c r="Q120" s="2"/>
      <c r="R120" s="2"/>
      <c r="S120" s="2"/>
      <c r="T120" s="2"/>
      <c r="U120" s="2"/>
      <c r="V120" s="2"/>
      <c r="W120" s="2"/>
      <c r="X120" s="2"/>
      <c r="Y120" s="2"/>
      <c r="Z120" s="2"/>
      <c r="AA120" s="2"/>
    </row>
    <row r="121" ht="15" customHeight="1" spans="1:27" x14ac:dyDescent="0.25">
      <c r="A121" s="356">
        <f t="shared" si="11"/>
      </c>
      <c r="B121" s="360" t="s">
        <v>265</v>
      </c>
      <c r="C121" s="258">
        <v>15</v>
      </c>
      <c r="D121" s="359">
        <v>10</v>
      </c>
      <c r="E121" s="2"/>
      <c r="F121" s="2"/>
      <c r="G121" s="2"/>
      <c r="H121" s="2"/>
      <c r="I121" s="2"/>
      <c r="J121" s="2"/>
      <c r="K121" s="2"/>
      <c r="L121" s="2"/>
      <c r="M121" s="2"/>
      <c r="N121" s="2"/>
      <c r="O121" s="2"/>
      <c r="P121" s="2"/>
      <c r="Q121" s="2"/>
      <c r="R121" s="2"/>
      <c r="S121" s="2"/>
      <c r="T121" s="2"/>
      <c r="U121" s="2"/>
      <c r="V121" s="2"/>
      <c r="W121" s="2"/>
      <c r="X121" s="2"/>
      <c r="Y121" s="2"/>
      <c r="Z121" s="2"/>
      <c r="AA121" s="2"/>
    </row>
    <row r="122" ht="15" customHeight="1" spans="1:27" x14ac:dyDescent="0.25">
      <c r="A122" s="356">
        <f t="shared" si="11"/>
      </c>
      <c r="B122" s="360" t="s">
        <v>266</v>
      </c>
      <c r="C122" s="258">
        <v>20</v>
      </c>
      <c r="D122" s="359">
        <f t="shared" si="9"/>
      </c>
      <c r="E122" s="2"/>
      <c r="F122" s="2"/>
      <c r="G122" s="2"/>
      <c r="H122" s="2"/>
      <c r="I122" s="2"/>
      <c r="J122" s="2"/>
      <c r="K122" s="2"/>
      <c r="L122" s="2"/>
      <c r="M122" s="2"/>
      <c r="N122" s="2"/>
      <c r="O122" s="2"/>
      <c r="P122" s="2"/>
      <c r="Q122" s="2"/>
      <c r="R122" s="2"/>
      <c r="S122" s="2"/>
      <c r="T122" s="2"/>
      <c r="U122" s="2"/>
      <c r="V122" s="2"/>
      <c r="W122" s="2"/>
      <c r="X122" s="2"/>
      <c r="Y122" s="2"/>
      <c r="Z122" s="2"/>
      <c r="AA122" s="2"/>
    </row>
    <row r="123" ht="15" customHeight="1" spans="1:27" x14ac:dyDescent="0.25">
      <c r="A123" s="356">
        <f t="shared" si="11"/>
      </c>
      <c r="B123" s="360" t="s">
        <v>267</v>
      </c>
      <c r="C123" s="258">
        <v>30</v>
      </c>
      <c r="D123" s="359">
        <v>10</v>
      </c>
      <c r="E123" s="2"/>
      <c r="F123" s="2"/>
      <c r="G123" s="2"/>
      <c r="H123" s="2"/>
      <c r="I123" s="2"/>
      <c r="J123" s="2"/>
      <c r="K123" s="2"/>
      <c r="L123" s="2"/>
      <c r="M123" s="2"/>
      <c r="N123" s="2"/>
      <c r="O123" s="2"/>
      <c r="P123" s="2"/>
      <c r="Q123" s="2"/>
      <c r="R123" s="2"/>
      <c r="S123" s="2"/>
      <c r="T123" s="2"/>
      <c r="U123" s="2"/>
      <c r="V123" s="2"/>
      <c r="W123" s="2"/>
      <c r="X123" s="2"/>
      <c r="Y123" s="2"/>
      <c r="Z123" s="2"/>
      <c r="AA123" s="2"/>
    </row>
    <row r="124" ht="15" customHeight="1" spans="1:27" x14ac:dyDescent="0.25">
      <c r="A124" s="356">
        <f t="shared" si="11"/>
      </c>
      <c r="B124" s="360" t="s">
        <v>268</v>
      </c>
      <c r="C124" s="258">
        <v>20</v>
      </c>
      <c r="D124" s="359">
        <f t="shared" si="9"/>
      </c>
      <c r="E124" s="2"/>
      <c r="F124" s="2"/>
      <c r="G124" s="2"/>
      <c r="H124" s="2"/>
      <c r="I124" s="2"/>
      <c r="J124" s="2"/>
      <c r="K124" s="2"/>
      <c r="L124" s="2"/>
      <c r="M124" s="2"/>
      <c r="N124" s="2"/>
      <c r="O124" s="2"/>
      <c r="P124" s="2"/>
      <c r="Q124" s="2"/>
      <c r="R124" s="2"/>
      <c r="S124" s="2"/>
      <c r="T124" s="2"/>
      <c r="U124" s="2"/>
      <c r="V124" s="2"/>
      <c r="W124" s="2"/>
      <c r="X124" s="2"/>
      <c r="Y124" s="2"/>
      <c r="Z124" s="2"/>
      <c r="AA124" s="2"/>
    </row>
    <row r="125" ht="15" customHeight="1" spans="1:27" x14ac:dyDescent="0.25">
      <c r="A125" s="356">
        <f t="shared" si="11"/>
      </c>
      <c r="B125" s="360" t="s">
        <v>269</v>
      </c>
      <c r="C125" s="258">
        <v>10</v>
      </c>
      <c r="D125" s="359">
        <f t="shared" si="9"/>
      </c>
      <c r="E125" s="2"/>
      <c r="F125" s="2"/>
      <c r="G125" s="2"/>
      <c r="H125" s="2"/>
      <c r="I125" s="2"/>
      <c r="J125" s="2"/>
      <c r="K125" s="2"/>
      <c r="L125" s="2"/>
      <c r="M125" s="2"/>
      <c r="N125" s="2"/>
      <c r="O125" s="2"/>
      <c r="P125" s="2"/>
      <c r="Q125" s="2"/>
      <c r="R125" s="2"/>
      <c r="S125" s="2"/>
      <c r="T125" s="2"/>
      <c r="U125" s="2"/>
      <c r="V125" s="2"/>
      <c r="W125" s="2"/>
      <c r="X125" s="2"/>
      <c r="Y125" s="2"/>
      <c r="Z125" s="2"/>
      <c r="AA125" s="2"/>
    </row>
    <row r="126" ht="15" customHeight="1" spans="1:27" x14ac:dyDescent="0.25">
      <c r="A126" s="356">
        <f t="shared" si="11"/>
      </c>
      <c r="B126" s="360" t="s">
        <v>270</v>
      </c>
      <c r="C126" s="258">
        <v>5</v>
      </c>
      <c r="D126" s="359">
        <v>5</v>
      </c>
      <c r="E126" s="2"/>
      <c r="F126" s="2"/>
      <c r="G126" s="2"/>
      <c r="H126" s="2"/>
      <c r="I126" s="2"/>
      <c r="J126" s="2"/>
      <c r="K126" s="2"/>
      <c r="L126" s="2"/>
      <c r="M126" s="2"/>
      <c r="N126" s="2"/>
      <c r="O126" s="2"/>
      <c r="P126" s="2"/>
      <c r="Q126" s="2"/>
      <c r="R126" s="2"/>
      <c r="S126" s="2"/>
      <c r="T126" s="2"/>
      <c r="U126" s="2"/>
      <c r="V126" s="2"/>
      <c r="W126" s="2"/>
      <c r="X126" s="2"/>
      <c r="Y126" s="2"/>
      <c r="Z126" s="2"/>
      <c r="AA126" s="2"/>
    </row>
    <row r="127" ht="15" customHeight="1" spans="1:27" x14ac:dyDescent="0.25">
      <c r="A127" s="356">
        <f t="shared" si="11"/>
      </c>
      <c r="B127" s="360" t="s">
        <v>271</v>
      </c>
      <c r="C127" s="258">
        <v>5</v>
      </c>
      <c r="D127" s="359">
        <v>5</v>
      </c>
      <c r="E127" s="2"/>
      <c r="F127" s="2"/>
      <c r="G127" s="2"/>
      <c r="H127" s="2"/>
      <c r="I127" s="2"/>
      <c r="J127" s="2"/>
      <c r="K127" s="2"/>
      <c r="L127" s="2"/>
      <c r="M127" s="2"/>
      <c r="N127" s="2"/>
      <c r="O127" s="2"/>
      <c r="P127" s="2"/>
      <c r="Q127" s="2"/>
      <c r="R127" s="2"/>
      <c r="S127" s="2"/>
      <c r="T127" s="2"/>
      <c r="U127" s="2"/>
      <c r="V127" s="2"/>
      <c r="W127" s="2"/>
      <c r="X127" s="2"/>
      <c r="Y127" s="2"/>
      <c r="Z127" s="2"/>
      <c r="AA127" s="2"/>
    </row>
    <row r="128" ht="15" customHeight="1" spans="1:27" x14ac:dyDescent="0.25">
      <c r="A128" s="356">
        <f t="shared" si="11"/>
      </c>
      <c r="B128" s="360" t="s">
        <v>272</v>
      </c>
      <c r="C128" s="258">
        <v>15</v>
      </c>
      <c r="D128" s="359">
        <v>5</v>
      </c>
      <c r="E128" s="2"/>
      <c r="F128" s="2"/>
      <c r="G128" s="2"/>
      <c r="H128" s="2"/>
      <c r="I128" s="2"/>
      <c r="J128" s="2"/>
      <c r="K128" s="2"/>
      <c r="L128" s="2"/>
      <c r="M128" s="2"/>
      <c r="N128" s="2"/>
      <c r="O128" s="2"/>
      <c r="P128" s="2"/>
      <c r="Q128" s="2"/>
      <c r="R128" s="2"/>
      <c r="S128" s="2"/>
      <c r="T128" s="2"/>
      <c r="U128" s="2"/>
      <c r="V128" s="2"/>
      <c r="W128" s="2"/>
      <c r="X128" s="2"/>
      <c r="Y128" s="2"/>
      <c r="Z128" s="2"/>
      <c r="AA128" s="2"/>
    </row>
    <row r="129" ht="15" customHeight="1" spans="1:27" x14ac:dyDescent="0.25">
      <c r="A129" s="356">
        <f t="shared" si="11"/>
      </c>
      <c r="B129" s="360" t="s">
        <v>273</v>
      </c>
      <c r="C129" s="258">
        <v>15</v>
      </c>
      <c r="D129" s="359">
        <f t="shared" si="9"/>
      </c>
      <c r="E129" s="2"/>
      <c r="F129" s="2"/>
      <c r="G129" s="2"/>
      <c r="H129" s="2"/>
      <c r="I129" s="2"/>
      <c r="J129" s="2"/>
      <c r="K129" s="2"/>
      <c r="L129" s="2"/>
      <c r="M129" s="2"/>
      <c r="N129" s="2"/>
      <c r="O129" s="2"/>
      <c r="P129" s="2"/>
      <c r="Q129" s="2"/>
      <c r="R129" s="2"/>
      <c r="S129" s="2"/>
      <c r="T129" s="2"/>
      <c r="U129" s="2"/>
      <c r="V129" s="2"/>
      <c r="W129" s="2"/>
      <c r="X129" s="2"/>
      <c r="Y129" s="2"/>
      <c r="Z129" s="2"/>
      <c r="AA129" s="2"/>
    </row>
    <row r="130" ht="15" customHeight="1" spans="1:27" x14ac:dyDescent="0.25">
      <c r="A130" s="356">
        <f t="shared" ref="A130:A133" si="12">IF(ISERROR(+C130/7.7),0,+C130/7.7)</f>
      </c>
      <c r="B130" s="384" t="s">
        <v>274</v>
      </c>
      <c r="C130" s="258">
        <v>15</v>
      </c>
      <c r="D130" s="359">
        <v>10</v>
      </c>
      <c r="E130" s="2"/>
      <c r="F130" s="2"/>
      <c r="G130" s="2"/>
      <c r="H130" s="2"/>
      <c r="I130" s="2"/>
      <c r="J130" s="2"/>
      <c r="K130" s="2"/>
      <c r="L130" s="2"/>
      <c r="M130" s="2"/>
      <c r="N130" s="2"/>
      <c r="O130" s="2"/>
      <c r="P130" s="2"/>
      <c r="Q130" s="2"/>
      <c r="R130" s="2"/>
      <c r="S130" s="2"/>
      <c r="T130" s="2"/>
      <c r="U130" s="2"/>
      <c r="V130" s="2"/>
      <c r="W130" s="2"/>
      <c r="X130" s="2"/>
      <c r="Y130" s="2"/>
      <c r="Z130" s="2"/>
      <c r="AA130" s="2"/>
    </row>
    <row r="131" ht="15" customHeight="1" spans="1:27" x14ac:dyDescent="0.25">
      <c r="A131" s="356">
        <f t="shared" si="12"/>
      </c>
      <c r="B131" s="384" t="s">
        <v>275</v>
      </c>
      <c r="C131" s="258">
        <v>25</v>
      </c>
      <c r="D131" s="359">
        <v>10</v>
      </c>
      <c r="E131" s="2"/>
      <c r="F131" s="2"/>
      <c r="G131" s="2"/>
      <c r="H131" s="2"/>
      <c r="I131" s="2"/>
      <c r="J131" s="2"/>
      <c r="K131" s="2"/>
      <c r="L131" s="2"/>
      <c r="M131" s="2"/>
      <c r="N131" s="2"/>
      <c r="O131" s="2"/>
      <c r="P131" s="2"/>
      <c r="Q131" s="2"/>
      <c r="R131" s="2"/>
      <c r="S131" s="2"/>
      <c r="T131" s="2"/>
      <c r="U131" s="2"/>
      <c r="V131" s="2"/>
      <c r="W131" s="2"/>
      <c r="X131" s="2"/>
      <c r="Y131" s="2"/>
      <c r="Z131" s="2"/>
      <c r="AA131" s="2"/>
    </row>
    <row r="132" ht="15" customHeight="1" spans="1:27" x14ac:dyDescent="0.25">
      <c r="A132" s="356">
        <f t="shared" si="12"/>
      </c>
      <c r="B132" s="364" t="s">
        <v>276</v>
      </c>
      <c r="C132" s="377">
        <v>5</v>
      </c>
      <c r="D132" s="359">
        <v>5</v>
      </c>
      <c r="E132" s="2"/>
      <c r="F132" s="2"/>
      <c r="G132" s="2"/>
      <c r="H132" s="2"/>
      <c r="I132" s="2"/>
      <c r="J132" s="2"/>
      <c r="K132" s="2"/>
      <c r="L132" s="2"/>
      <c r="M132" s="2"/>
      <c r="N132" s="2"/>
      <c r="O132" s="2"/>
      <c r="P132" s="2"/>
      <c r="Q132" s="2"/>
      <c r="R132" s="2"/>
      <c r="S132" s="2"/>
      <c r="T132" s="2"/>
      <c r="U132" s="2"/>
      <c r="V132" s="2"/>
      <c r="W132" s="2"/>
      <c r="X132" s="2"/>
      <c r="Y132" s="2"/>
      <c r="Z132" s="2"/>
      <c r="AA132" s="2"/>
    </row>
    <row r="133" ht="15" customHeight="1" spans="1:27" x14ac:dyDescent="0.25">
      <c r="A133" s="356">
        <f t="shared" si="12"/>
      </c>
      <c r="B133" s="364"/>
      <c r="C133" s="377" t="s">
        <v>158</v>
      </c>
      <c r="D133" s="359"/>
      <c r="E133" s="2"/>
      <c r="F133" s="2"/>
      <c r="G133" s="2"/>
      <c r="H133" s="2"/>
      <c r="I133" s="2"/>
      <c r="J133" s="2"/>
      <c r="K133" s="2"/>
      <c r="L133" s="2"/>
      <c r="M133" s="2"/>
      <c r="N133" s="2"/>
      <c r="O133" s="2"/>
      <c r="P133" s="2"/>
      <c r="Q133" s="2"/>
      <c r="R133" s="2"/>
      <c r="S133" s="2"/>
      <c r="T133" s="2"/>
      <c r="U133" s="2"/>
      <c r="V133" s="2"/>
      <c r="W133" s="2"/>
      <c r="X133" s="2"/>
      <c r="Y133" s="2"/>
      <c r="Z133" s="2"/>
      <c r="AA133" s="2"/>
    </row>
    <row r="134" ht="15" customHeight="1" spans="1:27" x14ac:dyDescent="0.25">
      <c r="A134" s="381"/>
      <c r="B134" s="368" t="s">
        <v>59</v>
      </c>
      <c r="C134" s="355" t="s">
        <v>158</v>
      </c>
      <c r="D134" s="355" t="s">
        <v>158</v>
      </c>
      <c r="E134" s="2"/>
      <c r="F134" s="2"/>
      <c r="G134" s="2"/>
      <c r="H134" s="2"/>
      <c r="I134" s="2"/>
      <c r="J134" s="2"/>
      <c r="K134" s="2"/>
      <c r="L134" s="2"/>
      <c r="M134" s="2"/>
      <c r="N134" s="2"/>
      <c r="O134" s="2"/>
      <c r="P134" s="2"/>
      <c r="Q134" s="2"/>
      <c r="R134" s="2"/>
      <c r="S134" s="2"/>
      <c r="T134" s="2"/>
      <c r="U134" s="2"/>
      <c r="V134" s="2"/>
      <c r="W134" s="2"/>
      <c r="X134" s="2"/>
      <c r="Y134" s="2"/>
      <c r="Z134" s="2"/>
      <c r="AA134" s="2"/>
    </row>
    <row r="135" ht="15" customHeight="1" spans="1:27" x14ac:dyDescent="0.25">
      <c r="A135" s="356">
        <f t="shared" ref="A135:A157" si="13">+C135/7.7</f>
      </c>
      <c r="B135" s="370" t="s">
        <v>277</v>
      </c>
      <c r="C135" s="258">
        <v>40</v>
      </c>
      <c r="D135" s="359">
        <f t="shared" si="9"/>
      </c>
      <c r="E135" s="2"/>
      <c r="F135" s="2"/>
      <c r="G135" s="2"/>
      <c r="H135" s="2"/>
      <c r="I135" s="2"/>
      <c r="J135" s="2"/>
      <c r="K135" s="2"/>
      <c r="L135" s="2"/>
      <c r="M135" s="2"/>
      <c r="N135" s="2"/>
      <c r="O135" s="2"/>
      <c r="P135" s="2"/>
      <c r="Q135" s="2"/>
      <c r="R135" s="2"/>
      <c r="S135" s="2"/>
      <c r="T135" s="2"/>
      <c r="U135" s="2"/>
      <c r="V135" s="2"/>
      <c r="W135" s="2"/>
      <c r="X135" s="2"/>
      <c r="Y135" s="2"/>
      <c r="Z135" s="2"/>
      <c r="AA135" s="2"/>
    </row>
    <row r="136" ht="15" customHeight="1" spans="1:27" s="352" customFormat="1" x14ac:dyDescent="0.25">
      <c r="A136" s="356">
        <f t="shared" si="13"/>
      </c>
      <c r="B136" s="357" t="s">
        <v>278</v>
      </c>
      <c r="C136" s="328">
        <v>40</v>
      </c>
      <c r="D136" s="359">
        <v>15</v>
      </c>
      <c r="E136" s="19"/>
      <c r="F136" s="19"/>
      <c r="G136" s="19"/>
      <c r="H136" s="19"/>
      <c r="I136" s="19"/>
      <c r="J136" s="19"/>
      <c r="K136" s="19"/>
      <c r="L136" s="19"/>
      <c r="M136" s="19"/>
      <c r="N136" s="5"/>
      <c r="O136" s="5"/>
      <c r="P136" s="5"/>
      <c r="Q136" s="5"/>
      <c r="R136" s="5"/>
      <c r="S136" s="5"/>
      <c r="T136" s="5"/>
      <c r="U136" s="5"/>
      <c r="V136" s="5"/>
      <c r="W136" s="5"/>
      <c r="X136" s="5"/>
      <c r="Y136" s="5"/>
      <c r="Z136" s="5"/>
      <c r="AA136" s="5"/>
    </row>
    <row r="137" ht="15" customHeight="1" spans="1:27" x14ac:dyDescent="0.25">
      <c r="A137" s="356">
        <f t="shared" si="13"/>
      </c>
      <c r="B137" s="357" t="s">
        <v>279</v>
      </c>
      <c r="C137" s="258">
        <v>45</v>
      </c>
      <c r="D137" s="359">
        <v>20</v>
      </c>
      <c r="E137" s="2"/>
      <c r="F137" s="2"/>
      <c r="G137" s="2"/>
      <c r="H137" s="2"/>
      <c r="I137" s="2"/>
      <c r="J137" s="2"/>
      <c r="K137" s="2"/>
      <c r="L137" s="2"/>
      <c r="M137" s="2"/>
      <c r="N137" s="2"/>
      <c r="O137" s="2"/>
      <c r="P137" s="2"/>
      <c r="Q137" s="2"/>
      <c r="R137" s="2"/>
      <c r="S137" s="2"/>
      <c r="T137" s="2"/>
      <c r="U137" s="2"/>
      <c r="V137" s="2"/>
      <c r="W137" s="2"/>
      <c r="X137" s="2"/>
      <c r="Y137" s="2"/>
      <c r="Z137" s="2"/>
      <c r="AA137" s="2"/>
    </row>
    <row r="138" ht="15" customHeight="1" spans="1:27" x14ac:dyDescent="0.25">
      <c r="A138" s="356">
        <f t="shared" si="13"/>
      </c>
      <c r="B138" s="357" t="s">
        <v>280</v>
      </c>
      <c r="C138" s="258">
        <v>60</v>
      </c>
      <c r="D138" s="359">
        <f t="shared" si="9"/>
      </c>
      <c r="E138" s="2"/>
      <c r="F138" s="2"/>
      <c r="G138" s="2"/>
      <c r="H138" s="2"/>
      <c r="I138" s="2"/>
      <c r="J138" s="2"/>
      <c r="K138" s="2"/>
      <c r="L138" s="2"/>
      <c r="M138" s="2"/>
      <c r="N138" s="2"/>
      <c r="O138" s="2"/>
      <c r="P138" s="2"/>
      <c r="Q138" s="2"/>
      <c r="R138" s="2"/>
      <c r="S138" s="2"/>
      <c r="T138" s="2"/>
      <c r="U138" s="2"/>
      <c r="V138" s="2"/>
      <c r="W138" s="2"/>
      <c r="X138" s="2"/>
      <c r="Y138" s="2"/>
      <c r="Z138" s="2"/>
      <c r="AA138" s="2"/>
    </row>
    <row r="139" ht="15" customHeight="1" spans="1:27" x14ac:dyDescent="0.25">
      <c r="A139" s="356">
        <f t="shared" si="13"/>
      </c>
      <c r="B139" s="357" t="s">
        <v>281</v>
      </c>
      <c r="C139" s="258">
        <v>90</v>
      </c>
      <c r="D139" s="359">
        <v>30</v>
      </c>
      <c r="E139" s="2"/>
      <c r="F139" s="2"/>
      <c r="G139" s="2"/>
      <c r="H139" s="2"/>
      <c r="I139" s="2"/>
      <c r="J139" s="2"/>
      <c r="K139" s="2"/>
      <c r="L139" s="2"/>
      <c r="M139" s="2"/>
      <c r="N139" s="2"/>
      <c r="O139" s="2"/>
      <c r="P139" s="2"/>
      <c r="Q139" s="2"/>
      <c r="R139" s="2"/>
      <c r="S139" s="2"/>
      <c r="T139" s="2"/>
      <c r="U139" s="2"/>
      <c r="V139" s="2"/>
      <c r="W139" s="2"/>
      <c r="X139" s="2"/>
      <c r="Y139" s="2"/>
      <c r="Z139" s="2"/>
      <c r="AA139" s="2"/>
    </row>
    <row r="140" ht="15" customHeight="1" spans="1:27" x14ac:dyDescent="0.25">
      <c r="A140" s="356">
        <f t="shared" si="13"/>
      </c>
      <c r="B140" s="357" t="s">
        <v>282</v>
      </c>
      <c r="C140" s="258">
        <v>45</v>
      </c>
      <c r="D140" s="359">
        <v>20</v>
      </c>
      <c r="E140" s="2"/>
      <c r="F140" s="2"/>
      <c r="G140" s="2"/>
      <c r="H140" s="2"/>
      <c r="I140" s="2"/>
      <c r="J140" s="2"/>
      <c r="K140" s="2"/>
      <c r="L140" s="2"/>
      <c r="M140" s="2"/>
      <c r="N140" s="2"/>
      <c r="O140" s="2"/>
      <c r="P140" s="2"/>
      <c r="Q140" s="2"/>
      <c r="R140" s="2"/>
      <c r="S140" s="2"/>
      <c r="T140" s="2"/>
      <c r="U140" s="2"/>
      <c r="V140" s="2"/>
      <c r="W140" s="2"/>
      <c r="X140" s="2"/>
      <c r="Y140" s="2"/>
      <c r="Z140" s="2"/>
      <c r="AA140" s="2"/>
    </row>
    <row r="141" ht="15" customHeight="1" spans="1:27" x14ac:dyDescent="0.25">
      <c r="A141" s="356">
        <f t="shared" si="13"/>
      </c>
      <c r="B141" s="357" t="s">
        <v>283</v>
      </c>
      <c r="C141" s="258">
        <v>60</v>
      </c>
      <c r="D141" s="359">
        <f t="shared" si="9"/>
      </c>
      <c r="E141" s="2"/>
      <c r="F141" s="2"/>
      <c r="G141" s="2"/>
      <c r="H141" s="2"/>
      <c r="I141" s="2"/>
      <c r="J141" s="2"/>
      <c r="K141" s="2"/>
      <c r="L141" s="2"/>
      <c r="M141" s="2"/>
      <c r="N141" s="2"/>
      <c r="O141" s="2"/>
      <c r="P141" s="2"/>
      <c r="Q141" s="2"/>
      <c r="R141" s="2"/>
      <c r="S141" s="2"/>
      <c r="T141" s="2"/>
      <c r="U141" s="2"/>
      <c r="V141" s="2"/>
      <c r="W141" s="2"/>
      <c r="X141" s="2"/>
      <c r="Y141" s="2"/>
      <c r="Z141" s="2"/>
      <c r="AA141" s="2"/>
    </row>
    <row r="142" ht="15" customHeight="1" spans="1:27" x14ac:dyDescent="0.25">
      <c r="A142" s="356">
        <f t="shared" si="13"/>
      </c>
      <c r="B142" s="360" t="s">
        <v>284</v>
      </c>
      <c r="C142" s="258">
        <v>60</v>
      </c>
      <c r="D142" s="359">
        <v>10</v>
      </c>
      <c r="E142" s="2"/>
      <c r="F142" s="2"/>
      <c r="G142" s="2"/>
      <c r="H142" s="2"/>
      <c r="I142" s="2"/>
      <c r="J142" s="2"/>
      <c r="K142" s="2"/>
      <c r="L142" s="2"/>
      <c r="M142" s="2"/>
      <c r="N142" s="2"/>
      <c r="O142" s="2"/>
      <c r="P142" s="2"/>
      <c r="Q142" s="2"/>
      <c r="R142" s="2"/>
      <c r="S142" s="2"/>
      <c r="T142" s="2"/>
      <c r="U142" s="2"/>
      <c r="V142" s="2"/>
      <c r="W142" s="2"/>
      <c r="X142" s="2"/>
      <c r="Y142" s="2"/>
      <c r="Z142" s="2"/>
      <c r="AA142" s="2"/>
    </row>
    <row r="143" ht="15" customHeight="1" spans="1:27" x14ac:dyDescent="0.25">
      <c r="A143" s="356">
        <f t="shared" si="13"/>
      </c>
      <c r="B143" s="357" t="s">
        <v>285</v>
      </c>
      <c r="C143" s="258">
        <v>60</v>
      </c>
      <c r="D143" s="359">
        <v>10</v>
      </c>
      <c r="E143" s="2"/>
      <c r="F143" s="2"/>
      <c r="G143" s="2"/>
      <c r="H143" s="2"/>
      <c r="I143" s="2"/>
      <c r="J143" s="2"/>
      <c r="K143" s="2"/>
      <c r="L143" s="2"/>
      <c r="M143" s="2"/>
      <c r="N143" s="2"/>
      <c r="O143" s="2"/>
      <c r="P143" s="2"/>
      <c r="Q143" s="2"/>
      <c r="R143" s="2"/>
      <c r="S143" s="2"/>
      <c r="T143" s="2"/>
      <c r="U143" s="2"/>
      <c r="V143" s="2"/>
      <c r="W143" s="2"/>
      <c r="X143" s="2"/>
      <c r="Y143" s="2"/>
      <c r="Z143" s="2"/>
      <c r="AA143" s="2"/>
    </row>
    <row r="144" ht="15" customHeight="1" spans="1:27" x14ac:dyDescent="0.25">
      <c r="A144" s="356">
        <f t="shared" si="13"/>
      </c>
      <c r="B144" s="357" t="s">
        <v>286</v>
      </c>
      <c r="C144" s="258">
        <v>45</v>
      </c>
      <c r="D144" s="359">
        <v>10</v>
      </c>
      <c r="E144" s="2"/>
      <c r="F144" s="2"/>
      <c r="G144" s="2"/>
      <c r="H144" s="2"/>
      <c r="I144" s="2"/>
      <c r="J144" s="2"/>
      <c r="K144" s="2"/>
      <c r="L144" s="2"/>
      <c r="M144" s="2"/>
      <c r="N144" s="2"/>
      <c r="O144" s="2"/>
      <c r="P144" s="2"/>
      <c r="Q144" s="2"/>
      <c r="R144" s="2"/>
      <c r="S144" s="2"/>
      <c r="T144" s="2"/>
      <c r="U144" s="2"/>
      <c r="V144" s="2"/>
      <c r="W144" s="2"/>
      <c r="X144" s="2"/>
      <c r="Y144" s="2"/>
      <c r="Z144" s="2"/>
      <c r="AA144" s="2"/>
    </row>
    <row r="145" ht="15" customHeight="1" spans="1:27" x14ac:dyDescent="0.25">
      <c r="A145" s="356">
        <f t="shared" si="13"/>
      </c>
      <c r="B145" s="360" t="s">
        <v>287</v>
      </c>
      <c r="C145" s="258">
        <v>20</v>
      </c>
      <c r="D145" s="359">
        <f t="shared" si="9"/>
      </c>
      <c r="E145" s="2"/>
      <c r="F145" s="2"/>
      <c r="G145" s="2"/>
      <c r="H145" s="2"/>
      <c r="I145" s="2"/>
      <c r="J145" s="2"/>
      <c r="K145" s="2"/>
      <c r="L145" s="2"/>
      <c r="M145" s="2"/>
      <c r="N145" s="2"/>
      <c r="O145" s="2"/>
      <c r="P145" s="2"/>
      <c r="Q145" s="2"/>
      <c r="R145" s="2"/>
      <c r="S145" s="2"/>
      <c r="T145" s="2"/>
      <c r="U145" s="2"/>
      <c r="V145" s="2"/>
      <c r="W145" s="2"/>
      <c r="X145" s="2"/>
      <c r="Y145" s="2"/>
      <c r="Z145" s="2"/>
      <c r="AA145" s="2"/>
    </row>
    <row r="146" ht="15" customHeight="1" spans="1:27" x14ac:dyDescent="0.25">
      <c r="A146" s="356">
        <f t="shared" si="13"/>
      </c>
      <c r="B146" s="360" t="s">
        <v>288</v>
      </c>
      <c r="C146" s="258">
        <v>45</v>
      </c>
      <c r="D146" s="359">
        <v>15</v>
      </c>
      <c r="E146" s="2"/>
      <c r="F146" s="2"/>
      <c r="G146" s="2"/>
      <c r="H146" s="2"/>
      <c r="I146" s="2"/>
      <c r="J146" s="2"/>
      <c r="K146" s="2"/>
      <c r="L146" s="2"/>
      <c r="M146" s="2"/>
      <c r="N146" s="2"/>
      <c r="O146" s="2"/>
      <c r="P146" s="2"/>
      <c r="Q146" s="2"/>
      <c r="R146" s="2"/>
      <c r="S146" s="2"/>
      <c r="T146" s="2"/>
      <c r="U146" s="2"/>
      <c r="V146" s="2"/>
      <c r="W146" s="2"/>
      <c r="X146" s="2"/>
      <c r="Y146" s="2"/>
      <c r="Z146" s="2"/>
      <c r="AA146" s="2"/>
    </row>
    <row r="147" ht="15" customHeight="1" spans="1:27" x14ac:dyDescent="0.25">
      <c r="A147" s="356">
        <f t="shared" si="13"/>
      </c>
      <c r="B147" s="360" t="s">
        <v>289</v>
      </c>
      <c r="C147" s="258">
        <v>50</v>
      </c>
      <c r="D147" s="359">
        <v>15</v>
      </c>
      <c r="E147" s="2"/>
      <c r="F147" s="2"/>
      <c r="G147" s="2"/>
      <c r="H147" s="2"/>
      <c r="I147" s="2"/>
      <c r="J147" s="2"/>
      <c r="K147" s="2"/>
      <c r="L147" s="2"/>
      <c r="M147" s="2"/>
      <c r="N147" s="2"/>
      <c r="O147" s="2"/>
      <c r="P147" s="2"/>
      <c r="Q147" s="2"/>
      <c r="R147" s="2"/>
      <c r="S147" s="2"/>
      <c r="T147" s="2"/>
      <c r="U147" s="2"/>
      <c r="V147" s="2"/>
      <c r="W147" s="2"/>
      <c r="X147" s="2"/>
      <c r="Y147" s="2"/>
      <c r="Z147" s="2"/>
      <c r="AA147" s="2"/>
    </row>
    <row r="148" ht="15" customHeight="1" spans="1:27" x14ac:dyDescent="0.25">
      <c r="A148" s="356">
        <f t="shared" si="13"/>
      </c>
      <c r="B148" s="360" t="s">
        <v>290</v>
      </c>
      <c r="C148" s="258">
        <v>40</v>
      </c>
      <c r="D148" s="359">
        <v>15</v>
      </c>
      <c r="E148" s="2"/>
      <c r="F148" s="2"/>
      <c r="G148" s="2"/>
      <c r="H148" s="2"/>
      <c r="I148" s="2"/>
      <c r="J148" s="2"/>
      <c r="K148" s="2"/>
      <c r="L148" s="2"/>
      <c r="M148" s="2"/>
      <c r="N148" s="2"/>
      <c r="O148" s="2"/>
      <c r="P148" s="2"/>
      <c r="Q148" s="2"/>
      <c r="R148" s="2"/>
      <c r="S148" s="2"/>
      <c r="T148" s="2"/>
      <c r="U148" s="2"/>
      <c r="V148" s="2"/>
      <c r="W148" s="2"/>
      <c r="X148" s="2"/>
      <c r="Y148" s="2"/>
      <c r="Z148" s="2"/>
      <c r="AA148" s="2"/>
    </row>
    <row r="149" ht="15" customHeight="1" spans="1:27" x14ac:dyDescent="0.25">
      <c r="A149" s="356">
        <f t="shared" si="13"/>
      </c>
      <c r="B149" s="360" t="s">
        <v>291</v>
      </c>
      <c r="C149" s="258">
        <v>70</v>
      </c>
      <c r="D149" s="359">
        <v>30</v>
      </c>
      <c r="E149" s="2"/>
      <c r="F149" s="2"/>
      <c r="G149" s="2"/>
      <c r="H149" s="2"/>
      <c r="I149" s="2"/>
      <c r="J149" s="2"/>
      <c r="K149" s="2"/>
      <c r="L149" s="2"/>
      <c r="M149" s="2"/>
      <c r="N149" s="2"/>
      <c r="O149" s="2"/>
      <c r="P149" s="2"/>
      <c r="Q149" s="2"/>
      <c r="R149" s="2"/>
      <c r="S149" s="2"/>
      <c r="T149" s="2"/>
      <c r="U149" s="2"/>
      <c r="V149" s="2"/>
      <c r="W149" s="2"/>
      <c r="X149" s="2"/>
      <c r="Y149" s="2"/>
      <c r="Z149" s="2"/>
      <c r="AA149" s="2"/>
    </row>
    <row r="150" ht="15" customHeight="1" spans="1:27" x14ac:dyDescent="0.25">
      <c r="A150" s="356">
        <f t="shared" si="13"/>
      </c>
      <c r="B150" s="357" t="s">
        <v>292</v>
      </c>
      <c r="C150" s="258">
        <v>15</v>
      </c>
      <c r="D150" s="359">
        <f t="shared" si="9"/>
      </c>
      <c r="E150" s="2"/>
      <c r="F150" s="2"/>
      <c r="G150" s="2"/>
      <c r="H150" s="2"/>
      <c r="I150" s="2"/>
      <c r="J150" s="2"/>
      <c r="K150" s="2"/>
      <c r="L150" s="2"/>
      <c r="M150" s="2"/>
      <c r="N150" s="2"/>
      <c r="O150" s="2"/>
      <c r="P150" s="2"/>
      <c r="Q150" s="2"/>
      <c r="R150" s="2"/>
      <c r="S150" s="2"/>
      <c r="T150" s="2"/>
      <c r="U150" s="2"/>
      <c r="V150" s="2"/>
      <c r="W150" s="2"/>
      <c r="X150" s="2"/>
      <c r="Y150" s="2"/>
      <c r="Z150" s="2"/>
      <c r="AA150" s="2"/>
    </row>
    <row r="151" ht="15" customHeight="1" spans="1:27" x14ac:dyDescent="0.25">
      <c r="A151" s="356">
        <f t="shared" si="13"/>
      </c>
      <c r="B151" s="357" t="s">
        <v>293</v>
      </c>
      <c r="C151" s="258">
        <v>10</v>
      </c>
      <c r="D151" s="359">
        <v>10</v>
      </c>
      <c r="E151" s="2"/>
      <c r="F151" s="2"/>
      <c r="G151" s="2"/>
      <c r="H151" s="2"/>
      <c r="I151" s="2"/>
      <c r="J151" s="2"/>
      <c r="K151" s="2"/>
      <c r="L151" s="2"/>
      <c r="M151" s="2"/>
      <c r="N151" s="2"/>
      <c r="O151" s="2"/>
      <c r="P151" s="2"/>
      <c r="Q151" s="2"/>
      <c r="R151" s="2"/>
      <c r="S151" s="2"/>
      <c r="T151" s="2"/>
      <c r="U151" s="2"/>
      <c r="V151" s="2"/>
      <c r="W151" s="2"/>
      <c r="X151" s="2"/>
      <c r="Y151" s="2"/>
      <c r="Z151" s="2"/>
      <c r="AA151" s="2"/>
    </row>
    <row r="152" ht="15" customHeight="1" spans="1:27" x14ac:dyDescent="0.25">
      <c r="A152" s="356">
        <f t="shared" si="13"/>
      </c>
      <c r="B152" s="361" t="s">
        <v>294</v>
      </c>
      <c r="C152" s="258">
        <v>60</v>
      </c>
      <c r="D152" s="359">
        <v>20</v>
      </c>
      <c r="E152" s="2"/>
      <c r="F152" s="2"/>
      <c r="G152" s="2"/>
      <c r="H152" s="2"/>
      <c r="I152" s="2"/>
      <c r="J152" s="2"/>
      <c r="K152" s="2"/>
      <c r="L152" s="2"/>
      <c r="M152" s="2"/>
      <c r="N152" s="2"/>
      <c r="O152" s="2"/>
      <c r="P152" s="2"/>
      <c r="Q152" s="2"/>
      <c r="R152" s="2"/>
      <c r="S152" s="2"/>
      <c r="T152" s="2"/>
      <c r="U152" s="2"/>
      <c r="V152" s="2"/>
      <c r="W152" s="2"/>
      <c r="X152" s="2"/>
      <c r="Y152" s="2"/>
      <c r="Z152" s="2"/>
      <c r="AA152" s="2"/>
    </row>
    <row r="153" ht="15" customHeight="1" spans="1:27" x14ac:dyDescent="0.25">
      <c r="A153" s="356">
        <f t="shared" si="13"/>
      </c>
      <c r="B153" s="361" t="s">
        <v>295</v>
      </c>
      <c r="C153" s="258">
        <v>120</v>
      </c>
      <c r="D153" s="359">
        <f t="shared" si="9"/>
      </c>
      <c r="E153" s="2"/>
      <c r="F153" s="2"/>
      <c r="G153" s="2"/>
      <c r="H153" s="2"/>
      <c r="I153" s="2"/>
      <c r="J153" s="2"/>
      <c r="K153" s="2"/>
      <c r="L153" s="2"/>
      <c r="M153" s="2"/>
      <c r="N153" s="2"/>
      <c r="O153" s="2"/>
      <c r="P153" s="2"/>
      <c r="Q153" s="2"/>
      <c r="R153" s="2"/>
      <c r="S153" s="2"/>
      <c r="T153" s="2"/>
      <c r="U153" s="2"/>
      <c r="V153" s="2"/>
      <c r="W153" s="2"/>
      <c r="X153" s="2"/>
      <c r="Y153" s="2"/>
      <c r="Z153" s="2"/>
      <c r="AA153" s="2"/>
    </row>
    <row r="154" ht="15" customHeight="1" spans="1:27" x14ac:dyDescent="0.25">
      <c r="A154" s="356">
        <f t="shared" si="13"/>
      </c>
      <c r="B154" s="361" t="s">
        <v>296</v>
      </c>
      <c r="C154" s="258">
        <v>30</v>
      </c>
      <c r="D154" s="359">
        <v>10</v>
      </c>
      <c r="E154" s="2"/>
      <c r="F154" s="2"/>
      <c r="G154" s="2"/>
      <c r="H154" s="2"/>
      <c r="I154" s="2"/>
      <c r="J154" s="2"/>
      <c r="K154" s="2"/>
      <c r="L154" s="2"/>
      <c r="M154" s="2"/>
      <c r="N154" s="2"/>
      <c r="O154" s="2"/>
      <c r="P154" s="2"/>
      <c r="Q154" s="2"/>
      <c r="R154" s="2"/>
      <c r="S154" s="2"/>
      <c r="T154" s="2"/>
      <c r="U154" s="2"/>
      <c r="V154" s="2"/>
      <c r="W154" s="2"/>
      <c r="X154" s="2"/>
      <c r="Y154" s="2"/>
      <c r="Z154" s="2"/>
      <c r="AA154" s="2"/>
    </row>
    <row r="155" ht="15" customHeight="1" spans="1:27" x14ac:dyDescent="0.25">
      <c r="A155" s="356">
        <f t="shared" si="13"/>
      </c>
      <c r="B155" s="361" t="s">
        <v>297</v>
      </c>
      <c r="C155" s="258">
        <v>30</v>
      </c>
      <c r="D155" s="359">
        <v>10</v>
      </c>
      <c r="E155" s="2"/>
      <c r="F155" s="2"/>
      <c r="G155" s="2"/>
      <c r="H155" s="2"/>
      <c r="I155" s="2"/>
      <c r="J155" s="2"/>
      <c r="K155" s="2"/>
      <c r="L155" s="2"/>
      <c r="M155" s="2"/>
      <c r="N155" s="2"/>
      <c r="O155" s="2"/>
      <c r="P155" s="2"/>
      <c r="Q155" s="2"/>
      <c r="R155" s="2"/>
      <c r="S155" s="2"/>
      <c r="T155" s="2"/>
      <c r="U155" s="2"/>
      <c r="V155" s="2"/>
      <c r="W155" s="2"/>
      <c r="X155" s="2"/>
      <c r="Y155" s="2"/>
      <c r="Z155" s="2"/>
      <c r="AA155" s="2"/>
    </row>
    <row r="156" ht="15" customHeight="1" spans="1:27" x14ac:dyDescent="0.25">
      <c r="A156" s="356">
        <f t="shared" si="13"/>
      </c>
      <c r="B156" s="361" t="s">
        <v>298</v>
      </c>
      <c r="C156" s="258">
        <v>40</v>
      </c>
      <c r="D156" s="359">
        <v>10</v>
      </c>
      <c r="E156" s="2"/>
      <c r="F156" s="2"/>
      <c r="G156" s="2"/>
      <c r="H156" s="2"/>
      <c r="I156" s="2"/>
      <c r="J156" s="2"/>
      <c r="K156" s="2"/>
      <c r="L156" s="2"/>
      <c r="M156" s="2"/>
      <c r="N156" s="2"/>
      <c r="O156" s="2"/>
      <c r="P156" s="2"/>
      <c r="Q156" s="2"/>
      <c r="R156" s="2"/>
      <c r="S156" s="2"/>
      <c r="T156" s="2"/>
      <c r="U156" s="2"/>
      <c r="V156" s="2"/>
      <c r="W156" s="2"/>
      <c r="X156" s="2"/>
      <c r="Y156" s="2"/>
      <c r="Z156" s="2"/>
      <c r="AA156" s="2"/>
    </row>
    <row r="157" ht="15" customHeight="1" spans="1:27" x14ac:dyDescent="0.25">
      <c r="A157" s="356">
        <f t="shared" si="13"/>
      </c>
      <c r="B157" s="361" t="s">
        <v>299</v>
      </c>
      <c r="C157" s="258">
        <v>15</v>
      </c>
      <c r="D157" s="359">
        <v>5</v>
      </c>
      <c r="E157" s="2"/>
      <c r="F157" s="2"/>
      <c r="G157" s="2"/>
      <c r="H157" s="2"/>
      <c r="I157" s="2"/>
      <c r="J157" s="2"/>
      <c r="K157" s="2"/>
      <c r="L157" s="2"/>
      <c r="M157" s="2"/>
      <c r="N157" s="2"/>
      <c r="O157" s="2"/>
      <c r="P157" s="2"/>
      <c r="Q157" s="2"/>
      <c r="R157" s="2"/>
      <c r="S157" s="2"/>
      <c r="T157" s="2"/>
      <c r="U157" s="2"/>
      <c r="V157" s="2"/>
      <c r="W157" s="2"/>
      <c r="X157" s="2"/>
      <c r="Y157" s="2"/>
      <c r="Z157" s="2"/>
      <c r="AA157" s="2"/>
    </row>
    <row r="158" ht="15" customHeight="1" spans="1:27" x14ac:dyDescent="0.25">
      <c r="A158" s="356">
        <f t="shared" ref="A158:A162" si="14">IF(ISERROR(+C158/7.7),0,+C158/7.7)</f>
      </c>
      <c r="B158" s="385" t="s">
        <v>300</v>
      </c>
      <c r="C158" s="386">
        <v>20</v>
      </c>
      <c r="D158" s="359">
        <v>5</v>
      </c>
      <c r="E158" s="2"/>
      <c r="F158" s="2"/>
      <c r="G158" s="2"/>
      <c r="H158" s="2"/>
      <c r="I158" s="2"/>
      <c r="J158" s="2"/>
      <c r="K158" s="2"/>
      <c r="L158" s="2"/>
      <c r="M158" s="2"/>
      <c r="N158" s="2"/>
      <c r="O158" s="2"/>
      <c r="P158" s="2"/>
      <c r="Q158" s="2"/>
      <c r="R158" s="2"/>
      <c r="S158" s="2"/>
      <c r="T158" s="2"/>
      <c r="U158" s="2"/>
      <c r="V158" s="2"/>
      <c r="W158" s="2"/>
      <c r="X158" s="2"/>
      <c r="Y158" s="2"/>
      <c r="Z158" s="2"/>
      <c r="AA158" s="2"/>
    </row>
    <row r="159" ht="15" customHeight="1" spans="1:27" x14ac:dyDescent="0.25">
      <c r="A159" s="356">
        <f t="shared" si="14"/>
      </c>
      <c r="B159" s="385" t="s">
        <v>301</v>
      </c>
      <c r="C159" s="386">
        <v>15</v>
      </c>
      <c r="D159" s="359"/>
      <c r="E159" s="2"/>
      <c r="F159" s="2"/>
      <c r="G159" s="2"/>
      <c r="H159" s="2"/>
      <c r="I159" s="2"/>
      <c r="J159" s="2"/>
      <c r="K159" s="2"/>
      <c r="L159" s="2"/>
      <c r="M159" s="2"/>
      <c r="N159" s="2"/>
      <c r="O159" s="2"/>
      <c r="P159" s="2"/>
      <c r="Q159" s="2"/>
      <c r="R159" s="2"/>
      <c r="S159" s="2"/>
      <c r="T159" s="2"/>
      <c r="U159" s="2"/>
      <c r="V159" s="2"/>
      <c r="W159" s="2"/>
      <c r="X159" s="2"/>
      <c r="Y159" s="2"/>
      <c r="Z159" s="2"/>
      <c r="AA159" s="2"/>
    </row>
    <row r="160" ht="15" customHeight="1" spans="1:27" x14ac:dyDescent="0.25">
      <c r="A160" s="356">
        <f t="shared" si="14"/>
      </c>
      <c r="B160" s="387" t="s">
        <v>302</v>
      </c>
      <c r="C160" s="388">
        <v>15</v>
      </c>
      <c r="D160" s="359">
        <v>5</v>
      </c>
      <c r="E160" s="2"/>
      <c r="F160" s="2"/>
      <c r="G160" s="2"/>
      <c r="H160" s="2"/>
      <c r="I160" s="2"/>
      <c r="J160" s="2"/>
      <c r="K160" s="2"/>
      <c r="L160" s="2"/>
      <c r="M160" s="2"/>
      <c r="N160" s="2"/>
      <c r="O160" s="2"/>
      <c r="P160" s="2"/>
      <c r="Q160" s="2"/>
      <c r="R160" s="2"/>
      <c r="S160" s="2"/>
      <c r="T160" s="2"/>
      <c r="U160" s="2"/>
      <c r="V160" s="2"/>
      <c r="W160" s="2"/>
      <c r="X160" s="2"/>
      <c r="Y160" s="2"/>
      <c r="Z160" s="2"/>
      <c r="AA160" s="2"/>
    </row>
    <row r="161" ht="15" customHeight="1" spans="1:27" x14ac:dyDescent="0.25">
      <c r="A161" s="356">
        <f t="shared" si="14"/>
      </c>
      <c r="B161" s="387" t="s">
        <v>303</v>
      </c>
      <c r="C161" s="388">
        <v>20</v>
      </c>
      <c r="D161" s="359">
        <v>8</v>
      </c>
      <c r="E161" s="2"/>
      <c r="F161" s="2"/>
      <c r="G161" s="2"/>
      <c r="H161" s="2"/>
      <c r="I161" s="2"/>
      <c r="J161" s="2"/>
      <c r="K161" s="2"/>
      <c r="L161" s="2"/>
      <c r="M161" s="2"/>
      <c r="N161" s="2"/>
      <c r="O161" s="2"/>
      <c r="P161" s="2"/>
      <c r="Q161" s="2"/>
      <c r="R161" s="2"/>
      <c r="S161" s="2"/>
      <c r="T161" s="2"/>
      <c r="U161" s="2"/>
      <c r="V161" s="2"/>
      <c r="W161" s="2"/>
      <c r="X161" s="2"/>
      <c r="Y161" s="2"/>
      <c r="Z161" s="2"/>
      <c r="AA161" s="2"/>
    </row>
    <row r="162" ht="15" customHeight="1" spans="1:27" x14ac:dyDescent="0.25">
      <c r="A162" s="356">
        <f t="shared" si="14"/>
      </c>
      <c r="B162" s="387"/>
      <c r="C162" s="377" t="s">
        <v>158</v>
      </c>
      <c r="D162" s="359"/>
      <c r="E162" s="2"/>
      <c r="F162" s="2"/>
      <c r="G162" s="2"/>
      <c r="H162" s="2"/>
      <c r="I162" s="2"/>
      <c r="J162" s="2"/>
      <c r="K162" s="2"/>
      <c r="L162" s="2"/>
      <c r="M162" s="2"/>
      <c r="N162" s="2"/>
      <c r="O162" s="2"/>
      <c r="P162" s="2"/>
      <c r="Q162" s="2"/>
      <c r="R162" s="2"/>
      <c r="S162" s="2"/>
      <c r="T162" s="2"/>
      <c r="U162" s="2"/>
      <c r="V162" s="2"/>
      <c r="W162" s="2"/>
      <c r="X162" s="2"/>
      <c r="Y162" s="2"/>
      <c r="Z162" s="2"/>
      <c r="AA162" s="2"/>
    </row>
    <row r="163" ht="15" customHeight="1" spans="1:27" x14ac:dyDescent="0.25">
      <c r="A163" s="375"/>
      <c r="B163" s="354" t="s">
        <v>61</v>
      </c>
      <c r="C163" s="355" t="s">
        <v>158</v>
      </c>
      <c r="D163" s="355" t="s">
        <v>158</v>
      </c>
      <c r="E163" s="2"/>
      <c r="F163" s="2"/>
      <c r="G163" s="2"/>
      <c r="H163" s="2"/>
      <c r="I163" s="2"/>
      <c r="J163" s="2"/>
      <c r="K163" s="2"/>
      <c r="L163" s="2"/>
      <c r="M163" s="2"/>
      <c r="N163" s="2"/>
      <c r="O163" s="2"/>
      <c r="P163" s="2"/>
      <c r="Q163" s="2"/>
      <c r="R163" s="2"/>
      <c r="S163" s="2"/>
      <c r="T163" s="2"/>
      <c r="U163" s="2"/>
      <c r="V163" s="2"/>
      <c r="W163" s="2"/>
      <c r="X163" s="2"/>
      <c r="Y163" s="2"/>
      <c r="Z163" s="2"/>
      <c r="AA163" s="2"/>
    </row>
    <row r="164" ht="15" customHeight="1" spans="1:27" x14ac:dyDescent="0.25">
      <c r="A164" s="356">
        <f t="shared" ref="A164:A168" si="15">+C164/7.7</f>
      </c>
      <c r="B164" s="357" t="s">
        <v>304</v>
      </c>
      <c r="C164" s="359">
        <v>15</v>
      </c>
      <c r="D164" s="359">
        <v>5</v>
      </c>
      <c r="E164" s="2"/>
      <c r="F164" s="2"/>
      <c r="G164" s="2"/>
      <c r="H164" s="2"/>
      <c r="I164" s="2"/>
      <c r="J164" s="2"/>
      <c r="K164" s="2"/>
      <c r="L164" s="2"/>
      <c r="M164" s="2"/>
      <c r="N164" s="2"/>
      <c r="O164" s="2"/>
      <c r="P164" s="2"/>
      <c r="Q164" s="2"/>
      <c r="R164" s="2"/>
      <c r="S164" s="2"/>
      <c r="T164" s="2"/>
      <c r="U164" s="2"/>
      <c r="V164" s="2"/>
      <c r="W164" s="2"/>
      <c r="X164" s="2"/>
      <c r="Y164" s="2"/>
      <c r="Z164" s="2"/>
      <c r="AA164" s="2"/>
    </row>
    <row r="165" ht="15" customHeight="1" spans="1:27" s="352" customFormat="1" x14ac:dyDescent="0.25">
      <c r="A165" s="356">
        <f t="shared" si="15"/>
      </c>
      <c r="B165" s="357" t="s">
        <v>305</v>
      </c>
      <c r="C165" s="359">
        <v>5</v>
      </c>
      <c r="D165" s="359">
        <v>5</v>
      </c>
      <c r="E165" s="19"/>
      <c r="F165" s="19"/>
      <c r="G165" s="19"/>
      <c r="H165" s="19"/>
      <c r="I165" s="19"/>
      <c r="J165" s="19"/>
      <c r="K165" s="19"/>
      <c r="L165" s="19"/>
      <c r="M165" s="19"/>
      <c r="N165" s="5"/>
      <c r="O165" s="5"/>
      <c r="P165" s="5"/>
      <c r="Q165" s="5"/>
      <c r="R165" s="5"/>
      <c r="S165" s="5"/>
      <c r="T165" s="5"/>
      <c r="U165" s="5"/>
      <c r="V165" s="5"/>
      <c r="W165" s="5"/>
      <c r="X165" s="5"/>
      <c r="Y165" s="5"/>
      <c r="Z165" s="5"/>
      <c r="AA165" s="5"/>
    </row>
    <row r="166" ht="15" customHeight="1" spans="1:27" x14ac:dyDescent="0.25">
      <c r="A166" s="356">
        <f t="shared" si="15"/>
      </c>
      <c r="B166" s="357" t="s">
        <v>306</v>
      </c>
      <c r="C166" s="359">
        <v>5</v>
      </c>
      <c r="D166" s="359">
        <f t="shared" ref="D166:D212" si="16">+C166/2</f>
      </c>
      <c r="E166" s="2"/>
      <c r="F166" s="2"/>
      <c r="G166" s="2"/>
      <c r="H166" s="2"/>
      <c r="I166" s="2"/>
      <c r="J166" s="2"/>
      <c r="K166" s="2"/>
      <c r="L166" s="2"/>
      <c r="M166" s="2"/>
      <c r="N166" s="2"/>
      <c r="O166" s="2"/>
      <c r="P166" s="2"/>
      <c r="Q166" s="2"/>
      <c r="R166" s="2"/>
      <c r="S166" s="2"/>
      <c r="T166" s="2"/>
      <c r="U166" s="2"/>
      <c r="V166" s="2"/>
      <c r="W166" s="2"/>
      <c r="X166" s="2"/>
      <c r="Y166" s="2"/>
      <c r="Z166" s="2"/>
      <c r="AA166" s="2"/>
    </row>
    <row r="167" ht="15" customHeight="1" spans="1:27" x14ac:dyDescent="0.25">
      <c r="A167" s="356">
        <f t="shared" si="15"/>
      </c>
      <c r="B167" s="357" t="s">
        <v>307</v>
      </c>
      <c r="C167" s="359">
        <v>20</v>
      </c>
      <c r="D167" s="359">
        <f t="shared" si="16"/>
      </c>
      <c r="E167" s="2"/>
      <c r="F167" s="2"/>
      <c r="G167" s="2"/>
      <c r="H167" s="2"/>
      <c r="I167" s="2"/>
      <c r="J167" s="2"/>
      <c r="K167" s="2"/>
      <c r="L167" s="2"/>
      <c r="M167" s="2"/>
      <c r="N167" s="2"/>
      <c r="O167" s="2"/>
      <c r="P167" s="2"/>
      <c r="Q167" s="2"/>
      <c r="R167" s="2"/>
      <c r="S167" s="2"/>
      <c r="T167" s="2"/>
      <c r="U167" s="2"/>
      <c r="V167" s="2"/>
      <c r="W167" s="2"/>
      <c r="X167" s="2"/>
      <c r="Y167" s="2"/>
      <c r="Z167" s="2"/>
      <c r="AA167" s="2"/>
    </row>
    <row r="168" ht="15" customHeight="1" spans="1:27" x14ac:dyDescent="0.25">
      <c r="A168" s="356">
        <f t="shared" si="15"/>
      </c>
      <c r="B168" s="357" t="s">
        <v>308</v>
      </c>
      <c r="C168" s="359">
        <v>80</v>
      </c>
      <c r="D168" s="359">
        <v>10</v>
      </c>
      <c r="E168" s="2"/>
      <c r="F168" s="2"/>
      <c r="G168" s="2"/>
      <c r="H168" s="2"/>
      <c r="I168" s="2"/>
      <c r="J168" s="2"/>
      <c r="K168" s="2"/>
      <c r="L168" s="2"/>
      <c r="M168" s="2"/>
      <c r="N168" s="2"/>
      <c r="O168" s="2"/>
      <c r="P168" s="2"/>
      <c r="Q168" s="2"/>
      <c r="R168" s="2"/>
      <c r="S168" s="2"/>
      <c r="T168" s="2"/>
      <c r="U168" s="2"/>
      <c r="V168" s="2"/>
      <c r="W168" s="2"/>
      <c r="X168" s="2"/>
      <c r="Y168" s="2"/>
      <c r="Z168" s="2"/>
      <c r="AA168" s="2"/>
    </row>
    <row r="169" ht="15" customHeight="1" spans="1:27" x14ac:dyDescent="0.25">
      <c r="A169" s="356">
        <f t="shared" ref="A169:A170" si="17">IF(ISERROR(+C169/7.7),0,+C169/7.7)</f>
      </c>
      <c r="B169" s="389" t="s">
        <v>309</v>
      </c>
      <c r="C169" s="374">
        <v>35</v>
      </c>
      <c r="D169" s="359">
        <v>20</v>
      </c>
      <c r="E169" s="2"/>
      <c r="F169" s="2"/>
      <c r="G169" s="2"/>
      <c r="H169" s="2"/>
      <c r="I169" s="2"/>
      <c r="J169" s="2"/>
      <c r="K169" s="2"/>
      <c r="L169" s="2"/>
      <c r="M169" s="2"/>
      <c r="N169" s="2"/>
      <c r="O169" s="2"/>
      <c r="P169" s="2"/>
      <c r="Q169" s="2"/>
      <c r="R169" s="2"/>
      <c r="S169" s="2"/>
      <c r="T169" s="2"/>
      <c r="U169" s="2"/>
      <c r="V169" s="2"/>
      <c r="W169" s="2"/>
      <c r="X169" s="2"/>
      <c r="Y169" s="2"/>
      <c r="Z169" s="2"/>
      <c r="AA169" s="2"/>
    </row>
    <row r="170" ht="15" customHeight="1" spans="1:27" x14ac:dyDescent="0.25">
      <c r="A170" s="356">
        <f t="shared" si="17"/>
      </c>
      <c r="B170" s="390" t="s">
        <v>310</v>
      </c>
      <c r="C170" s="366">
        <v>20</v>
      </c>
      <c r="D170" s="359">
        <v>10</v>
      </c>
      <c r="E170" s="2"/>
      <c r="F170" s="2"/>
      <c r="G170" s="2"/>
      <c r="H170" s="2"/>
      <c r="I170" s="2"/>
      <c r="J170" s="2"/>
      <c r="K170" s="2"/>
      <c r="L170" s="2"/>
      <c r="M170" s="2"/>
      <c r="N170" s="2"/>
      <c r="O170" s="2"/>
      <c r="P170" s="2"/>
      <c r="Q170" s="2"/>
      <c r="R170" s="2"/>
      <c r="S170" s="2"/>
      <c r="T170" s="2"/>
      <c r="U170" s="2"/>
      <c r="V170" s="2"/>
      <c r="W170" s="2"/>
      <c r="X170" s="2"/>
      <c r="Y170" s="2"/>
      <c r="Z170" s="2"/>
      <c r="AA170" s="2"/>
    </row>
    <row r="171" ht="15" customHeight="1" spans="1:27" x14ac:dyDescent="0.25">
      <c r="A171" s="381"/>
      <c r="B171" s="368" t="s">
        <v>96</v>
      </c>
      <c r="C171" s="369" t="s">
        <v>158</v>
      </c>
      <c r="D171" s="369" t="s">
        <v>158</v>
      </c>
      <c r="E171" s="2"/>
      <c r="F171" s="2"/>
      <c r="G171" s="2"/>
      <c r="H171" s="2"/>
      <c r="I171" s="2"/>
      <c r="J171" s="2"/>
      <c r="K171" s="2"/>
      <c r="L171" s="2"/>
      <c r="M171" s="2"/>
      <c r="N171" s="2"/>
      <c r="O171" s="2"/>
      <c r="P171" s="2"/>
      <c r="Q171" s="2"/>
      <c r="R171" s="2"/>
      <c r="S171" s="2"/>
      <c r="T171" s="2"/>
      <c r="U171" s="2"/>
      <c r="V171" s="2"/>
      <c r="W171" s="2"/>
      <c r="X171" s="2"/>
      <c r="Y171" s="2"/>
      <c r="Z171" s="2"/>
      <c r="AA171" s="2"/>
    </row>
    <row r="172" ht="15" customHeight="1" spans="1:27" x14ac:dyDescent="0.25">
      <c r="A172" s="356">
        <f t="shared" ref="A172:A185" si="18">+C172/7.7</f>
      </c>
      <c r="B172" s="370" t="s">
        <v>311</v>
      </c>
      <c r="C172" s="358">
        <v>15</v>
      </c>
      <c r="D172" s="359">
        <f t="shared" si="16"/>
      </c>
      <c r="E172" s="2"/>
      <c r="F172" s="2"/>
      <c r="G172" s="2"/>
      <c r="H172" s="2"/>
      <c r="I172" s="2"/>
      <c r="J172" s="2"/>
      <c r="K172" s="2"/>
      <c r="L172" s="2"/>
      <c r="M172" s="2"/>
      <c r="N172" s="2"/>
      <c r="O172" s="2"/>
      <c r="P172" s="2"/>
      <c r="Q172" s="2"/>
      <c r="R172" s="2"/>
      <c r="S172" s="2"/>
      <c r="T172" s="2"/>
      <c r="U172" s="2"/>
      <c r="V172" s="2"/>
      <c r="W172" s="2"/>
      <c r="X172" s="2"/>
      <c r="Y172" s="2"/>
      <c r="Z172" s="2"/>
      <c r="AA172" s="2"/>
    </row>
    <row r="173" ht="15" customHeight="1" spans="1:27" s="352" customFormat="1" x14ac:dyDescent="0.25">
      <c r="A173" s="356">
        <f t="shared" si="18"/>
      </c>
      <c r="B173" s="357" t="s">
        <v>312</v>
      </c>
      <c r="C173" s="358">
        <v>45</v>
      </c>
      <c r="D173" s="359">
        <v>20</v>
      </c>
      <c r="E173" s="19"/>
      <c r="F173" s="19"/>
      <c r="G173" s="19"/>
      <c r="H173" s="19"/>
      <c r="I173" s="19"/>
      <c r="J173" s="19"/>
      <c r="K173" s="19"/>
      <c r="L173" s="19"/>
      <c r="M173" s="19"/>
      <c r="N173" s="5"/>
      <c r="O173" s="5"/>
      <c r="P173" s="5"/>
      <c r="Q173" s="5"/>
      <c r="R173" s="5"/>
      <c r="S173" s="5"/>
      <c r="T173" s="5"/>
      <c r="U173" s="5"/>
      <c r="V173" s="5"/>
      <c r="W173" s="5"/>
      <c r="X173" s="5"/>
      <c r="Y173" s="5"/>
      <c r="Z173" s="5"/>
      <c r="AA173" s="5"/>
    </row>
    <row r="174" ht="15" customHeight="1" spans="1:27" x14ac:dyDescent="0.25">
      <c r="A174" s="356">
        <f t="shared" si="18"/>
      </c>
      <c r="B174" s="357" t="s">
        <v>313</v>
      </c>
      <c r="C174" s="358">
        <v>50</v>
      </c>
      <c r="D174" s="359">
        <v>20</v>
      </c>
      <c r="E174" s="2"/>
      <c r="F174" s="2"/>
      <c r="G174" s="2"/>
      <c r="H174" s="2"/>
      <c r="I174" s="2"/>
      <c r="J174" s="2"/>
      <c r="K174" s="2"/>
      <c r="L174" s="2"/>
      <c r="M174" s="2"/>
      <c r="N174" s="2"/>
      <c r="O174" s="2"/>
      <c r="P174" s="2"/>
      <c r="Q174" s="2"/>
      <c r="R174" s="2"/>
      <c r="S174" s="2"/>
      <c r="T174" s="2"/>
      <c r="U174" s="2"/>
      <c r="V174" s="2"/>
      <c r="W174" s="2"/>
      <c r="X174" s="2"/>
      <c r="Y174" s="2"/>
      <c r="Z174" s="2"/>
      <c r="AA174" s="2"/>
    </row>
    <row r="175" ht="15" customHeight="1" spans="1:27" x14ac:dyDescent="0.25">
      <c r="A175" s="356">
        <f t="shared" si="18"/>
      </c>
      <c r="B175" s="357" t="s">
        <v>314</v>
      </c>
      <c r="C175" s="358">
        <v>60</v>
      </c>
      <c r="D175" s="359">
        <f t="shared" si="16"/>
      </c>
      <c r="E175" s="2"/>
      <c r="F175" s="2"/>
      <c r="G175" s="2"/>
      <c r="H175" s="2"/>
      <c r="I175" s="2"/>
      <c r="J175" s="2"/>
      <c r="K175" s="2"/>
      <c r="L175" s="2"/>
      <c r="M175" s="2"/>
      <c r="N175" s="2"/>
      <c r="O175" s="2"/>
      <c r="P175" s="2"/>
      <c r="Q175" s="2"/>
      <c r="R175" s="2"/>
      <c r="S175" s="2"/>
      <c r="T175" s="2"/>
      <c r="U175" s="2"/>
      <c r="V175" s="2"/>
      <c r="W175" s="2"/>
      <c r="X175" s="2"/>
      <c r="Y175" s="2"/>
      <c r="Z175" s="2"/>
      <c r="AA175" s="2"/>
    </row>
    <row r="176" ht="15" customHeight="1" spans="1:27" x14ac:dyDescent="0.25">
      <c r="A176" s="356">
        <f t="shared" si="18"/>
      </c>
      <c r="B176" s="357" t="s">
        <v>315</v>
      </c>
      <c r="C176" s="358">
        <v>65</v>
      </c>
      <c r="D176" s="359">
        <v>30</v>
      </c>
      <c r="E176" s="2"/>
      <c r="F176" s="2"/>
      <c r="G176" s="2"/>
      <c r="H176" s="2"/>
      <c r="I176" s="2"/>
      <c r="J176" s="2"/>
      <c r="K176" s="2"/>
      <c r="L176" s="2"/>
      <c r="M176" s="2"/>
      <c r="N176" s="2"/>
      <c r="O176" s="2"/>
      <c r="P176" s="2"/>
      <c r="Q176" s="2"/>
      <c r="R176" s="2"/>
      <c r="S176" s="2"/>
      <c r="T176" s="2"/>
      <c r="U176" s="2"/>
      <c r="V176" s="2"/>
      <c r="W176" s="2"/>
      <c r="X176" s="2"/>
      <c r="Y176" s="2"/>
      <c r="Z176" s="2"/>
      <c r="AA176" s="2"/>
    </row>
    <row r="177" ht="15" customHeight="1" spans="1:27" x14ac:dyDescent="0.25">
      <c r="A177" s="356">
        <f t="shared" si="18"/>
      </c>
      <c r="B177" s="361" t="s">
        <v>316</v>
      </c>
      <c r="C177" s="358">
        <v>45</v>
      </c>
      <c r="D177" s="359">
        <v>30</v>
      </c>
      <c r="E177" s="2"/>
      <c r="F177" s="2"/>
      <c r="G177" s="2"/>
      <c r="H177" s="2"/>
      <c r="I177" s="2"/>
      <c r="J177" s="2"/>
      <c r="K177" s="2"/>
      <c r="L177" s="2"/>
      <c r="M177" s="2"/>
      <c r="N177" s="2"/>
      <c r="O177" s="2"/>
      <c r="P177" s="2"/>
      <c r="Q177" s="2"/>
      <c r="R177" s="2"/>
      <c r="S177" s="2"/>
      <c r="T177" s="2"/>
      <c r="U177" s="2"/>
      <c r="V177" s="2"/>
      <c r="W177" s="2"/>
      <c r="X177" s="2"/>
      <c r="Y177" s="2"/>
      <c r="Z177" s="2"/>
      <c r="AA177" s="2"/>
    </row>
    <row r="178" ht="15" customHeight="1" spans="1:27" x14ac:dyDescent="0.25">
      <c r="A178" s="356">
        <f t="shared" si="18"/>
      </c>
      <c r="B178" s="360" t="s">
        <v>317</v>
      </c>
      <c r="C178" s="358">
        <v>20</v>
      </c>
      <c r="D178" s="359">
        <f t="shared" si="16"/>
      </c>
      <c r="E178" s="2"/>
      <c r="F178" s="2"/>
      <c r="G178" s="2"/>
      <c r="H178" s="2"/>
      <c r="I178" s="2"/>
      <c r="J178" s="2"/>
      <c r="K178" s="2"/>
      <c r="L178" s="2"/>
      <c r="M178" s="2"/>
      <c r="N178" s="2"/>
      <c r="O178" s="2"/>
      <c r="P178" s="2"/>
      <c r="Q178" s="2"/>
      <c r="R178" s="2"/>
      <c r="S178" s="2"/>
      <c r="T178" s="2"/>
      <c r="U178" s="2"/>
      <c r="V178" s="2"/>
      <c r="W178" s="2"/>
      <c r="X178" s="2"/>
      <c r="Y178" s="2"/>
      <c r="Z178" s="2"/>
      <c r="AA178" s="2"/>
    </row>
    <row r="179" ht="15" customHeight="1" spans="1:27" x14ac:dyDescent="0.25">
      <c r="A179" s="356">
        <f t="shared" si="18"/>
      </c>
      <c r="B179" s="357" t="s">
        <v>318</v>
      </c>
      <c r="C179" s="358">
        <v>150</v>
      </c>
      <c r="D179" s="359">
        <f t="shared" si="16"/>
      </c>
      <c r="E179" s="2"/>
      <c r="F179" s="2"/>
      <c r="G179" s="2"/>
      <c r="H179" s="2"/>
      <c r="I179" s="2"/>
      <c r="J179" s="2"/>
      <c r="K179" s="2"/>
      <c r="L179" s="2"/>
      <c r="M179" s="2"/>
      <c r="N179" s="2"/>
      <c r="O179" s="2"/>
      <c r="P179" s="2"/>
      <c r="Q179" s="2"/>
      <c r="R179" s="2"/>
      <c r="S179" s="2"/>
      <c r="T179" s="2"/>
      <c r="U179" s="2"/>
      <c r="V179" s="2"/>
      <c r="W179" s="2"/>
      <c r="X179" s="2"/>
      <c r="Y179" s="2"/>
      <c r="Z179" s="2"/>
      <c r="AA179" s="2"/>
    </row>
    <row r="180" ht="15" customHeight="1" spans="1:27" x14ac:dyDescent="0.25">
      <c r="A180" s="356">
        <f t="shared" si="18"/>
      </c>
      <c r="B180" s="357" t="s">
        <v>319</v>
      </c>
      <c r="C180" s="358">
        <v>240</v>
      </c>
      <c r="D180" s="359">
        <f t="shared" si="16"/>
      </c>
      <c r="E180" s="2"/>
      <c r="F180" s="2"/>
      <c r="G180" s="2"/>
      <c r="H180" s="2"/>
      <c r="I180" s="2"/>
      <c r="J180" s="2"/>
      <c r="K180" s="2"/>
      <c r="L180" s="2"/>
      <c r="M180" s="2"/>
      <c r="N180" s="2"/>
      <c r="O180" s="2"/>
      <c r="P180" s="2"/>
      <c r="Q180" s="2"/>
      <c r="R180" s="2"/>
      <c r="S180" s="2"/>
      <c r="T180" s="2"/>
      <c r="U180" s="2"/>
      <c r="V180" s="2"/>
      <c r="W180" s="2"/>
      <c r="X180" s="2"/>
      <c r="Y180" s="2"/>
      <c r="Z180" s="2"/>
      <c r="AA180" s="2"/>
    </row>
    <row r="181" ht="15" customHeight="1" spans="1:27" x14ac:dyDescent="0.25">
      <c r="A181" s="356">
        <f t="shared" si="18"/>
      </c>
      <c r="B181" s="357" t="s">
        <v>320</v>
      </c>
      <c r="C181" s="358">
        <v>10</v>
      </c>
      <c r="D181" s="359">
        <f t="shared" si="16"/>
      </c>
      <c r="E181" s="2"/>
      <c r="F181" s="2"/>
      <c r="G181" s="2"/>
      <c r="H181" s="2"/>
      <c r="I181" s="2"/>
      <c r="J181" s="2"/>
      <c r="K181" s="2"/>
      <c r="L181" s="2"/>
      <c r="M181" s="2"/>
      <c r="N181" s="2"/>
      <c r="O181" s="2"/>
      <c r="P181" s="2"/>
      <c r="Q181" s="2"/>
      <c r="R181" s="2"/>
      <c r="S181" s="2"/>
      <c r="T181" s="2"/>
      <c r="U181" s="2"/>
      <c r="V181" s="2"/>
      <c r="W181" s="2"/>
      <c r="X181" s="2"/>
      <c r="Y181" s="2"/>
      <c r="Z181" s="2"/>
      <c r="AA181" s="2"/>
    </row>
    <row r="182" ht="15" customHeight="1" spans="1:27" x14ac:dyDescent="0.25">
      <c r="A182" s="356">
        <f t="shared" si="18"/>
      </c>
      <c r="B182" s="357" t="s">
        <v>321</v>
      </c>
      <c r="C182" s="358">
        <v>20</v>
      </c>
      <c r="D182" s="359">
        <f t="shared" si="16"/>
      </c>
      <c r="E182" s="2"/>
      <c r="F182" s="2"/>
      <c r="G182" s="2"/>
      <c r="H182" s="2"/>
      <c r="I182" s="2"/>
      <c r="J182" s="2"/>
      <c r="K182" s="2"/>
      <c r="L182" s="2"/>
      <c r="M182" s="2"/>
      <c r="N182" s="2"/>
      <c r="O182" s="2"/>
      <c r="P182" s="2"/>
      <c r="Q182" s="2"/>
      <c r="R182" s="2"/>
      <c r="S182" s="2"/>
      <c r="T182" s="2"/>
      <c r="U182" s="2"/>
      <c r="V182" s="2"/>
      <c r="W182" s="2"/>
      <c r="X182" s="2"/>
      <c r="Y182" s="2"/>
      <c r="Z182" s="2"/>
      <c r="AA182" s="2"/>
    </row>
    <row r="183" ht="15" customHeight="1" spans="1:27" x14ac:dyDescent="0.25">
      <c r="A183" s="356">
        <f t="shared" si="18"/>
      </c>
      <c r="B183" s="357" t="s">
        <v>322</v>
      </c>
      <c r="C183" s="358">
        <v>60</v>
      </c>
      <c r="D183" s="359">
        <f t="shared" si="16"/>
      </c>
      <c r="E183" s="2"/>
      <c r="F183" s="2"/>
      <c r="G183" s="2"/>
      <c r="H183" s="2"/>
      <c r="I183" s="2"/>
      <c r="J183" s="2"/>
      <c r="K183" s="2"/>
      <c r="L183" s="2"/>
      <c r="M183" s="2"/>
      <c r="N183" s="2"/>
      <c r="O183" s="2"/>
      <c r="P183" s="2"/>
      <c r="Q183" s="2"/>
      <c r="R183" s="2"/>
      <c r="S183" s="2"/>
      <c r="T183" s="2"/>
      <c r="U183" s="2"/>
      <c r="V183" s="2"/>
      <c r="W183" s="2"/>
      <c r="X183" s="2"/>
      <c r="Y183" s="2"/>
      <c r="Z183" s="2"/>
      <c r="AA183" s="2"/>
    </row>
    <row r="184" ht="15" customHeight="1" spans="1:27" x14ac:dyDescent="0.25">
      <c r="A184" s="356">
        <f t="shared" si="18"/>
      </c>
      <c r="B184" s="357" t="s">
        <v>323</v>
      </c>
      <c r="C184" s="358">
        <v>45</v>
      </c>
      <c r="D184" s="359">
        <f t="shared" si="16"/>
      </c>
      <c r="E184" s="2"/>
      <c r="F184" s="2"/>
      <c r="G184" s="2"/>
      <c r="H184" s="2"/>
      <c r="I184" s="2"/>
      <c r="J184" s="2"/>
      <c r="K184" s="2"/>
      <c r="L184" s="2"/>
      <c r="M184" s="2"/>
      <c r="N184" s="2"/>
      <c r="O184" s="2"/>
      <c r="P184" s="2"/>
      <c r="Q184" s="2"/>
      <c r="R184" s="2"/>
      <c r="S184" s="2"/>
      <c r="T184" s="2"/>
      <c r="U184" s="2"/>
      <c r="V184" s="2"/>
      <c r="W184" s="2"/>
      <c r="X184" s="2"/>
      <c r="Y184" s="2"/>
      <c r="Z184" s="2"/>
      <c r="AA184" s="2"/>
    </row>
    <row r="185" ht="15" customHeight="1" spans="1:27" x14ac:dyDescent="0.25">
      <c r="A185" s="356">
        <f t="shared" si="18"/>
      </c>
      <c r="B185" s="357" t="s">
        <v>324</v>
      </c>
      <c r="C185" s="358">
        <v>30</v>
      </c>
      <c r="D185" s="359">
        <f t="shared" si="16"/>
      </c>
      <c r="E185" s="2"/>
      <c r="F185" s="2"/>
      <c r="G185" s="2"/>
      <c r="H185" s="2"/>
      <c r="I185" s="2"/>
      <c r="J185" s="2"/>
      <c r="K185" s="2"/>
      <c r="L185" s="2"/>
      <c r="M185" s="2"/>
      <c r="N185" s="2"/>
      <c r="O185" s="2"/>
      <c r="P185" s="2"/>
      <c r="Q185" s="2"/>
      <c r="R185" s="2"/>
      <c r="S185" s="2"/>
      <c r="T185" s="2"/>
      <c r="U185" s="2"/>
      <c r="V185" s="2"/>
      <c r="W185" s="2"/>
      <c r="X185" s="2"/>
      <c r="Y185" s="2"/>
      <c r="Z185" s="2"/>
      <c r="AA185" s="2"/>
    </row>
    <row r="186" ht="15" customHeight="1" spans="1:27" x14ac:dyDescent="0.25">
      <c r="A186" s="356">
        <f t="shared" ref="A186:A187" si="19">IF(ISERROR(+C186/7.7),0,+C186/7.7)</f>
      </c>
      <c r="B186" s="391" t="s">
        <v>325</v>
      </c>
      <c r="C186" s="392">
        <v>30</v>
      </c>
      <c r="D186" s="359">
        <f t="shared" si="16"/>
      </c>
      <c r="E186" s="2"/>
      <c r="F186" s="2"/>
      <c r="G186" s="2"/>
      <c r="H186" s="2"/>
      <c r="I186" s="2"/>
      <c r="J186" s="2"/>
      <c r="K186" s="2"/>
      <c r="L186" s="2"/>
      <c r="M186" s="2"/>
      <c r="N186" s="2"/>
      <c r="O186" s="2"/>
      <c r="P186" s="2"/>
      <c r="Q186" s="2"/>
      <c r="R186" s="2"/>
      <c r="S186" s="2"/>
      <c r="T186" s="2"/>
      <c r="U186" s="2"/>
      <c r="V186" s="2"/>
      <c r="W186" s="2"/>
      <c r="X186" s="2"/>
      <c r="Y186" s="2"/>
      <c r="Z186" s="2"/>
      <c r="AA186" s="2"/>
    </row>
    <row r="187" ht="15" customHeight="1" spans="1:27" x14ac:dyDescent="0.25">
      <c r="A187" s="356">
        <f t="shared" si="19"/>
      </c>
      <c r="B187" s="387" t="s">
        <v>326</v>
      </c>
      <c r="C187" s="366">
        <v>30</v>
      </c>
      <c r="D187" s="359">
        <v>15</v>
      </c>
      <c r="E187" s="2"/>
      <c r="F187" s="2"/>
      <c r="G187" s="2"/>
      <c r="H187" s="2"/>
      <c r="I187" s="2"/>
      <c r="J187" s="2"/>
      <c r="K187" s="2"/>
      <c r="L187" s="2"/>
      <c r="M187" s="2"/>
      <c r="N187" s="2"/>
      <c r="O187" s="2"/>
      <c r="P187" s="2"/>
      <c r="Q187" s="2"/>
      <c r="R187" s="2"/>
      <c r="S187" s="2"/>
      <c r="T187" s="2"/>
      <c r="U187" s="2"/>
      <c r="V187" s="2"/>
      <c r="W187" s="2"/>
      <c r="X187" s="2"/>
      <c r="Y187" s="2"/>
      <c r="Z187" s="2"/>
      <c r="AA187" s="2"/>
    </row>
    <row r="188" ht="15" customHeight="1" spans="1:27" x14ac:dyDescent="0.25">
      <c r="A188" s="375"/>
      <c r="B188" s="354" t="s">
        <v>63</v>
      </c>
      <c r="C188" s="369" t="s">
        <v>158</v>
      </c>
      <c r="D188" s="369" t="s">
        <v>158</v>
      </c>
      <c r="E188" s="2"/>
      <c r="F188" s="2"/>
      <c r="G188" s="2"/>
      <c r="H188" s="2"/>
      <c r="I188" s="2"/>
      <c r="J188" s="2"/>
      <c r="K188" s="2"/>
      <c r="L188" s="2"/>
      <c r="M188" s="2"/>
      <c r="N188" s="2"/>
      <c r="O188" s="2"/>
      <c r="P188" s="2"/>
      <c r="Q188" s="2"/>
      <c r="R188" s="2"/>
      <c r="S188" s="2"/>
      <c r="T188" s="2"/>
      <c r="U188" s="2"/>
      <c r="V188" s="2"/>
      <c r="W188" s="2"/>
      <c r="X188" s="2"/>
      <c r="Y188" s="2"/>
      <c r="Z188" s="2"/>
      <c r="AA188" s="2"/>
    </row>
    <row r="189" ht="15" customHeight="1" spans="1:27" x14ac:dyDescent="0.25">
      <c r="A189" s="356">
        <f t="shared" ref="A189:A197" si="20">+C189/7.7</f>
      </c>
      <c r="B189" s="357" t="s">
        <v>327</v>
      </c>
      <c r="C189" s="359">
        <v>10</v>
      </c>
      <c r="D189" s="359"/>
      <c r="E189" s="2"/>
      <c r="F189" s="2"/>
      <c r="G189" s="2"/>
      <c r="H189" s="2"/>
      <c r="I189" s="2"/>
      <c r="J189" s="2"/>
      <c r="K189" s="2"/>
      <c r="L189" s="2"/>
      <c r="M189" s="2"/>
      <c r="N189" s="2"/>
      <c r="O189" s="2"/>
      <c r="P189" s="2"/>
      <c r="Q189" s="2"/>
      <c r="R189" s="2"/>
      <c r="S189" s="2"/>
      <c r="T189" s="2"/>
      <c r="U189" s="2"/>
      <c r="V189" s="2"/>
      <c r="W189" s="2"/>
      <c r="X189" s="2"/>
      <c r="Y189" s="2"/>
      <c r="Z189" s="2"/>
      <c r="AA189" s="2"/>
    </row>
    <row r="190" ht="15" customHeight="1" spans="1:27" s="352" customFormat="1" x14ac:dyDescent="0.25">
      <c r="A190" s="356">
        <f t="shared" si="20"/>
      </c>
      <c r="B190" s="357" t="s">
        <v>328</v>
      </c>
      <c r="C190" s="359">
        <v>10</v>
      </c>
      <c r="D190" s="359"/>
      <c r="E190" s="19"/>
      <c r="F190" s="19"/>
      <c r="G190" s="19"/>
      <c r="H190" s="19"/>
      <c r="I190" s="19"/>
      <c r="J190" s="19"/>
      <c r="K190" s="19"/>
      <c r="L190" s="19"/>
      <c r="M190" s="19"/>
      <c r="N190" s="5"/>
      <c r="O190" s="5"/>
      <c r="P190" s="5"/>
      <c r="Q190" s="5"/>
      <c r="R190" s="5"/>
      <c r="S190" s="5"/>
      <c r="T190" s="5"/>
      <c r="U190" s="5"/>
      <c r="V190" s="5"/>
      <c r="W190" s="5"/>
      <c r="X190" s="5"/>
      <c r="Y190" s="5"/>
      <c r="Z190" s="5"/>
      <c r="AA190" s="5"/>
    </row>
    <row r="191" ht="15" customHeight="1" spans="1:27" x14ac:dyDescent="0.25">
      <c r="A191" s="356">
        <f t="shared" si="20"/>
      </c>
      <c r="B191" s="357" t="s">
        <v>329</v>
      </c>
      <c r="C191" s="359">
        <v>5</v>
      </c>
      <c r="D191" s="359"/>
      <c r="E191" s="2"/>
      <c r="F191" s="2"/>
      <c r="G191" s="2"/>
      <c r="H191" s="2"/>
      <c r="I191" s="2"/>
      <c r="J191" s="2"/>
      <c r="K191" s="2"/>
      <c r="L191" s="2"/>
      <c r="M191" s="2"/>
      <c r="N191" s="2"/>
      <c r="O191" s="2"/>
      <c r="P191" s="2"/>
      <c r="Q191" s="2"/>
      <c r="R191" s="2"/>
      <c r="S191" s="2"/>
      <c r="T191" s="2"/>
      <c r="U191" s="2"/>
      <c r="V191" s="2"/>
      <c r="W191" s="2"/>
      <c r="X191" s="2"/>
      <c r="Y191" s="2"/>
      <c r="Z191" s="2"/>
      <c r="AA191" s="2"/>
    </row>
    <row r="192" ht="15" customHeight="1" spans="1:27" x14ac:dyDescent="0.25">
      <c r="A192" s="356">
        <f t="shared" si="20"/>
      </c>
      <c r="B192" s="357" t="s">
        <v>330</v>
      </c>
      <c r="C192" s="359">
        <v>5</v>
      </c>
      <c r="D192" s="359"/>
      <c r="E192" s="2"/>
      <c r="F192" s="2"/>
      <c r="G192" s="2"/>
      <c r="H192" s="2"/>
      <c r="I192" s="2"/>
      <c r="J192" s="2"/>
      <c r="K192" s="2"/>
      <c r="L192" s="2"/>
      <c r="M192" s="2"/>
      <c r="N192" s="2"/>
      <c r="O192" s="2"/>
      <c r="P192" s="2"/>
      <c r="Q192" s="2"/>
      <c r="R192" s="2"/>
      <c r="S192" s="2"/>
      <c r="T192" s="2"/>
      <c r="U192" s="2"/>
      <c r="V192" s="2"/>
      <c r="W192" s="2"/>
      <c r="X192" s="2"/>
      <c r="Y192" s="2"/>
      <c r="Z192" s="2"/>
      <c r="AA192" s="2"/>
    </row>
    <row r="193" ht="15" customHeight="1" spans="1:27" x14ac:dyDescent="0.25">
      <c r="A193" s="356">
        <f t="shared" si="20"/>
      </c>
      <c r="B193" s="357" t="s">
        <v>331</v>
      </c>
      <c r="C193" s="359">
        <v>5</v>
      </c>
      <c r="D193" s="359"/>
      <c r="E193" s="2"/>
      <c r="F193" s="2"/>
      <c r="G193" s="2"/>
      <c r="H193" s="2"/>
      <c r="I193" s="2"/>
      <c r="J193" s="2"/>
      <c r="K193" s="2"/>
      <c r="L193" s="2"/>
      <c r="M193" s="2"/>
      <c r="N193" s="2"/>
      <c r="O193" s="2"/>
      <c r="P193" s="2"/>
      <c r="Q193" s="2"/>
      <c r="R193" s="2"/>
      <c r="S193" s="2"/>
      <c r="T193" s="2"/>
      <c r="U193" s="2"/>
      <c r="V193" s="2"/>
      <c r="W193" s="2"/>
      <c r="X193" s="2"/>
      <c r="Y193" s="2"/>
      <c r="Z193" s="2"/>
      <c r="AA193" s="2"/>
    </row>
    <row r="194" ht="15" customHeight="1" spans="1:27" x14ac:dyDescent="0.25">
      <c r="A194" s="356">
        <f t="shared" si="20"/>
      </c>
      <c r="B194" s="357" t="s">
        <v>332</v>
      </c>
      <c r="C194" s="359">
        <v>10</v>
      </c>
      <c r="D194" s="359"/>
      <c r="E194" s="2"/>
      <c r="F194" s="2"/>
      <c r="G194" s="2"/>
      <c r="H194" s="2"/>
      <c r="I194" s="2"/>
      <c r="J194" s="2"/>
      <c r="K194" s="2"/>
      <c r="L194" s="2"/>
      <c r="M194" s="2"/>
      <c r="N194" s="2"/>
      <c r="O194" s="2"/>
      <c r="P194" s="2"/>
      <c r="Q194" s="2"/>
      <c r="R194" s="2"/>
      <c r="S194" s="2"/>
      <c r="T194" s="2"/>
      <c r="U194" s="2"/>
      <c r="V194" s="2"/>
      <c r="W194" s="2"/>
      <c r="X194" s="2"/>
      <c r="Y194" s="2"/>
      <c r="Z194" s="2"/>
      <c r="AA194" s="2"/>
    </row>
    <row r="195" ht="15" customHeight="1" spans="1:27" x14ac:dyDescent="0.25">
      <c r="A195" s="356">
        <f t="shared" si="20"/>
      </c>
      <c r="B195" s="361" t="s">
        <v>333</v>
      </c>
      <c r="C195" s="363">
        <v>15</v>
      </c>
      <c r="D195" s="359">
        <f t="shared" si="16"/>
      </c>
      <c r="E195" s="2"/>
      <c r="F195" s="2"/>
      <c r="G195" s="2"/>
      <c r="H195" s="2"/>
      <c r="I195" s="2"/>
      <c r="J195" s="2"/>
      <c r="K195" s="2"/>
      <c r="L195" s="2"/>
      <c r="M195" s="2"/>
      <c r="N195" s="2"/>
      <c r="O195" s="2"/>
      <c r="P195" s="2"/>
      <c r="Q195" s="2"/>
      <c r="R195" s="2"/>
      <c r="S195" s="2"/>
      <c r="T195" s="2"/>
      <c r="U195" s="2"/>
      <c r="V195" s="2"/>
      <c r="W195" s="2"/>
      <c r="X195" s="2"/>
      <c r="Y195" s="2"/>
      <c r="Z195" s="2"/>
      <c r="AA195" s="2"/>
    </row>
    <row r="196" ht="15" customHeight="1" spans="1:27" x14ac:dyDescent="0.25">
      <c r="A196" s="356">
        <f t="shared" si="20"/>
      </c>
      <c r="B196" s="361" t="s">
        <v>334</v>
      </c>
      <c r="C196" s="363">
        <v>15</v>
      </c>
      <c r="D196" s="359">
        <f t="shared" si="16"/>
      </c>
      <c r="E196" s="2"/>
      <c r="F196" s="2"/>
      <c r="G196" s="2"/>
      <c r="H196" s="2"/>
      <c r="I196" s="2"/>
      <c r="J196" s="2"/>
      <c r="K196" s="2"/>
      <c r="L196" s="2"/>
      <c r="M196" s="2"/>
      <c r="N196" s="2"/>
      <c r="O196" s="2"/>
      <c r="P196" s="2"/>
      <c r="Q196" s="2"/>
      <c r="R196" s="2"/>
      <c r="S196" s="2"/>
      <c r="T196" s="2"/>
      <c r="U196" s="2"/>
      <c r="V196" s="2"/>
      <c r="W196" s="2"/>
      <c r="X196" s="2"/>
      <c r="Y196" s="2"/>
      <c r="Z196" s="2"/>
      <c r="AA196" s="2"/>
    </row>
    <row r="197" ht="15" customHeight="1" spans="1:27" x14ac:dyDescent="0.25">
      <c r="A197" s="356">
        <f t="shared" si="20"/>
      </c>
      <c r="B197" s="361" t="s">
        <v>335</v>
      </c>
      <c r="C197" s="363">
        <v>30</v>
      </c>
      <c r="D197" s="359">
        <f t="shared" si="16"/>
      </c>
      <c r="E197" s="2"/>
      <c r="F197" s="2"/>
      <c r="G197" s="2"/>
      <c r="H197" s="2"/>
      <c r="I197" s="2"/>
      <c r="J197" s="2"/>
      <c r="K197" s="2"/>
      <c r="L197" s="2"/>
      <c r="M197" s="2"/>
      <c r="N197" s="2"/>
      <c r="O197" s="2"/>
      <c r="P197" s="2"/>
      <c r="Q197" s="2"/>
      <c r="R197" s="2"/>
      <c r="S197" s="2"/>
      <c r="T197" s="2"/>
      <c r="U197" s="2"/>
      <c r="V197" s="2"/>
      <c r="W197" s="2"/>
      <c r="X197" s="2"/>
      <c r="Y197" s="2"/>
      <c r="Z197" s="2"/>
      <c r="AA197" s="2"/>
    </row>
    <row r="198" ht="15" customHeight="1" spans="1:27" x14ac:dyDescent="0.25">
      <c r="A198" s="356">
        <f t="shared" ref="A198:A200" si="21">IF(ISERROR(+C198/7.7),0,+C198/7.7)</f>
      </c>
      <c r="B198" s="393" t="s">
        <v>336</v>
      </c>
      <c r="C198" s="374">
        <v>15</v>
      </c>
      <c r="D198" s="359"/>
      <c r="E198" s="2"/>
      <c r="F198" s="2"/>
      <c r="G198" s="2"/>
      <c r="H198" s="2"/>
      <c r="I198" s="2"/>
      <c r="J198" s="2"/>
      <c r="K198" s="2"/>
      <c r="L198" s="2"/>
      <c r="M198" s="2"/>
      <c r="N198" s="2"/>
      <c r="O198" s="2"/>
      <c r="P198" s="2"/>
      <c r="Q198" s="2"/>
      <c r="R198" s="2"/>
      <c r="S198" s="2"/>
      <c r="T198" s="2"/>
      <c r="U198" s="2"/>
      <c r="V198" s="2"/>
      <c r="W198" s="2"/>
      <c r="X198" s="2"/>
      <c r="Y198" s="2"/>
      <c r="Z198" s="2"/>
      <c r="AA198" s="2"/>
    </row>
    <row r="199" ht="15" customHeight="1" spans="1:27" x14ac:dyDescent="0.25">
      <c r="A199" s="356">
        <f t="shared" si="21"/>
      </c>
      <c r="B199" s="387" t="s">
        <v>337</v>
      </c>
      <c r="C199" s="394">
        <v>10</v>
      </c>
      <c r="D199" s="359"/>
      <c r="E199" s="2"/>
      <c r="F199" s="2"/>
      <c r="G199" s="2"/>
      <c r="H199" s="2"/>
      <c r="I199" s="2"/>
      <c r="J199" s="2"/>
      <c r="K199" s="2"/>
      <c r="L199" s="2"/>
      <c r="M199" s="2"/>
      <c r="N199" s="2"/>
      <c r="O199" s="2"/>
      <c r="P199" s="2"/>
      <c r="Q199" s="2"/>
      <c r="R199" s="2"/>
      <c r="S199" s="2"/>
      <c r="T199" s="2"/>
      <c r="U199" s="2"/>
      <c r="V199" s="2"/>
      <c r="W199" s="2"/>
      <c r="X199" s="2"/>
      <c r="Y199" s="2"/>
      <c r="Z199" s="2"/>
      <c r="AA199" s="2"/>
    </row>
    <row r="200" ht="15" customHeight="1" spans="1:27" x14ac:dyDescent="0.25">
      <c r="A200" s="356">
        <f t="shared" si="21"/>
      </c>
      <c r="B200" s="387" t="s">
        <v>338</v>
      </c>
      <c r="C200" s="366">
        <v>10</v>
      </c>
      <c r="D200" s="359"/>
      <c r="E200" s="2"/>
      <c r="F200" s="2"/>
      <c r="G200" s="2"/>
      <c r="H200" s="2"/>
      <c r="I200" s="2"/>
      <c r="J200" s="2"/>
      <c r="K200" s="2"/>
      <c r="L200" s="2"/>
      <c r="M200" s="2"/>
      <c r="N200" s="2"/>
      <c r="O200" s="2"/>
      <c r="P200" s="2"/>
      <c r="Q200" s="2"/>
      <c r="R200" s="2"/>
      <c r="S200" s="2"/>
      <c r="T200" s="2"/>
      <c r="U200" s="2"/>
      <c r="V200" s="2"/>
      <c r="W200" s="2"/>
      <c r="X200" s="2"/>
      <c r="Y200" s="2"/>
      <c r="Z200" s="2"/>
      <c r="AA200" s="2"/>
    </row>
    <row r="201" ht="15" customHeight="1" spans="1:27" x14ac:dyDescent="0.25">
      <c r="A201" s="375"/>
      <c r="B201" s="354" t="s">
        <v>64</v>
      </c>
      <c r="C201" s="369" t="s">
        <v>158</v>
      </c>
      <c r="D201" s="369" t="s">
        <v>158</v>
      </c>
      <c r="E201" s="2"/>
      <c r="F201" s="2"/>
      <c r="G201" s="2"/>
      <c r="H201" s="2"/>
      <c r="I201" s="2"/>
      <c r="J201" s="2"/>
      <c r="K201" s="2"/>
      <c r="L201" s="2"/>
      <c r="M201" s="2"/>
      <c r="N201" s="2"/>
      <c r="O201" s="2"/>
      <c r="P201" s="2"/>
      <c r="Q201" s="2"/>
      <c r="R201" s="2"/>
      <c r="S201" s="2"/>
      <c r="T201" s="2"/>
      <c r="U201" s="2"/>
      <c r="V201" s="2"/>
      <c r="W201" s="2"/>
      <c r="X201" s="2"/>
      <c r="Y201" s="2"/>
      <c r="Z201" s="2"/>
      <c r="AA201" s="2"/>
    </row>
    <row r="202" ht="15" customHeight="1" spans="1:27" x14ac:dyDescent="0.25">
      <c r="A202" s="356">
        <f t="shared" ref="A202:A212" si="22">+C202/7.7</f>
      </c>
      <c r="B202" s="395" t="s">
        <v>339</v>
      </c>
      <c r="C202" s="358">
        <v>15</v>
      </c>
      <c r="D202" s="359">
        <f t="shared" si="16"/>
      </c>
      <c r="E202" s="2"/>
      <c r="F202" s="2"/>
      <c r="G202" s="2"/>
      <c r="H202" s="2"/>
      <c r="I202" s="2"/>
      <c r="J202" s="2"/>
      <c r="K202" s="2"/>
      <c r="L202" s="2"/>
      <c r="M202" s="2"/>
      <c r="N202" s="2"/>
      <c r="O202" s="2"/>
      <c r="P202" s="2"/>
      <c r="Q202" s="2"/>
      <c r="R202" s="2"/>
      <c r="S202" s="2"/>
      <c r="T202" s="2"/>
      <c r="U202" s="2"/>
      <c r="V202" s="2"/>
      <c r="W202" s="2"/>
      <c r="X202" s="2"/>
      <c r="Y202" s="2"/>
      <c r="Z202" s="2"/>
      <c r="AA202" s="2"/>
    </row>
    <row r="203" ht="15" customHeight="1" spans="1:27" s="352" customFormat="1" x14ac:dyDescent="0.25">
      <c r="A203" s="356">
        <f t="shared" si="22"/>
      </c>
      <c r="B203" s="361" t="s">
        <v>340</v>
      </c>
      <c r="C203" s="358">
        <v>45</v>
      </c>
      <c r="D203" s="359">
        <f t="shared" si="16"/>
      </c>
      <c r="E203" s="19"/>
      <c r="F203" s="19"/>
      <c r="G203" s="19"/>
      <c r="H203" s="19"/>
      <c r="I203" s="19"/>
      <c r="J203" s="19"/>
      <c r="K203" s="19"/>
      <c r="L203" s="19"/>
      <c r="M203" s="19"/>
      <c r="N203" s="5"/>
      <c r="O203" s="5"/>
      <c r="P203" s="5"/>
      <c r="Q203" s="5"/>
      <c r="R203" s="5"/>
      <c r="S203" s="5"/>
      <c r="T203" s="5"/>
      <c r="U203" s="5"/>
      <c r="V203" s="5"/>
      <c r="W203" s="5"/>
      <c r="X203" s="5"/>
      <c r="Y203" s="5"/>
      <c r="Z203" s="5"/>
      <c r="AA203" s="5"/>
    </row>
    <row r="204" ht="15" customHeight="1" spans="1:27" s="352" customFormat="1" x14ac:dyDescent="0.25">
      <c r="A204" s="356">
        <f t="shared" si="22"/>
      </c>
      <c r="B204" s="360" t="s">
        <v>341</v>
      </c>
      <c r="C204" s="358">
        <v>60</v>
      </c>
      <c r="D204" s="359">
        <f t="shared" si="16"/>
      </c>
      <c r="E204" s="19"/>
      <c r="F204" s="19"/>
      <c r="G204" s="19"/>
      <c r="H204" s="19"/>
      <c r="I204" s="19"/>
      <c r="J204" s="19"/>
      <c r="K204" s="19"/>
      <c r="L204" s="19"/>
      <c r="M204" s="19"/>
      <c r="N204" s="5"/>
      <c r="O204" s="5"/>
      <c r="P204" s="5"/>
      <c r="Q204" s="5"/>
      <c r="R204" s="5"/>
      <c r="S204" s="5"/>
      <c r="T204" s="5"/>
      <c r="U204" s="5"/>
      <c r="V204" s="5"/>
      <c r="W204" s="5"/>
      <c r="X204" s="5"/>
      <c r="Y204" s="5"/>
      <c r="Z204" s="5"/>
      <c r="AA204" s="5"/>
    </row>
    <row r="205" ht="15" customHeight="1" spans="1:27" s="352" customFormat="1" x14ac:dyDescent="0.25">
      <c r="A205" s="356">
        <f t="shared" si="22"/>
      </c>
      <c r="B205" s="360" t="s">
        <v>342</v>
      </c>
      <c r="C205" s="358">
        <v>80</v>
      </c>
      <c r="D205" s="359">
        <f t="shared" si="16"/>
      </c>
      <c r="E205" s="19"/>
      <c r="F205" s="19"/>
      <c r="G205" s="19"/>
      <c r="H205" s="19"/>
      <c r="I205" s="19"/>
      <c r="J205" s="19"/>
      <c r="K205" s="19"/>
      <c r="L205" s="19"/>
      <c r="M205" s="19"/>
      <c r="N205" s="5"/>
      <c r="O205" s="5"/>
      <c r="P205" s="5"/>
      <c r="Q205" s="5"/>
      <c r="R205" s="5"/>
      <c r="S205" s="5"/>
      <c r="T205" s="5"/>
      <c r="U205" s="5"/>
      <c r="V205" s="5"/>
      <c r="W205" s="5"/>
      <c r="X205" s="5"/>
      <c r="Y205" s="5"/>
      <c r="Z205" s="5"/>
      <c r="AA205" s="5"/>
    </row>
    <row r="206" ht="15" customHeight="1" spans="1:27" x14ac:dyDescent="0.25">
      <c r="A206" s="356">
        <f t="shared" si="22"/>
      </c>
      <c r="B206" s="361" t="s">
        <v>343</v>
      </c>
      <c r="C206" s="358">
        <v>15</v>
      </c>
      <c r="D206" s="359">
        <f t="shared" si="16"/>
      </c>
      <c r="E206" s="2"/>
      <c r="F206" s="2"/>
      <c r="G206" s="2"/>
      <c r="H206" s="2"/>
      <c r="I206" s="2"/>
      <c r="J206" s="2"/>
      <c r="K206" s="2"/>
      <c r="L206" s="2"/>
      <c r="M206" s="2"/>
      <c r="N206" s="2"/>
      <c r="O206" s="2"/>
      <c r="P206" s="2"/>
      <c r="Q206" s="2"/>
      <c r="R206" s="2"/>
      <c r="S206" s="2"/>
      <c r="T206" s="2"/>
      <c r="U206" s="2"/>
      <c r="V206" s="2"/>
      <c r="W206" s="2"/>
      <c r="X206" s="2"/>
      <c r="Y206" s="2"/>
      <c r="Z206" s="2"/>
      <c r="AA206" s="2"/>
    </row>
    <row r="207" ht="15" customHeight="1" spans="1:27" x14ac:dyDescent="0.25">
      <c r="A207" s="356">
        <f t="shared" si="22"/>
      </c>
      <c r="B207" s="361" t="s">
        <v>344</v>
      </c>
      <c r="C207" s="358">
        <v>45</v>
      </c>
      <c r="D207" s="359">
        <f t="shared" si="16"/>
      </c>
      <c r="E207" s="2"/>
      <c r="F207" s="2"/>
      <c r="G207" s="2"/>
      <c r="H207" s="2"/>
      <c r="I207" s="2"/>
      <c r="J207" s="2"/>
      <c r="K207" s="2"/>
      <c r="L207" s="2"/>
      <c r="M207" s="2"/>
      <c r="N207" s="2"/>
      <c r="O207" s="2"/>
      <c r="P207" s="2"/>
      <c r="Q207" s="2"/>
      <c r="R207" s="2"/>
      <c r="S207" s="2"/>
      <c r="T207" s="2"/>
      <c r="U207" s="2"/>
      <c r="V207" s="2"/>
      <c r="W207" s="2"/>
      <c r="X207" s="2"/>
      <c r="Y207" s="2"/>
      <c r="Z207" s="2"/>
      <c r="AA207" s="2"/>
    </row>
    <row r="208" ht="15" customHeight="1" spans="1:27" x14ac:dyDescent="0.25">
      <c r="A208" s="356">
        <f t="shared" si="22"/>
      </c>
      <c r="B208" s="361" t="s">
        <v>345</v>
      </c>
      <c r="C208" s="358">
        <v>60</v>
      </c>
      <c r="D208" s="359">
        <f t="shared" si="16"/>
      </c>
      <c r="E208" s="2"/>
      <c r="F208" s="2"/>
      <c r="G208" s="2"/>
      <c r="H208" s="2"/>
      <c r="I208" s="2"/>
      <c r="J208" s="2"/>
      <c r="K208" s="2"/>
      <c r="L208" s="2"/>
      <c r="M208" s="2"/>
      <c r="N208" s="2"/>
      <c r="O208" s="2"/>
      <c r="P208" s="2"/>
      <c r="Q208" s="2"/>
      <c r="R208" s="2"/>
      <c r="S208" s="2"/>
      <c r="T208" s="2"/>
      <c r="U208" s="2"/>
      <c r="V208" s="2"/>
      <c r="W208" s="2"/>
      <c r="X208" s="2"/>
      <c r="Y208" s="2"/>
      <c r="Z208" s="2"/>
      <c r="AA208" s="2"/>
    </row>
    <row r="209" ht="15" customHeight="1" spans="1:27" x14ac:dyDescent="0.25">
      <c r="A209" s="356">
        <f t="shared" si="22"/>
      </c>
      <c r="B209" s="360" t="s">
        <v>346</v>
      </c>
      <c r="C209" s="358">
        <v>75</v>
      </c>
      <c r="D209" s="359">
        <f t="shared" si="16"/>
      </c>
      <c r="E209" s="2"/>
      <c r="F209" s="2"/>
      <c r="G209" s="2"/>
      <c r="H209" s="2"/>
      <c r="I209" s="2"/>
      <c r="J209" s="2"/>
      <c r="K209" s="2"/>
      <c r="L209" s="2"/>
      <c r="M209" s="2"/>
      <c r="N209" s="2"/>
      <c r="O209" s="2"/>
      <c r="P209" s="2"/>
      <c r="Q209" s="2"/>
      <c r="R209" s="2"/>
      <c r="S209" s="2"/>
      <c r="T209" s="2"/>
      <c r="U209" s="2"/>
      <c r="V209" s="2"/>
      <c r="W209" s="2"/>
      <c r="X209" s="2"/>
      <c r="Y209" s="2"/>
      <c r="Z209" s="2"/>
      <c r="AA209" s="2"/>
    </row>
    <row r="210" ht="15" customHeight="1" spans="1:27" x14ac:dyDescent="0.25">
      <c r="A210" s="356">
        <f t="shared" si="22"/>
      </c>
      <c r="B210" s="360" t="s">
        <v>347</v>
      </c>
      <c r="C210" s="358">
        <v>50</v>
      </c>
      <c r="D210" s="359">
        <f t="shared" si="16"/>
      </c>
      <c r="E210" s="2"/>
      <c r="F210" s="2"/>
      <c r="G210" s="2"/>
      <c r="H210" s="2"/>
      <c r="I210" s="2"/>
      <c r="J210" s="2"/>
      <c r="K210" s="2"/>
      <c r="L210" s="2"/>
      <c r="M210" s="2"/>
      <c r="N210" s="2"/>
      <c r="O210" s="2"/>
      <c r="P210" s="2"/>
      <c r="Q210" s="2"/>
      <c r="R210" s="2"/>
      <c r="S210" s="2"/>
      <c r="T210" s="2"/>
      <c r="U210" s="2"/>
      <c r="V210" s="2"/>
      <c r="W210" s="2"/>
      <c r="X210" s="2"/>
      <c r="Y210" s="2"/>
      <c r="Z210" s="2"/>
      <c r="AA210" s="2"/>
    </row>
    <row r="211" ht="15" customHeight="1" spans="1:27" x14ac:dyDescent="0.25">
      <c r="A211" s="356">
        <f t="shared" si="22"/>
      </c>
      <c r="B211" s="360" t="s">
        <v>348</v>
      </c>
      <c r="C211" s="358">
        <v>120</v>
      </c>
      <c r="D211" s="359">
        <f t="shared" si="16"/>
      </c>
      <c r="E211" s="2"/>
      <c r="F211" s="2"/>
      <c r="G211" s="2"/>
      <c r="H211" s="2"/>
      <c r="I211" s="2"/>
      <c r="J211" s="2"/>
      <c r="K211" s="2"/>
      <c r="L211" s="2"/>
      <c r="M211" s="2"/>
      <c r="N211" s="2"/>
      <c r="O211" s="2"/>
      <c r="P211" s="2"/>
      <c r="Q211" s="2"/>
      <c r="R211" s="2"/>
      <c r="S211" s="2"/>
      <c r="T211" s="2"/>
      <c r="U211" s="2"/>
      <c r="V211" s="2"/>
      <c r="W211" s="2"/>
      <c r="X211" s="2"/>
      <c r="Y211" s="2"/>
      <c r="Z211" s="2"/>
      <c r="AA211" s="2"/>
    </row>
    <row r="212" ht="15" customHeight="1" spans="1:27" x14ac:dyDescent="0.25">
      <c r="A212" s="356">
        <f t="shared" si="22"/>
      </c>
      <c r="B212" s="357" t="s">
        <v>349</v>
      </c>
      <c r="C212" s="358">
        <v>45</v>
      </c>
      <c r="D212" s="359">
        <f t="shared" si="16"/>
      </c>
      <c r="E212" s="2"/>
      <c r="F212" s="2"/>
      <c r="G212" s="2"/>
      <c r="H212" s="2"/>
      <c r="I212" s="2"/>
      <c r="J212" s="2"/>
      <c r="K212" s="2"/>
      <c r="L212" s="2"/>
      <c r="M212" s="2"/>
      <c r="N212" s="2"/>
      <c r="O212" s="2"/>
      <c r="P212" s="2"/>
      <c r="Q212" s="2"/>
      <c r="R212" s="2"/>
      <c r="S212" s="2"/>
      <c r="T212" s="2"/>
      <c r="U212" s="2"/>
      <c r="V212" s="2"/>
      <c r="W212" s="2"/>
      <c r="X212" s="2"/>
      <c r="Y212" s="2"/>
      <c r="Z212" s="2"/>
      <c r="AA212" s="2"/>
    </row>
    <row r="213" ht="15" customHeight="1" spans="1:27" x14ac:dyDescent="0.25">
      <c r="A213" s="356">
        <f t="shared" ref="A213:A215" si="23">IF(ISERROR(+C213/7.7),0,+C213/7.7)</f>
      </c>
      <c r="B213" s="391"/>
      <c r="C213" s="388"/>
      <c r="D213" s="388"/>
      <c r="E213" s="2"/>
      <c r="F213" s="2"/>
      <c r="G213" s="2"/>
      <c r="H213" s="2"/>
      <c r="I213" s="2"/>
      <c r="J213" s="2"/>
      <c r="K213" s="2"/>
      <c r="L213" s="2"/>
      <c r="M213" s="2"/>
      <c r="N213" s="2"/>
      <c r="O213" s="2"/>
      <c r="P213" s="2"/>
      <c r="Q213" s="2"/>
      <c r="R213" s="2"/>
      <c r="S213" s="2"/>
      <c r="T213" s="2"/>
      <c r="U213" s="2"/>
      <c r="V213" s="2"/>
      <c r="W213" s="2"/>
      <c r="X213" s="2"/>
      <c r="Y213" s="2"/>
      <c r="Z213" s="2"/>
      <c r="AA213" s="2"/>
    </row>
    <row r="214" ht="15" customHeight="1" spans="1:27" x14ac:dyDescent="0.25">
      <c r="A214" s="356">
        <f t="shared" si="23"/>
      </c>
      <c r="B214" s="387"/>
      <c r="C214" s="396" t="s">
        <v>158</v>
      </c>
      <c r="D214" s="388"/>
      <c r="E214" s="2"/>
      <c r="F214" s="2"/>
      <c r="G214" s="2"/>
      <c r="H214" s="2"/>
      <c r="I214" s="2"/>
      <c r="J214" s="2"/>
      <c r="K214" s="2"/>
      <c r="L214" s="2"/>
      <c r="M214" s="2"/>
      <c r="N214" s="2"/>
      <c r="O214" s="2"/>
      <c r="P214" s="2"/>
      <c r="Q214" s="2"/>
      <c r="R214" s="2"/>
      <c r="S214" s="2"/>
      <c r="T214" s="2"/>
      <c r="U214" s="2"/>
      <c r="V214" s="2"/>
      <c r="W214" s="2"/>
      <c r="X214" s="2"/>
      <c r="Y214" s="2"/>
      <c r="Z214" s="2"/>
      <c r="AA214" s="2"/>
    </row>
    <row r="215" ht="15" customHeight="1" spans="1:27" x14ac:dyDescent="0.25">
      <c r="A215" s="356">
        <f t="shared" si="23"/>
      </c>
      <c r="B215" s="390"/>
      <c r="C215" s="377" t="s">
        <v>158</v>
      </c>
      <c r="D215" s="396"/>
      <c r="E215" s="2"/>
      <c r="F215" s="2"/>
      <c r="G215" s="2"/>
      <c r="H215" s="2"/>
      <c r="I215" s="2"/>
      <c r="J215" s="2"/>
      <c r="K215" s="2"/>
      <c r="L215" s="2"/>
      <c r="M215" s="2"/>
      <c r="N215" s="2"/>
      <c r="O215" s="2"/>
      <c r="P215" s="2"/>
      <c r="Q215" s="2"/>
      <c r="R215" s="2"/>
      <c r="S215" s="2"/>
      <c r="T215" s="2"/>
      <c r="U215" s="2"/>
      <c r="V215" s="2"/>
      <c r="W215" s="2"/>
      <c r="X215" s="2"/>
      <c r="Y215" s="2"/>
      <c r="Z215" s="2"/>
      <c r="AA215" s="2"/>
    </row>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256"/>
  <sheetViews>
    <sheetView workbookViewId="0" zoomScale="80" zoomScaleNormal="100">
      <pane xSplit="4" ySplit="5" topLeftCell="E6" activePane="bottomRight" state="frozen"/>
      <selection pane="bottomRight"/>
    </sheetView>
  </sheetViews>
  <sheetFormatPr defaultRowHeight="14.25" outlineLevelRow="0" outlineLevelCol="0" x14ac:dyDescent="0" defaultColWidth="9.140625" customHeight="1"/>
  <cols>
    <col min="1" max="1" width="43.42578125" customWidth="1"/>
    <col min="5" max="5" width="7.7109375" customWidth="1"/>
    <col min="6" max="6" width="11" customWidth="1"/>
    <col min="7" max="7" width="9.7109375" customWidth="1"/>
    <col min="8" max="8" width="9.28515625" customWidth="1"/>
    <col min="9" max="9" width="10.28515625" customWidth="1"/>
    <col min="10" max="10" width="9.85546875" customWidth="1"/>
    <col min="11" max="11" width="9.28515625" customWidth="1"/>
    <col min="12" max="12" width="11.28515625" customWidth="1"/>
    <col min="13" max="13" width="10.7109375" customWidth="1"/>
    <col min="14" max="14" width="9.28515625" customWidth="1"/>
    <col min="15" max="15" width="11.28515625" customWidth="1"/>
    <col min="16" max="16" width="8.42578125" customWidth="1"/>
    <col min="17" max="17" width="9.28515625" customWidth="1"/>
    <col min="18" max="18" width="11.28515625" customWidth="1"/>
    <col min="19" max="19" width="8.42578125" customWidth="1"/>
    <col min="20" max="20" width="8.85546875" customWidth="1"/>
    <col min="21" max="21" width="11.28515625" customWidth="1"/>
    <col min="22" max="22" width="8.42578125" customWidth="1"/>
    <col min="23" max="23" width="7.85546875" customWidth="1"/>
    <col min="24" max="24" width="10.7109375" customWidth="1"/>
    <col min="25" max="25" width="8.5703125" customWidth="1"/>
    <col min="26" max="26" width="7.5703125" customWidth="1"/>
    <col min="27" max="28" width="8.42578125" customWidth="1"/>
    <col min="29" max="29" width="7.5703125" customWidth="1"/>
    <col min="30" max="31" width="8.42578125" customWidth="1"/>
    <col min="32" max="32" width="8.140625" customWidth="1"/>
    <col min="33" max="34" width="8.42578125" customWidth="1"/>
    <col min="35" max="35" width="5.7109375" customWidth="1"/>
    <col min="36" max="37" width="8.42578125" customWidth="1"/>
    <col min="38" max="38" width="5.7109375" customWidth="1"/>
    <col min="39" max="40" width="8.42578125" customWidth="1"/>
    <col min="41" max="41" width="5.7109375" customWidth="1"/>
    <col min="42" max="43" width="8.42578125" customWidth="1"/>
    <col min="44" max="44" width="5.7109375" customWidth="1"/>
    <col min="45" max="46" width="8.42578125" customWidth="1"/>
    <col min="47" max="47" width="5.7109375" customWidth="1"/>
    <col min="48" max="49" width="8.42578125" customWidth="1"/>
    <col min="50" max="50" width="5.7109375" customWidth="1"/>
    <col min="51" max="52" width="8.42578125" customWidth="1"/>
    <col min="53" max="53" width="5.7109375" customWidth="1"/>
    <col min="54" max="55" width="8.42578125" customWidth="1"/>
    <col min="56" max="56" width="5.7109375" customWidth="1"/>
    <col min="57" max="58" width="8.42578125" customWidth="1"/>
    <col min="59" max="59" width="5.7109375" customWidth="1"/>
    <col min="60" max="61" width="8.42578125" customWidth="1"/>
    <col min="62" max="62" width="5.7109375" customWidth="1"/>
    <col min="63" max="64" width="8.42578125" customWidth="1"/>
    <col min="65" max="65" width="5.7109375" customWidth="1"/>
    <col min="66" max="67" width="8.42578125" customWidth="1"/>
    <col min="68" max="68" width="5.7109375" customWidth="1"/>
    <col min="69" max="70" width="8.42578125" customWidth="1"/>
    <col min="71" max="71" width="5.7109375" customWidth="1"/>
    <col min="72" max="73" width="8.42578125" customWidth="1"/>
    <col min="74" max="74" width="5.7109375" customWidth="1"/>
    <col min="75" max="76" width="8.42578125" customWidth="1"/>
    <col min="77" max="77" width="5.7109375" customWidth="1"/>
    <col min="78" max="78" width="11" customWidth="1"/>
    <col min="79" max="79" width="8.42578125" customWidth="1"/>
    <col min="80" max="80" width="5.7109375" customWidth="1"/>
    <col min="81" max="81" width="11.5703125" customWidth="1"/>
    <col min="82" max="82" width="8.42578125" customWidth="1"/>
    <col min="83" max="83" width="5.7109375" customWidth="1"/>
    <col min="84" max="84" width="10.140625" customWidth="1"/>
    <col min="85" max="85" width="8.42578125" customWidth="1"/>
    <col min="86" max="86" width="5.7109375" customWidth="1"/>
    <col min="87" max="87" width="11.140625" customWidth="1"/>
    <col min="88" max="88" width="8.42578125" customWidth="1"/>
    <col min="89" max="89" width="5.7109375" customWidth="1"/>
    <col min="90" max="91" width="8.42578125" customWidth="1"/>
    <col min="92" max="92" width="5.7109375" customWidth="1"/>
    <col min="93" max="94" width="8.42578125" customWidth="1"/>
    <col min="95" max="95" width="5.7109375" customWidth="1"/>
    <col min="96" max="97" width="8.42578125" customWidth="1"/>
    <col min="98" max="98" width="5.7109375" customWidth="1"/>
    <col min="99" max="100" width="8.42578125" customWidth="1"/>
    <col min="101" max="101" width="5.7109375" customWidth="1"/>
    <col min="102" max="103" width="8.42578125" customWidth="1"/>
    <col min="104" max="104" width="5.7109375" customWidth="1"/>
    <col min="105" max="105" width="9.5703125" customWidth="1"/>
    <col min="106" max="106" width="8.42578125" customWidth="1"/>
    <col min="107" max="107" width="5.7109375" customWidth="1"/>
    <col min="108" max="109" width="8.42578125" customWidth="1"/>
    <col min="110" max="110" width="5.7109375" customWidth="1"/>
    <col min="111" max="111" width="9.7109375" customWidth="1"/>
    <col min="112" max="112" width="8.42578125" customWidth="1"/>
    <col min="113" max="113" width="5.7109375" customWidth="1"/>
    <col min="114" max="114" width="10.140625" customWidth="1"/>
    <col min="115" max="115" width="8.42578125" customWidth="1"/>
    <col min="116" max="116" width="5.7109375" customWidth="1"/>
    <col min="117" max="117" width="10" customWidth="1"/>
    <col min="118" max="118" width="8.42578125" customWidth="1"/>
    <col min="119" max="119" width="5.7109375" customWidth="1"/>
    <col min="120" max="121" width="8.42578125" customWidth="1"/>
    <col min="122" max="122" width="5.7109375" customWidth="1"/>
    <col min="123" max="123" width="9.5703125" customWidth="1"/>
    <col min="124" max="124" width="8.42578125" customWidth="1"/>
    <col min="125" max="125" width="5.7109375" customWidth="1"/>
    <col min="126" max="127" width="8.42578125" customWidth="1"/>
    <col min="128" max="128" width="5.7109375" customWidth="1"/>
    <col min="129" max="129" width="9.7109375" customWidth="1"/>
    <col min="130" max="130" width="8.42578125" customWidth="1"/>
    <col min="131" max="131" width="5.7109375" customWidth="1"/>
    <col min="132" max="132" width="11.28515625" customWidth="1"/>
    <col min="133" max="133" width="8.42578125" customWidth="1"/>
    <col min="134" max="134" width="5.7109375" customWidth="1"/>
    <col min="135" max="136" width="8.42578125" customWidth="1"/>
    <col min="137" max="137" width="5.7109375" customWidth="1"/>
    <col min="138" max="139" width="8.42578125" customWidth="1"/>
    <col min="140" max="140" width="5.7109375" customWidth="1"/>
    <col min="141" max="142" width="8.42578125" customWidth="1"/>
    <col min="143" max="143" width="5.7109375" customWidth="1"/>
    <col min="144" max="145" width="8.42578125" customWidth="1"/>
    <col min="146" max="146" width="5.7109375" customWidth="1"/>
    <col min="147" max="148" width="8.42578125" customWidth="1"/>
    <col min="149" max="149" width="5.7109375" customWidth="1"/>
    <col min="150" max="151" width="8.42578125" customWidth="1"/>
    <col min="152" max="152" width="5.7109375" customWidth="1"/>
    <col min="153" max="154" width="8.42578125" customWidth="1"/>
    <col min="155" max="155" width="5.7109375" customWidth="1"/>
    <col min="156" max="157" width="8.42578125" customWidth="1"/>
    <col min="158" max="158" width="5.7109375" customWidth="1"/>
    <col min="159" max="160" width="8.42578125" customWidth="1"/>
    <col min="161" max="161" width="5.7109375" customWidth="1"/>
    <col min="162" max="163" width="8.42578125" customWidth="1"/>
    <col min="164" max="164" width="5.7109375" customWidth="1"/>
    <col min="165" max="166" width="8.42578125" customWidth="1"/>
    <col min="167" max="167" width="5.7109375" customWidth="1"/>
    <col min="168" max="169" width="8.42578125" customWidth="1"/>
  </cols>
  <sheetData>
    <row r="1" ht="16.15" customHeight="1" hidden="1" spans="1:170" x14ac:dyDescent="0.25">
      <c r="A1" s="397" t="s">
        <v>350</v>
      </c>
      <c r="B1" s="398">
        <v>1.75</v>
      </c>
      <c r="C1" s="399"/>
      <c r="D1" s="397" t="s">
        <v>351</v>
      </c>
      <c r="E1" s="400">
        <v>11</v>
      </c>
      <c r="F1" s="399" t="s">
        <v>352</v>
      </c>
    </row>
    <row r="2" ht="16.15" customHeight="1" hidden="1" spans="1:170" x14ac:dyDescent="0.25">
      <c r="A2" s="399"/>
      <c r="B2" s="399"/>
      <c r="C2" s="399"/>
      <c r="D2" s="397" t="s">
        <v>353</v>
      </c>
      <c r="E2" s="400">
        <v>1</v>
      </c>
      <c r="F2" s="399" t="s">
        <v>354</v>
      </c>
    </row>
    <row r="3" ht="18" customHeight="1" hidden="1" spans="1:170" x14ac:dyDescent="0.25">
      <c r="A3" s="65"/>
      <c r="B3" s="66"/>
      <c r="C3" s="66"/>
      <c r="D3" s="401"/>
      <c r="Q3" s="402"/>
      <c r="R3" s="402"/>
      <c r="S3" s="402"/>
      <c r="CN3" s="403"/>
      <c r="CQ3" s="403"/>
      <c r="CT3" s="403"/>
      <c r="CW3" s="403"/>
      <c r="EY3" s="403"/>
      <c r="FB3" s="403"/>
      <c r="FE3" s="403"/>
      <c r="FH3" s="403"/>
      <c r="FK3" s="403"/>
    </row>
    <row r="4" ht="97.9" customHeight="1" spans="1:170" x14ac:dyDescent="0.25">
      <c r="A4" s="76" t="s">
        <v>78</v>
      </c>
      <c r="B4" s="77" t="s">
        <v>79</v>
      </c>
      <c r="C4" s="77" t="s">
        <v>80</v>
      </c>
      <c r="D4" s="404" t="s">
        <v>355</v>
      </c>
      <c r="E4" s="405" t="s">
        <v>356</v>
      </c>
      <c r="F4" s="406" t="s">
        <v>357</v>
      </c>
      <c r="G4" s="406"/>
      <c r="H4" s="405" t="s">
        <v>358</v>
      </c>
      <c r="I4" s="406" t="s">
        <v>357</v>
      </c>
      <c r="J4" s="406"/>
      <c r="K4" s="405" t="s">
        <v>359</v>
      </c>
      <c r="L4" s="406" t="s">
        <v>357</v>
      </c>
      <c r="M4" s="406"/>
      <c r="N4" s="405" t="s">
        <v>360</v>
      </c>
      <c r="O4" s="406"/>
      <c r="P4" s="406"/>
      <c r="Q4" s="405" t="s">
        <v>361</v>
      </c>
      <c r="R4" s="406"/>
      <c r="S4" s="406"/>
      <c r="T4" s="405" t="s">
        <v>362</v>
      </c>
      <c r="U4" s="406"/>
      <c r="V4" s="406"/>
      <c r="W4" s="405" t="s">
        <v>363</v>
      </c>
      <c r="X4" s="406"/>
      <c r="Y4" s="406"/>
      <c r="Z4" s="405" t="s">
        <v>364</v>
      </c>
      <c r="AA4" s="406"/>
      <c r="AB4" s="406"/>
      <c r="AC4" s="405" t="s">
        <v>365</v>
      </c>
      <c r="AD4" s="406"/>
      <c r="AE4" s="406"/>
      <c r="AF4" s="405" t="s">
        <v>366</v>
      </c>
      <c r="AG4" s="406"/>
      <c r="AH4" s="406"/>
      <c r="AI4" s="405" t="s">
        <v>367</v>
      </c>
      <c r="AJ4" s="406"/>
      <c r="AK4" s="406"/>
      <c r="AL4" s="405" t="s">
        <v>368</v>
      </c>
      <c r="AM4" s="406"/>
      <c r="AN4" s="406"/>
      <c r="AO4" s="405" t="s">
        <v>369</v>
      </c>
      <c r="AP4" s="406"/>
      <c r="AQ4" s="406"/>
      <c r="AR4" s="405" t="s">
        <v>370</v>
      </c>
      <c r="AS4" s="406"/>
      <c r="AT4" s="406"/>
      <c r="AU4" s="405" t="s">
        <v>371</v>
      </c>
      <c r="AV4" s="406"/>
      <c r="AW4" s="406"/>
      <c r="AX4" s="405" t="s">
        <v>372</v>
      </c>
      <c r="AY4" s="406"/>
      <c r="AZ4" s="406"/>
      <c r="BA4" s="405" t="s">
        <v>373</v>
      </c>
      <c r="BB4" s="406"/>
      <c r="BC4" s="406"/>
      <c r="BD4" s="405" t="s">
        <v>374</v>
      </c>
      <c r="BE4" s="406" t="s">
        <v>375</v>
      </c>
      <c r="BF4" s="406"/>
      <c r="BG4" s="405" t="s">
        <v>376</v>
      </c>
      <c r="BH4" s="406"/>
      <c r="BI4" s="406"/>
      <c r="BJ4" s="405" t="s">
        <v>377</v>
      </c>
      <c r="BK4" s="406"/>
      <c r="BL4" s="406"/>
      <c r="BM4" s="405" t="s">
        <v>378</v>
      </c>
      <c r="BN4" s="406"/>
      <c r="BO4" s="406"/>
      <c r="BP4" s="405" t="s">
        <v>379</v>
      </c>
      <c r="BQ4" s="406"/>
      <c r="BR4" s="406"/>
      <c r="BS4" s="405" t="s">
        <v>380</v>
      </c>
      <c r="BT4" s="406"/>
      <c r="BU4" s="406"/>
      <c r="BV4" s="405" t="s">
        <v>381</v>
      </c>
      <c r="BW4" s="406"/>
      <c r="BX4" s="406"/>
      <c r="BY4" s="405" t="s">
        <v>382</v>
      </c>
      <c r="BZ4" s="406"/>
      <c r="CA4" s="406"/>
      <c r="CB4" s="405" t="s">
        <v>383</v>
      </c>
      <c r="CC4" s="406"/>
      <c r="CD4" s="406"/>
      <c r="CE4" s="405" t="s">
        <v>384</v>
      </c>
      <c r="CF4" s="406"/>
      <c r="CG4" s="406"/>
      <c r="CH4" s="405" t="s">
        <v>385</v>
      </c>
      <c r="CI4" s="406"/>
      <c r="CJ4" s="406"/>
      <c r="CK4" s="405" t="s">
        <v>386</v>
      </c>
      <c r="CL4" s="406"/>
      <c r="CM4" s="406"/>
      <c r="CN4" s="405" t="s">
        <v>387</v>
      </c>
      <c r="CO4" s="406"/>
      <c r="CP4" s="406"/>
      <c r="CQ4" s="405" t="s">
        <v>388</v>
      </c>
      <c r="CR4" s="406"/>
      <c r="CS4" s="406"/>
      <c r="CT4" s="405"/>
      <c r="CU4" s="406"/>
      <c r="CV4" s="406"/>
      <c r="CW4" s="405"/>
      <c r="CX4" s="406"/>
      <c r="CY4" s="406"/>
      <c r="CZ4" s="405"/>
      <c r="DA4" s="406"/>
      <c r="DB4" s="406"/>
      <c r="DC4" s="405"/>
      <c r="DD4" s="406"/>
      <c r="DE4" s="406"/>
      <c r="DF4" s="405"/>
      <c r="DG4" s="406"/>
      <c r="DH4" s="406"/>
      <c r="DI4" s="405"/>
      <c r="DJ4" s="406"/>
      <c r="DK4" s="406"/>
      <c r="DL4" s="405"/>
      <c r="DM4" s="406"/>
      <c r="DN4" s="406"/>
      <c r="DO4" s="405"/>
      <c r="DP4" s="406"/>
      <c r="DQ4" s="406"/>
      <c r="DR4" s="405"/>
      <c r="DS4" s="406"/>
      <c r="DT4" s="406"/>
      <c r="DU4" s="405"/>
      <c r="DV4" s="406"/>
      <c r="DW4" s="406"/>
      <c r="DX4" s="405"/>
      <c r="DY4" s="406"/>
      <c r="DZ4" s="406"/>
      <c r="EA4" s="405"/>
      <c r="EB4" s="406"/>
      <c r="EC4" s="406"/>
      <c r="ED4" s="405"/>
      <c r="EE4" s="406"/>
      <c r="EF4" s="406"/>
      <c r="EG4" s="405"/>
      <c r="EH4" s="406"/>
      <c r="EI4" s="406"/>
      <c r="EJ4" s="405"/>
      <c r="EK4" s="406"/>
      <c r="EL4" s="406"/>
      <c r="EM4" s="405"/>
      <c r="EN4" s="406"/>
      <c r="EO4" s="406"/>
      <c r="EP4" s="405"/>
      <c r="EQ4" s="406"/>
      <c r="ER4" s="406"/>
      <c r="ES4" s="405"/>
      <c r="ET4" s="406"/>
      <c r="EU4" s="406"/>
      <c r="EV4" s="405"/>
      <c r="EW4" s="406"/>
      <c r="EX4" s="406"/>
      <c r="EY4" s="407"/>
      <c r="FA4" s="406"/>
      <c r="FB4" s="407"/>
      <c r="FD4" s="406"/>
      <c r="FE4" s="407"/>
      <c r="FG4" s="406"/>
      <c r="FH4" s="407"/>
      <c r="FJ4" s="406"/>
      <c r="FK4" s="407"/>
      <c r="FM4" s="406"/>
    </row>
    <row r="5" ht="15" customHeight="1" spans="1:170" x14ac:dyDescent="0.25">
      <c r="A5" s="85" t="s">
        <v>90</v>
      </c>
      <c r="B5" s="86"/>
      <c r="C5" s="85"/>
      <c r="D5" s="408"/>
      <c r="E5" s="409"/>
      <c r="F5" s="87"/>
      <c r="G5" s="88"/>
      <c r="H5" s="409"/>
      <c r="I5" s="87"/>
      <c r="J5" s="88"/>
      <c r="K5" s="409"/>
      <c r="L5" s="87"/>
      <c r="M5" s="88"/>
      <c r="N5" s="409"/>
      <c r="O5" s="87"/>
      <c r="P5" s="88"/>
      <c r="Q5" s="409"/>
      <c r="R5" s="87"/>
      <c r="S5" s="88"/>
      <c r="T5" s="409"/>
      <c r="U5" s="87"/>
      <c r="V5" s="88"/>
      <c r="W5" s="409"/>
      <c r="X5" s="87"/>
      <c r="Y5" s="88"/>
      <c r="Z5" s="409"/>
      <c r="AA5" s="87"/>
      <c r="AB5" s="88"/>
      <c r="AC5" s="409"/>
      <c r="AD5" s="87"/>
      <c r="AE5" s="88"/>
      <c r="AF5" s="409"/>
      <c r="AG5" s="87"/>
      <c r="AH5" s="88"/>
      <c r="AI5" s="409"/>
      <c r="AJ5" s="87"/>
      <c r="AK5" s="88"/>
      <c r="AL5" s="409"/>
      <c r="AM5" s="87"/>
      <c r="AN5" s="88"/>
      <c r="AO5" s="409"/>
      <c r="AP5" s="87"/>
      <c r="AQ5" s="88"/>
      <c r="AR5" s="409"/>
      <c r="AS5" s="87"/>
      <c r="AT5" s="88"/>
      <c r="AU5" s="409"/>
      <c r="AV5" s="87"/>
      <c r="AW5" s="88"/>
      <c r="AX5" s="409"/>
      <c r="AY5" s="87"/>
      <c r="AZ5" s="88"/>
      <c r="BA5" s="409"/>
      <c r="BB5" s="87"/>
      <c r="BC5" s="88"/>
      <c r="BD5" s="409"/>
      <c r="BE5" s="87"/>
      <c r="BF5" s="88"/>
      <c r="BG5" s="409"/>
      <c r="BH5" s="87"/>
      <c r="BI5" s="88"/>
      <c r="BJ5" s="409"/>
      <c r="BK5" s="87"/>
      <c r="BL5" s="88"/>
      <c r="BM5" s="409"/>
      <c r="BN5" s="87"/>
      <c r="BO5" s="88"/>
      <c r="BP5" s="409"/>
      <c r="BQ5" s="87"/>
      <c r="BR5" s="88"/>
      <c r="BS5" s="409"/>
      <c r="BT5" s="87"/>
      <c r="BU5" s="88"/>
      <c r="BV5" s="409"/>
      <c r="BW5" s="87"/>
      <c r="BX5" s="88"/>
      <c r="BY5" s="409"/>
      <c r="BZ5" s="87"/>
      <c r="CA5" s="88"/>
      <c r="CB5" s="409"/>
      <c r="CC5" s="87"/>
      <c r="CD5" s="88"/>
      <c r="CE5" s="409"/>
      <c r="CF5" s="87"/>
      <c r="CG5" s="88"/>
      <c r="CH5" s="409"/>
      <c r="CI5" s="87"/>
      <c r="CJ5" s="88"/>
      <c r="CK5" s="409"/>
      <c r="CL5" s="87"/>
      <c r="CM5" s="88"/>
      <c r="CN5" s="409"/>
      <c r="CO5" s="87"/>
      <c r="CP5" s="88"/>
      <c r="CQ5" s="409"/>
      <c r="CR5" s="87"/>
      <c r="CS5" s="88"/>
      <c r="CT5" s="409"/>
      <c r="CU5" s="87"/>
      <c r="CV5" s="88"/>
      <c r="CW5" s="409"/>
      <c r="CX5" s="87"/>
      <c r="CY5" s="88"/>
      <c r="CZ5" s="409"/>
      <c r="DA5" s="87"/>
      <c r="DB5" s="88"/>
      <c r="DC5" s="409"/>
      <c r="DD5" s="87"/>
      <c r="DE5" s="88"/>
      <c r="DF5" s="409"/>
      <c r="DG5" s="87"/>
      <c r="DH5" s="88"/>
      <c r="DI5" s="409"/>
      <c r="DJ5" s="87"/>
      <c r="DK5" s="88"/>
      <c r="DL5" s="409"/>
      <c r="DM5" s="87"/>
      <c r="DN5" s="88"/>
      <c r="DO5" s="409"/>
      <c r="DP5" s="87"/>
      <c r="DQ5" s="88"/>
      <c r="DR5" s="409"/>
      <c r="DS5" s="87"/>
      <c r="DT5" s="88"/>
      <c r="DU5" s="409"/>
      <c r="DV5" s="87"/>
      <c r="DW5" s="88"/>
      <c r="DX5" s="409"/>
      <c r="DY5" s="87"/>
      <c r="DZ5" s="88"/>
      <c r="EA5" s="409"/>
      <c r="EB5" s="87"/>
      <c r="EC5" s="88"/>
      <c r="ED5" s="409"/>
      <c r="EE5" s="87"/>
      <c r="EF5" s="88"/>
      <c r="EG5" s="409"/>
      <c r="EH5" s="87"/>
      <c r="EI5" s="88"/>
      <c r="EJ5" s="409"/>
      <c r="EK5" s="87"/>
      <c r="EL5" s="88"/>
      <c r="EM5" s="409"/>
      <c r="EN5" s="87"/>
      <c r="EO5" s="88"/>
      <c r="EP5" s="409"/>
      <c r="EQ5" s="87"/>
      <c r="ER5" s="88"/>
      <c r="ES5" s="409"/>
      <c r="ET5" s="87"/>
      <c r="EU5" s="88"/>
      <c r="EV5" s="409"/>
      <c r="EW5" s="87"/>
      <c r="EX5" s="88"/>
      <c r="EY5" s="409"/>
      <c r="EZ5" s="87"/>
      <c r="FA5" s="88"/>
      <c r="FB5" s="409"/>
      <c r="FC5" s="87"/>
      <c r="FD5" s="88"/>
      <c r="FE5" s="409"/>
      <c r="FF5" s="87"/>
      <c r="FG5" s="88"/>
      <c r="FH5" s="409"/>
      <c r="FI5" s="87"/>
      <c r="FJ5" s="88"/>
      <c r="FK5" s="409"/>
      <c r="FL5" s="87"/>
      <c r="FM5" s="88"/>
    </row>
    <row r="6" ht="15" customHeight="1" spans="1:170" x14ac:dyDescent="0.25">
      <c r="A6" s="94">
        <f>indices!B6</f>
      </c>
      <c r="B6" s="106">
        <f>'a completer'!$B$12</f>
      </c>
      <c r="C6" s="106">
        <f>'a completer'!$B$15</f>
      </c>
      <c r="D6" s="410">
        <f t="shared" ref="D6:D69" si="0">E6+H6+K6+N6+Q6+T6+W6+Z6+AC6+AF6+AI6+AL6+AO6+AR6+AU6+AX6+BA6+BD6+BG6+BJ6+BM6+BP6+BS6+BV6+BY6+CB6+CE6+CH6+CK6+CN6+CQ6+CT6+CW6+CZ6+DC6+DF6+DI6+DL6+DO6+DR6+DU6+DX6+EA6+ED6+EG6+EJ6+EM6+EP6+ES6</f>
      </c>
      <c r="E6" s="411"/>
      <c r="F6" s="96" t="s">
        <v>389</v>
      </c>
      <c r="G6" s="97" t="s">
        <v>389</v>
      </c>
      <c r="H6" s="411"/>
      <c r="I6" s="96" t="s">
        <v>389</v>
      </c>
      <c r="J6" s="97" t="s">
        <v>389</v>
      </c>
      <c r="K6" s="411"/>
      <c r="L6" s="96" t="s">
        <v>389</v>
      </c>
      <c r="M6" s="97" t="s">
        <v>389</v>
      </c>
      <c r="N6" s="411"/>
      <c r="O6" s="96" t="s">
        <v>389</v>
      </c>
      <c r="P6" s="97" t="s">
        <v>389</v>
      </c>
      <c r="Q6" s="411"/>
      <c r="R6" s="96" t="s">
        <v>389</v>
      </c>
      <c r="S6" s="97" t="s">
        <v>389</v>
      </c>
      <c r="T6" s="411"/>
      <c r="U6" s="96" t="s">
        <v>389</v>
      </c>
      <c r="V6" s="97" t="s">
        <v>389</v>
      </c>
      <c r="W6" s="411"/>
      <c r="X6" s="96" t="s">
        <v>389</v>
      </c>
      <c r="Y6" s="97" t="s">
        <v>389</v>
      </c>
      <c r="Z6" s="411"/>
      <c r="AA6" s="96" t="s">
        <v>389</v>
      </c>
      <c r="AB6" s="97" t="s">
        <v>389</v>
      </c>
      <c r="AC6" s="411"/>
      <c r="AD6" s="96" t="s">
        <v>389</v>
      </c>
      <c r="AE6" s="97" t="s">
        <v>389</v>
      </c>
      <c r="AF6" s="411"/>
      <c r="AG6" s="96" t="s">
        <v>389</v>
      </c>
      <c r="AH6" s="97" t="s">
        <v>389</v>
      </c>
      <c r="AI6" s="411"/>
      <c r="AJ6" s="96" t="s">
        <v>389</v>
      </c>
      <c r="AK6" s="97" t="s">
        <v>389</v>
      </c>
      <c r="AL6" s="411"/>
      <c r="AM6" s="96" t="s">
        <v>389</v>
      </c>
      <c r="AN6" s="97" t="s">
        <v>389</v>
      </c>
      <c r="AO6" s="411">
        <v>1</v>
      </c>
      <c r="AP6" s="96" t="e">
        <v>#N/A</v>
      </c>
      <c r="AQ6" s="97" t="e">
        <v>#N/A</v>
      </c>
      <c r="AR6" s="411"/>
      <c r="AS6" s="96" t="s">
        <v>389</v>
      </c>
      <c r="AT6" s="97" t="s">
        <v>389</v>
      </c>
      <c r="AU6" s="411">
        <v>1</v>
      </c>
      <c r="AV6" s="96" t="e">
        <v>#N/A</v>
      </c>
      <c r="AW6" s="97" t="e">
        <v>#N/A</v>
      </c>
      <c r="AX6" s="411">
        <v>1</v>
      </c>
      <c r="AY6" s="96" t="e">
        <v>#N/A</v>
      </c>
      <c r="AZ6" s="97" t="e">
        <v>#N/A</v>
      </c>
      <c r="BA6" s="411"/>
      <c r="BB6" s="96" t="s">
        <v>389</v>
      </c>
      <c r="BC6" s="97" t="s">
        <v>389</v>
      </c>
      <c r="BD6" s="411"/>
      <c r="BE6" s="96" t="s">
        <v>389</v>
      </c>
      <c r="BF6" s="97" t="s">
        <v>389</v>
      </c>
      <c r="BG6" s="411"/>
      <c r="BH6" s="96" t="s">
        <v>389</v>
      </c>
      <c r="BI6" s="97" t="s">
        <v>389</v>
      </c>
      <c r="BJ6" s="411"/>
      <c r="BK6" s="96" t="s">
        <v>389</v>
      </c>
      <c r="BL6" s="97" t="s">
        <v>389</v>
      </c>
      <c r="BM6" s="411"/>
      <c r="BN6" s="96" t="s">
        <v>389</v>
      </c>
      <c r="BO6" s="97" t="s">
        <v>389</v>
      </c>
      <c r="BP6" s="411"/>
      <c r="BQ6" s="96" t="s">
        <v>389</v>
      </c>
      <c r="BR6" s="97" t="s">
        <v>389</v>
      </c>
      <c r="BS6" s="411"/>
      <c r="BT6" s="96" t="s">
        <v>389</v>
      </c>
      <c r="BU6" s="97" t="s">
        <v>389</v>
      </c>
      <c r="BV6" s="411"/>
      <c r="BW6" s="96" t="s">
        <v>389</v>
      </c>
      <c r="BX6" s="97" t="s">
        <v>389</v>
      </c>
      <c r="BY6" s="411">
        <v>1</v>
      </c>
      <c r="BZ6" s="96" t="e">
        <v>#N/A</v>
      </c>
      <c r="CA6" s="97" t="e">
        <v>#N/A</v>
      </c>
      <c r="CB6" s="411"/>
      <c r="CC6" s="96" t="s">
        <v>389</v>
      </c>
      <c r="CD6" s="97" t="s">
        <v>389</v>
      </c>
      <c r="CE6" s="411"/>
      <c r="CF6" s="96" t="s">
        <v>389</v>
      </c>
      <c r="CG6" s="97" t="s">
        <v>389</v>
      </c>
      <c r="CH6" s="411"/>
      <c r="CI6" s="96" t="s">
        <v>389</v>
      </c>
      <c r="CJ6" s="97" t="s">
        <v>389</v>
      </c>
      <c r="CK6" s="411"/>
      <c r="CL6" s="96" t="s">
        <v>389</v>
      </c>
      <c r="CM6" s="97" t="s">
        <v>389</v>
      </c>
      <c r="CN6" s="411"/>
      <c r="CO6" s="96" t="s">
        <v>389</v>
      </c>
      <c r="CP6" s="97" t="s">
        <v>389</v>
      </c>
      <c r="CQ6" s="411"/>
      <c r="CR6" s="96" t="s">
        <v>389</v>
      </c>
      <c r="CS6" s="97" t="s">
        <v>389</v>
      </c>
      <c r="CT6" s="411"/>
      <c r="CU6" s="96" t="s">
        <v>389</v>
      </c>
      <c r="CV6" s="97" t="s">
        <v>389</v>
      </c>
      <c r="CW6" s="411"/>
      <c r="CX6" s="96" t="s">
        <v>389</v>
      </c>
      <c r="CY6" s="97" t="s">
        <v>389</v>
      </c>
      <c r="CZ6" s="411"/>
      <c r="DA6" s="96" t="s">
        <v>389</v>
      </c>
      <c r="DB6" s="97" t="s">
        <v>389</v>
      </c>
      <c r="DC6" s="411"/>
      <c r="DD6" s="96" t="s">
        <v>389</v>
      </c>
      <c r="DE6" s="97" t="s">
        <v>389</v>
      </c>
      <c r="DF6" s="411"/>
      <c r="DG6" s="96" t="s">
        <v>389</v>
      </c>
      <c r="DH6" s="97" t="s">
        <v>389</v>
      </c>
      <c r="DI6" s="411"/>
      <c r="DJ6" s="96" t="s">
        <v>389</v>
      </c>
      <c r="DK6" s="97" t="s">
        <v>389</v>
      </c>
      <c r="DL6" s="411"/>
      <c r="DM6" s="96" t="s">
        <v>389</v>
      </c>
      <c r="DN6" s="97" t="s">
        <v>389</v>
      </c>
      <c r="DO6" s="411"/>
      <c r="DP6" s="96" t="s">
        <v>389</v>
      </c>
      <c r="DQ6" s="97" t="s">
        <v>389</v>
      </c>
      <c r="DR6" s="411"/>
      <c r="DS6" s="96" t="s">
        <v>389</v>
      </c>
      <c r="DT6" s="97" t="s">
        <v>389</v>
      </c>
      <c r="DU6" s="411"/>
      <c r="DV6" s="96" t="s">
        <v>389</v>
      </c>
      <c r="DW6" s="97" t="s">
        <v>389</v>
      </c>
      <c r="DX6" s="411"/>
      <c r="DY6" s="96" t="s">
        <v>389</v>
      </c>
      <c r="DZ6" s="97" t="s">
        <v>389</v>
      </c>
      <c r="EA6" s="411"/>
      <c r="EB6" s="96" t="s">
        <v>389</v>
      </c>
      <c r="EC6" s="97" t="s">
        <v>389</v>
      </c>
      <c r="ED6" s="411"/>
      <c r="EE6" s="96" t="s">
        <v>389</v>
      </c>
      <c r="EF6" s="97" t="s">
        <v>389</v>
      </c>
      <c r="EG6" s="411"/>
      <c r="EH6" s="96" t="s">
        <v>389</v>
      </c>
      <c r="EI6" s="97" t="s">
        <v>389</v>
      </c>
      <c r="EJ6" s="411"/>
      <c r="EK6" s="96" t="s">
        <v>389</v>
      </c>
      <c r="EL6" s="97" t="s">
        <v>389</v>
      </c>
      <c r="EM6" s="411"/>
      <c r="EN6" s="96" t="s">
        <v>389</v>
      </c>
      <c r="EO6" s="97" t="s">
        <v>389</v>
      </c>
      <c r="EP6" s="411"/>
      <c r="EQ6" s="96" t="s">
        <v>389</v>
      </c>
      <c r="ER6" s="97" t="s">
        <v>389</v>
      </c>
      <c r="ES6" s="411"/>
      <c r="ET6" s="96" t="s">
        <v>389</v>
      </c>
      <c r="EU6" s="97" t="s">
        <v>389</v>
      </c>
      <c r="EV6" s="411"/>
      <c r="EW6" s="96" t="s">
        <v>389</v>
      </c>
      <c r="EX6" s="97" t="s">
        <v>389</v>
      </c>
      <c r="EY6" s="411"/>
      <c r="EZ6" s="96" t="s">
        <v>389</v>
      </c>
      <c r="FA6" s="97" t="s">
        <v>389</v>
      </c>
      <c r="FB6" s="411"/>
      <c r="FC6" s="96" t="s">
        <v>389</v>
      </c>
      <c r="FD6" s="97" t="s">
        <v>389</v>
      </c>
      <c r="FE6" s="411"/>
      <c r="FF6" s="96" t="s">
        <v>389</v>
      </c>
      <c r="FG6" s="97" t="s">
        <v>389</v>
      </c>
      <c r="FH6" s="411"/>
      <c r="FI6" s="96" t="s">
        <v>389</v>
      </c>
      <c r="FJ6" s="97" t="s">
        <v>389</v>
      </c>
      <c r="FK6" s="411"/>
      <c r="FL6" s="96" t="s">
        <v>389</v>
      </c>
      <c r="FM6" s="97" t="s">
        <v>389</v>
      </c>
    </row>
    <row r="7" ht="15" customHeight="1" spans="1:170" x14ac:dyDescent="0.25">
      <c r="A7" s="94">
        <f>indices!B7</f>
      </c>
      <c r="B7" s="106">
        <f>'a completer'!$B$12</f>
      </c>
      <c r="C7" s="106">
        <f>'a completer'!$B$15</f>
      </c>
      <c r="D7" s="410">
        <f t="shared" si="0"/>
      </c>
      <c r="E7" s="93">
        <v>1</v>
      </c>
      <c r="F7" s="96" t="e">
        <v>#N/A</v>
      </c>
      <c r="G7" s="97" t="e">
        <v>#N/A</v>
      </c>
      <c r="H7" s="93"/>
      <c r="I7" s="96" t="s">
        <v>389</v>
      </c>
      <c r="J7" s="97" t="s">
        <v>389</v>
      </c>
      <c r="K7" s="93"/>
      <c r="L7" s="96" t="s">
        <v>389</v>
      </c>
      <c r="M7" s="97" t="s">
        <v>389</v>
      </c>
      <c r="N7" s="93"/>
      <c r="O7" s="96" t="s">
        <v>389</v>
      </c>
      <c r="P7" s="97" t="s">
        <v>389</v>
      </c>
      <c r="Q7" s="93"/>
      <c r="R7" s="96" t="s">
        <v>389</v>
      </c>
      <c r="S7" s="97" t="s">
        <v>389</v>
      </c>
      <c r="T7" s="93"/>
      <c r="U7" s="96" t="s">
        <v>389</v>
      </c>
      <c r="V7" s="97" t="s">
        <v>389</v>
      </c>
      <c r="W7" s="93"/>
      <c r="X7" s="96" t="s">
        <v>389</v>
      </c>
      <c r="Y7" s="97" t="s">
        <v>389</v>
      </c>
      <c r="Z7" s="93"/>
      <c r="AA7" s="96" t="s">
        <v>389</v>
      </c>
      <c r="AB7" s="97" t="s">
        <v>389</v>
      </c>
      <c r="AC7" s="93"/>
      <c r="AD7" s="96" t="s">
        <v>389</v>
      </c>
      <c r="AE7" s="97" t="s">
        <v>389</v>
      </c>
      <c r="AF7" s="93"/>
      <c r="AG7" s="96" t="s">
        <v>389</v>
      </c>
      <c r="AH7" s="97" t="s">
        <v>389</v>
      </c>
      <c r="AI7" s="93">
        <v>1</v>
      </c>
      <c r="AJ7" s="96" t="e">
        <v>#N/A</v>
      </c>
      <c r="AK7" s="97" t="e">
        <v>#N/A</v>
      </c>
      <c r="AL7" s="93">
        <v>1</v>
      </c>
      <c r="AM7" s="96" t="e">
        <v>#N/A</v>
      </c>
      <c r="AN7" s="97" t="e">
        <v>#N/A</v>
      </c>
      <c r="AO7" s="93"/>
      <c r="AP7" s="96" t="s">
        <v>389</v>
      </c>
      <c r="AQ7" s="97" t="s">
        <v>389</v>
      </c>
      <c r="AR7" s="93"/>
      <c r="AS7" s="96" t="s">
        <v>389</v>
      </c>
      <c r="AT7" s="97" t="s">
        <v>389</v>
      </c>
      <c r="AU7" s="93"/>
      <c r="AV7" s="96" t="s">
        <v>389</v>
      </c>
      <c r="AW7" s="97" t="s">
        <v>389</v>
      </c>
      <c r="AX7" s="93"/>
      <c r="AY7" s="96" t="s">
        <v>389</v>
      </c>
      <c r="AZ7" s="97" t="s">
        <v>389</v>
      </c>
      <c r="BA7" s="93"/>
      <c r="BB7" s="96" t="s">
        <v>389</v>
      </c>
      <c r="BC7" s="97" t="s">
        <v>389</v>
      </c>
      <c r="BD7" s="93">
        <v>1</v>
      </c>
      <c r="BE7" s="96" t="e">
        <v>#N/A</v>
      </c>
      <c r="BF7" s="97" t="e">
        <v>#N/A</v>
      </c>
      <c r="BG7" s="93"/>
      <c r="BH7" s="96" t="s">
        <v>389</v>
      </c>
      <c r="BI7" s="97" t="s">
        <v>389</v>
      </c>
      <c r="BJ7" s="93">
        <v>2</v>
      </c>
      <c r="BK7" s="96" t="e">
        <v>#N/A</v>
      </c>
      <c r="BL7" s="97" t="e">
        <v>#N/A</v>
      </c>
      <c r="BM7" s="93">
        <v>1</v>
      </c>
      <c r="BN7" s="96" t="e">
        <v>#N/A</v>
      </c>
      <c r="BO7" s="97" t="e">
        <v>#N/A</v>
      </c>
      <c r="BP7" s="93"/>
      <c r="BQ7" s="96" t="s">
        <v>389</v>
      </c>
      <c r="BR7" s="97" t="s">
        <v>389</v>
      </c>
      <c r="BS7" s="93">
        <v>1</v>
      </c>
      <c r="BT7" s="96" t="e">
        <v>#N/A</v>
      </c>
      <c r="BU7" s="97" t="e">
        <v>#N/A</v>
      </c>
      <c r="BV7" s="93"/>
      <c r="BW7" s="96" t="s">
        <v>389</v>
      </c>
      <c r="BX7" s="97" t="s">
        <v>389</v>
      </c>
      <c r="BY7" s="93">
        <v>1</v>
      </c>
      <c r="BZ7" s="96" t="e">
        <v>#N/A</v>
      </c>
      <c r="CA7" s="97" t="e">
        <v>#N/A</v>
      </c>
      <c r="CB7" s="93"/>
      <c r="CC7" s="96" t="s">
        <v>389</v>
      </c>
      <c r="CD7" s="97" t="s">
        <v>389</v>
      </c>
      <c r="CE7" s="93"/>
      <c r="CF7" s="96" t="s">
        <v>389</v>
      </c>
      <c r="CG7" s="97" t="s">
        <v>389</v>
      </c>
      <c r="CH7" s="93">
        <v>1</v>
      </c>
      <c r="CI7" s="96" t="e">
        <v>#N/A</v>
      </c>
      <c r="CJ7" s="97" t="e">
        <v>#N/A</v>
      </c>
      <c r="CK7" s="93"/>
      <c r="CL7" s="96" t="s">
        <v>389</v>
      </c>
      <c r="CM7" s="97" t="s">
        <v>389</v>
      </c>
      <c r="CN7" s="93">
        <v>1</v>
      </c>
      <c r="CO7" s="96" t="e">
        <v>#N/A</v>
      </c>
      <c r="CP7" s="97" t="e">
        <v>#N/A</v>
      </c>
      <c r="CQ7" s="93"/>
      <c r="CR7" s="96" t="s">
        <v>389</v>
      </c>
      <c r="CS7" s="97" t="s">
        <v>389</v>
      </c>
      <c r="CT7" s="93"/>
      <c r="CU7" s="96" t="s">
        <v>389</v>
      </c>
      <c r="CV7" s="97" t="s">
        <v>389</v>
      </c>
      <c r="CW7" s="93"/>
      <c r="CX7" s="96" t="s">
        <v>389</v>
      </c>
      <c r="CY7" s="97" t="s">
        <v>389</v>
      </c>
      <c r="CZ7" s="93"/>
      <c r="DA7" s="96" t="s">
        <v>389</v>
      </c>
      <c r="DB7" s="97" t="s">
        <v>389</v>
      </c>
      <c r="DC7" s="93"/>
      <c r="DD7" s="96" t="s">
        <v>389</v>
      </c>
      <c r="DE7" s="97" t="s">
        <v>389</v>
      </c>
      <c r="DF7" s="93"/>
      <c r="DG7" s="96" t="s">
        <v>389</v>
      </c>
      <c r="DH7" s="97" t="s">
        <v>389</v>
      </c>
      <c r="DI7" s="93"/>
      <c r="DJ7" s="96" t="s">
        <v>389</v>
      </c>
      <c r="DK7" s="97" t="s">
        <v>389</v>
      </c>
      <c r="DL7" s="93"/>
      <c r="DM7" s="96" t="s">
        <v>389</v>
      </c>
      <c r="DN7" s="97" t="s">
        <v>389</v>
      </c>
      <c r="DO7" s="93"/>
      <c r="DP7" s="96" t="s">
        <v>389</v>
      </c>
      <c r="DQ7" s="97" t="s">
        <v>389</v>
      </c>
      <c r="DR7" s="93"/>
      <c r="DS7" s="96" t="s">
        <v>389</v>
      </c>
      <c r="DT7" s="97" t="s">
        <v>389</v>
      </c>
      <c r="DU7" s="93"/>
      <c r="DV7" s="96" t="s">
        <v>389</v>
      </c>
      <c r="DW7" s="97" t="s">
        <v>389</v>
      </c>
      <c r="DX7" s="93"/>
      <c r="DY7" s="96" t="s">
        <v>389</v>
      </c>
      <c r="DZ7" s="97" t="s">
        <v>389</v>
      </c>
      <c r="EA7" s="93"/>
      <c r="EB7" s="96" t="s">
        <v>389</v>
      </c>
      <c r="EC7" s="97" t="s">
        <v>389</v>
      </c>
      <c r="ED7" s="93"/>
      <c r="EE7" s="96" t="s">
        <v>389</v>
      </c>
      <c r="EF7" s="97" t="s">
        <v>389</v>
      </c>
      <c r="EG7" s="93"/>
      <c r="EH7" s="96" t="s">
        <v>389</v>
      </c>
      <c r="EI7" s="97" t="s">
        <v>389</v>
      </c>
      <c r="EJ7" s="93"/>
      <c r="EK7" s="96" t="s">
        <v>389</v>
      </c>
      <c r="EL7" s="97" t="s">
        <v>389</v>
      </c>
      <c r="EM7" s="93"/>
      <c r="EN7" s="96" t="s">
        <v>389</v>
      </c>
      <c r="EO7" s="97" t="s">
        <v>389</v>
      </c>
      <c r="EP7" s="93"/>
      <c r="EQ7" s="96" t="s">
        <v>389</v>
      </c>
      <c r="ER7" s="97" t="s">
        <v>389</v>
      </c>
      <c r="ES7" s="93"/>
      <c r="ET7" s="96" t="s">
        <v>389</v>
      </c>
      <c r="EU7" s="97" t="s">
        <v>389</v>
      </c>
      <c r="EV7" s="93"/>
      <c r="EW7" s="96" t="s">
        <v>389</v>
      </c>
      <c r="EX7" s="97" t="s">
        <v>389</v>
      </c>
      <c r="EY7" s="93"/>
      <c r="EZ7" s="96" t="s">
        <v>389</v>
      </c>
      <c r="FA7" s="97" t="s">
        <v>389</v>
      </c>
      <c r="FB7" s="93"/>
      <c r="FC7" s="96" t="s">
        <v>389</v>
      </c>
      <c r="FD7" s="97" t="s">
        <v>389</v>
      </c>
      <c r="FE7" s="93"/>
      <c r="FF7" s="96" t="s">
        <v>389</v>
      </c>
      <c r="FG7" s="97" t="s">
        <v>389</v>
      </c>
      <c r="FH7" s="93"/>
      <c r="FI7" s="96" t="s">
        <v>389</v>
      </c>
      <c r="FJ7" s="97" t="s">
        <v>389</v>
      </c>
      <c r="FK7" s="93"/>
      <c r="FL7" s="96" t="s">
        <v>389</v>
      </c>
      <c r="FM7" s="97" t="s">
        <v>389</v>
      </c>
    </row>
    <row r="8" ht="15" customHeight="1" spans="1:170" x14ac:dyDescent="0.25">
      <c r="A8" s="94">
        <f>indices!B8</f>
      </c>
      <c r="B8" s="106">
        <f>'a completer'!$B$12</f>
      </c>
      <c r="C8" s="106">
        <f>'a completer'!$B$15</f>
      </c>
      <c r="D8" s="410">
        <f t="shared" si="0"/>
      </c>
      <c r="E8" s="93">
        <v>1</v>
      </c>
      <c r="F8" s="96" t="e">
        <v>#N/A</v>
      </c>
      <c r="G8" s="97" t="e">
        <v>#N/A</v>
      </c>
      <c r="H8" s="93"/>
      <c r="I8" s="96" t="s">
        <v>389</v>
      </c>
      <c r="J8" s="97" t="s">
        <v>389</v>
      </c>
      <c r="K8" s="93">
        <v>1</v>
      </c>
      <c r="L8" s="96" t="e">
        <v>#N/A</v>
      </c>
      <c r="M8" s="97" t="e">
        <v>#N/A</v>
      </c>
      <c r="N8" s="93"/>
      <c r="O8" s="96" t="s">
        <v>389</v>
      </c>
      <c r="P8" s="97" t="s">
        <v>389</v>
      </c>
      <c r="Q8" s="93">
        <v>1</v>
      </c>
      <c r="R8" s="96" t="e">
        <v>#N/A</v>
      </c>
      <c r="S8" s="97" t="e">
        <v>#N/A</v>
      </c>
      <c r="T8" s="93"/>
      <c r="U8" s="96" t="s">
        <v>389</v>
      </c>
      <c r="V8" s="97" t="s">
        <v>389</v>
      </c>
      <c r="W8" s="93">
        <v>1</v>
      </c>
      <c r="X8" s="96" t="e">
        <v>#N/A</v>
      </c>
      <c r="Y8" s="97" t="e">
        <v>#N/A</v>
      </c>
      <c r="Z8" s="93">
        <v>2</v>
      </c>
      <c r="AA8" s="96" t="e">
        <v>#N/A</v>
      </c>
      <c r="AB8" s="97" t="e">
        <v>#N/A</v>
      </c>
      <c r="AC8" s="93"/>
      <c r="AD8" s="96" t="s">
        <v>389</v>
      </c>
      <c r="AE8" s="97" t="s">
        <v>389</v>
      </c>
      <c r="AF8" s="93">
        <v>1</v>
      </c>
      <c r="AG8" s="96" t="e">
        <v>#N/A</v>
      </c>
      <c r="AH8" s="97" t="e">
        <v>#N/A</v>
      </c>
      <c r="AI8" s="93">
        <v>1</v>
      </c>
      <c r="AJ8" s="96" t="e">
        <v>#N/A</v>
      </c>
      <c r="AK8" s="97" t="e">
        <v>#N/A</v>
      </c>
      <c r="AL8" s="93"/>
      <c r="AM8" s="96" t="s">
        <v>389</v>
      </c>
      <c r="AN8" s="97" t="s">
        <v>389</v>
      </c>
      <c r="AO8" s="93"/>
      <c r="AP8" s="96" t="s">
        <v>389</v>
      </c>
      <c r="AQ8" s="97" t="s">
        <v>389</v>
      </c>
      <c r="AR8" s="93"/>
      <c r="AS8" s="96" t="s">
        <v>389</v>
      </c>
      <c r="AT8" s="97" t="s">
        <v>389</v>
      </c>
      <c r="AU8" s="93">
        <v>2</v>
      </c>
      <c r="AV8" s="96" t="e">
        <v>#N/A</v>
      </c>
      <c r="AW8" s="97" t="e">
        <v>#N/A</v>
      </c>
      <c r="AX8" s="93"/>
      <c r="AY8" s="96" t="s">
        <v>389</v>
      </c>
      <c r="AZ8" s="97" t="s">
        <v>389</v>
      </c>
      <c r="BA8" s="93"/>
      <c r="BB8" s="96" t="s">
        <v>389</v>
      </c>
      <c r="BC8" s="97" t="s">
        <v>389</v>
      </c>
      <c r="BD8" s="93">
        <v>2</v>
      </c>
      <c r="BE8" s="96" t="e">
        <v>#N/A</v>
      </c>
      <c r="BF8" s="97" t="e">
        <v>#N/A</v>
      </c>
      <c r="BG8" s="93">
        <v>2</v>
      </c>
      <c r="BH8" s="96" t="e">
        <v>#N/A</v>
      </c>
      <c r="BI8" s="97" t="e">
        <v>#N/A</v>
      </c>
      <c r="BJ8" s="93">
        <v>1</v>
      </c>
      <c r="BK8" s="96" t="e">
        <v>#N/A</v>
      </c>
      <c r="BL8" s="97" t="e">
        <v>#N/A</v>
      </c>
      <c r="BM8" s="93">
        <v>2</v>
      </c>
      <c r="BN8" s="96" t="e">
        <v>#N/A</v>
      </c>
      <c r="BO8" s="97" t="e">
        <v>#N/A</v>
      </c>
      <c r="BP8" s="93">
        <v>1</v>
      </c>
      <c r="BQ8" s="96" t="e">
        <v>#N/A</v>
      </c>
      <c r="BR8" s="97" t="e">
        <v>#N/A</v>
      </c>
      <c r="BS8" s="93">
        <v>1</v>
      </c>
      <c r="BT8" s="96" t="e">
        <v>#N/A</v>
      </c>
      <c r="BU8" s="97" t="e">
        <v>#N/A</v>
      </c>
      <c r="BV8" s="93"/>
      <c r="BW8" s="96" t="s">
        <v>389</v>
      </c>
      <c r="BX8" s="97" t="s">
        <v>389</v>
      </c>
      <c r="BY8" s="93"/>
      <c r="BZ8" s="96" t="s">
        <v>389</v>
      </c>
      <c r="CA8" s="97" t="s">
        <v>389</v>
      </c>
      <c r="CB8" s="93">
        <v>1</v>
      </c>
      <c r="CC8" s="96" t="e">
        <v>#N/A</v>
      </c>
      <c r="CD8" s="97" t="e">
        <v>#N/A</v>
      </c>
      <c r="CE8" s="93">
        <v>2</v>
      </c>
      <c r="CF8" s="96" t="e">
        <v>#N/A</v>
      </c>
      <c r="CG8" s="97" t="e">
        <v>#N/A</v>
      </c>
      <c r="CH8" s="93">
        <v>1</v>
      </c>
      <c r="CI8" s="96" t="e">
        <v>#N/A</v>
      </c>
      <c r="CJ8" s="97" t="e">
        <v>#N/A</v>
      </c>
      <c r="CK8" s="93"/>
      <c r="CL8" s="96" t="s">
        <v>389</v>
      </c>
      <c r="CM8" s="97" t="s">
        <v>389</v>
      </c>
      <c r="CN8" s="93">
        <v>2</v>
      </c>
      <c r="CO8" s="96" t="e">
        <v>#N/A</v>
      </c>
      <c r="CP8" s="97" t="e">
        <v>#N/A</v>
      </c>
      <c r="CQ8" s="93">
        <v>1</v>
      </c>
      <c r="CR8" s="96" t="e">
        <v>#N/A</v>
      </c>
      <c r="CS8" s="97" t="e">
        <v>#N/A</v>
      </c>
      <c r="CT8" s="93"/>
      <c r="CU8" s="96" t="s">
        <v>389</v>
      </c>
      <c r="CV8" s="97" t="s">
        <v>389</v>
      </c>
      <c r="CW8" s="93"/>
      <c r="CX8" s="96" t="s">
        <v>389</v>
      </c>
      <c r="CY8" s="97" t="s">
        <v>389</v>
      </c>
      <c r="CZ8" s="93"/>
      <c r="DA8" s="96" t="s">
        <v>389</v>
      </c>
      <c r="DB8" s="97" t="s">
        <v>389</v>
      </c>
      <c r="DC8" s="93"/>
      <c r="DD8" s="96" t="s">
        <v>389</v>
      </c>
      <c r="DE8" s="97" t="s">
        <v>389</v>
      </c>
      <c r="DF8" s="93"/>
      <c r="DG8" s="96" t="s">
        <v>389</v>
      </c>
      <c r="DH8" s="97" t="s">
        <v>389</v>
      </c>
      <c r="DI8" s="93"/>
      <c r="DJ8" s="96" t="s">
        <v>389</v>
      </c>
      <c r="DK8" s="97" t="s">
        <v>389</v>
      </c>
      <c r="DL8" s="93"/>
      <c r="DM8" s="96" t="s">
        <v>389</v>
      </c>
      <c r="DN8" s="97" t="s">
        <v>389</v>
      </c>
      <c r="DO8" s="93"/>
      <c r="DP8" s="96" t="s">
        <v>389</v>
      </c>
      <c r="DQ8" s="97" t="s">
        <v>389</v>
      </c>
      <c r="DR8" s="93"/>
      <c r="DS8" s="96" t="s">
        <v>389</v>
      </c>
      <c r="DT8" s="97" t="s">
        <v>389</v>
      </c>
      <c r="DU8" s="93"/>
      <c r="DV8" s="96" t="s">
        <v>389</v>
      </c>
      <c r="DW8" s="97" t="s">
        <v>389</v>
      </c>
      <c r="DX8" s="412"/>
      <c r="DY8" s="96" t="s">
        <v>389</v>
      </c>
      <c r="DZ8" s="97" t="s">
        <v>389</v>
      </c>
      <c r="EA8" s="93"/>
      <c r="EB8" s="96" t="s">
        <v>389</v>
      </c>
      <c r="EC8" s="97" t="s">
        <v>389</v>
      </c>
      <c r="ED8" s="93"/>
      <c r="EE8" s="96" t="s">
        <v>389</v>
      </c>
      <c r="EF8" s="97" t="s">
        <v>389</v>
      </c>
      <c r="EG8" s="93"/>
      <c r="EH8" s="96" t="s">
        <v>389</v>
      </c>
      <c r="EI8" s="97" t="s">
        <v>389</v>
      </c>
      <c r="EJ8" s="93"/>
      <c r="EK8" s="96" t="s">
        <v>389</v>
      </c>
      <c r="EL8" s="97" t="s">
        <v>389</v>
      </c>
      <c r="EM8" s="93"/>
      <c r="EN8" s="96" t="s">
        <v>389</v>
      </c>
      <c r="EO8" s="97" t="s">
        <v>389</v>
      </c>
      <c r="EP8" s="93"/>
      <c r="EQ8" s="96" t="s">
        <v>389</v>
      </c>
      <c r="ER8" s="97" t="s">
        <v>389</v>
      </c>
      <c r="ES8" s="93"/>
      <c r="ET8" s="96" t="s">
        <v>389</v>
      </c>
      <c r="EU8" s="97" t="s">
        <v>389</v>
      </c>
      <c r="EV8" s="93"/>
      <c r="EW8" s="96" t="s">
        <v>389</v>
      </c>
      <c r="EX8" s="97" t="s">
        <v>389</v>
      </c>
      <c r="EY8" s="93"/>
      <c r="EZ8" s="96" t="s">
        <v>389</v>
      </c>
      <c r="FA8" s="97" t="s">
        <v>389</v>
      </c>
      <c r="FB8" s="93"/>
      <c r="FC8" s="96" t="s">
        <v>389</v>
      </c>
      <c r="FD8" s="97" t="s">
        <v>389</v>
      </c>
      <c r="FE8" s="93"/>
      <c r="FF8" s="96" t="s">
        <v>389</v>
      </c>
      <c r="FG8" s="97" t="s">
        <v>389</v>
      </c>
      <c r="FH8" s="93"/>
      <c r="FI8" s="96" t="s">
        <v>389</v>
      </c>
      <c r="FJ8" s="97" t="s">
        <v>389</v>
      </c>
      <c r="FK8" s="93"/>
      <c r="FL8" s="96" t="s">
        <v>389</v>
      </c>
      <c r="FM8" s="97" t="s">
        <v>389</v>
      </c>
    </row>
    <row r="9" ht="15" customHeight="1" spans="1:170" x14ac:dyDescent="0.25">
      <c r="A9" s="94">
        <f>indices!B9</f>
      </c>
      <c r="B9" s="106">
        <f>'a completer'!$B$12</f>
      </c>
      <c r="C9" s="106">
        <f>'a completer'!$B$15</f>
      </c>
      <c r="D9" s="410">
        <f t="shared" si="0"/>
      </c>
      <c r="E9" s="93"/>
      <c r="F9" s="96" t="s">
        <v>389</v>
      </c>
      <c r="G9" s="97" t="s">
        <v>389</v>
      </c>
      <c r="H9" s="93"/>
      <c r="I9" s="96" t="s">
        <v>389</v>
      </c>
      <c r="J9" s="97" t="s">
        <v>389</v>
      </c>
      <c r="K9" s="93">
        <v>1</v>
      </c>
      <c r="L9" s="96" t="e">
        <v>#N/A</v>
      </c>
      <c r="M9" s="97" t="e">
        <v>#N/A</v>
      </c>
      <c r="N9" s="93"/>
      <c r="O9" s="96" t="s">
        <v>389</v>
      </c>
      <c r="P9" s="97" t="s">
        <v>389</v>
      </c>
      <c r="Q9" s="93">
        <v>2</v>
      </c>
      <c r="R9" s="96" t="e">
        <v>#N/A</v>
      </c>
      <c r="S9" s="97" t="e">
        <v>#N/A</v>
      </c>
      <c r="T9" s="93">
        <v>2</v>
      </c>
      <c r="U9" s="96" t="e">
        <v>#N/A</v>
      </c>
      <c r="V9" s="97" t="e">
        <v>#N/A</v>
      </c>
      <c r="W9" s="93">
        <v>1</v>
      </c>
      <c r="X9" s="96" t="e">
        <v>#N/A</v>
      </c>
      <c r="Y9" s="97" t="e">
        <v>#N/A</v>
      </c>
      <c r="Z9" s="93">
        <v>2</v>
      </c>
      <c r="AA9" s="96" t="e">
        <v>#N/A</v>
      </c>
      <c r="AB9" s="97" t="e">
        <v>#N/A</v>
      </c>
      <c r="AC9" s="93">
        <v>2</v>
      </c>
      <c r="AD9" s="96" t="e">
        <v>#N/A</v>
      </c>
      <c r="AE9" s="97" t="e">
        <v>#N/A</v>
      </c>
      <c r="AF9" s="93">
        <v>1</v>
      </c>
      <c r="AG9" s="96" t="e">
        <v>#N/A</v>
      </c>
      <c r="AH9" s="97" t="e">
        <v>#N/A</v>
      </c>
      <c r="AI9" s="93"/>
      <c r="AJ9" s="96" t="s">
        <v>389</v>
      </c>
      <c r="AK9" s="97" t="s">
        <v>389</v>
      </c>
      <c r="AL9" s="93"/>
      <c r="AM9" s="96" t="s">
        <v>389</v>
      </c>
      <c r="AN9" s="97" t="s">
        <v>389</v>
      </c>
      <c r="AO9" s="93"/>
      <c r="AP9" s="96" t="s">
        <v>389</v>
      </c>
      <c r="AQ9" s="97" t="s">
        <v>389</v>
      </c>
      <c r="AR9" s="93"/>
      <c r="AS9" s="96" t="s">
        <v>389</v>
      </c>
      <c r="AT9" s="97" t="s">
        <v>389</v>
      </c>
      <c r="AU9" s="93"/>
      <c r="AV9" s="96" t="s">
        <v>389</v>
      </c>
      <c r="AW9" s="97" t="s">
        <v>389</v>
      </c>
      <c r="AX9" s="93"/>
      <c r="AY9" s="96" t="s">
        <v>389</v>
      </c>
      <c r="AZ9" s="97" t="s">
        <v>389</v>
      </c>
      <c r="BA9" s="93">
        <v>3</v>
      </c>
      <c r="BB9" s="96" t="e">
        <v>#N/A</v>
      </c>
      <c r="BC9" s="97" t="e">
        <v>#N/A</v>
      </c>
      <c r="BD9" s="93"/>
      <c r="BE9" s="96" t="s">
        <v>389</v>
      </c>
      <c r="BF9" s="97" t="s">
        <v>389</v>
      </c>
      <c r="BG9" s="93">
        <v>3</v>
      </c>
      <c r="BH9" s="96" t="e">
        <v>#N/A</v>
      </c>
      <c r="BI9" s="97" t="e">
        <v>#N/A</v>
      </c>
      <c r="BJ9" s="93"/>
      <c r="BK9" s="96" t="s">
        <v>389</v>
      </c>
      <c r="BL9" s="97" t="s">
        <v>389</v>
      </c>
      <c r="BM9" s="93"/>
      <c r="BN9" s="96" t="s">
        <v>389</v>
      </c>
      <c r="BO9" s="97" t="s">
        <v>389</v>
      </c>
      <c r="BP9" s="93">
        <v>1</v>
      </c>
      <c r="BQ9" s="96" t="e">
        <v>#N/A</v>
      </c>
      <c r="BR9" s="97" t="e">
        <v>#N/A</v>
      </c>
      <c r="BS9" s="93"/>
      <c r="BT9" s="96" t="s">
        <v>389</v>
      </c>
      <c r="BU9" s="97" t="s">
        <v>389</v>
      </c>
      <c r="BV9" s="93"/>
      <c r="BW9" s="96" t="s">
        <v>389</v>
      </c>
      <c r="BX9" s="97" t="s">
        <v>389</v>
      </c>
      <c r="BY9" s="93"/>
      <c r="BZ9" s="96" t="s">
        <v>389</v>
      </c>
      <c r="CA9" s="97" t="s">
        <v>389</v>
      </c>
      <c r="CB9" s="93">
        <v>2</v>
      </c>
      <c r="CC9" s="96" t="e">
        <v>#N/A</v>
      </c>
      <c r="CD9" s="97" t="e">
        <v>#N/A</v>
      </c>
      <c r="CE9" s="93">
        <v>3</v>
      </c>
      <c r="CF9" s="96" t="e">
        <v>#N/A</v>
      </c>
      <c r="CG9" s="97" t="e">
        <v>#N/A</v>
      </c>
      <c r="CH9" s="93"/>
      <c r="CI9" s="96" t="s">
        <v>389</v>
      </c>
      <c r="CJ9" s="97" t="s">
        <v>389</v>
      </c>
      <c r="CK9" s="93"/>
      <c r="CL9" s="96" t="s">
        <v>389</v>
      </c>
      <c r="CM9" s="97" t="s">
        <v>389</v>
      </c>
      <c r="CN9" s="93"/>
      <c r="CO9" s="96" t="s">
        <v>389</v>
      </c>
      <c r="CP9" s="97" t="s">
        <v>389</v>
      </c>
      <c r="CQ9" s="93">
        <v>1</v>
      </c>
      <c r="CR9" s="96" t="e">
        <v>#N/A</v>
      </c>
      <c r="CS9" s="97" t="e">
        <v>#N/A</v>
      </c>
      <c r="CT9" s="93"/>
      <c r="CU9" s="96" t="s">
        <v>389</v>
      </c>
      <c r="CV9" s="97" t="s">
        <v>389</v>
      </c>
      <c r="CW9" s="93"/>
      <c r="CX9" s="96" t="s">
        <v>389</v>
      </c>
      <c r="CY9" s="97" t="s">
        <v>389</v>
      </c>
      <c r="CZ9" s="93"/>
      <c r="DA9" s="96" t="s">
        <v>389</v>
      </c>
      <c r="DB9" s="97" t="s">
        <v>389</v>
      </c>
      <c r="DC9" s="93"/>
      <c r="DD9" s="96" t="s">
        <v>389</v>
      </c>
      <c r="DE9" s="97" t="s">
        <v>389</v>
      </c>
      <c r="DF9" s="93"/>
      <c r="DG9" s="96" t="s">
        <v>389</v>
      </c>
      <c r="DH9" s="97" t="s">
        <v>389</v>
      </c>
      <c r="DI9" s="93"/>
      <c r="DJ9" s="96" t="s">
        <v>389</v>
      </c>
      <c r="DK9" s="97" t="s">
        <v>389</v>
      </c>
      <c r="DL9" s="93"/>
      <c r="DM9" s="96" t="s">
        <v>389</v>
      </c>
      <c r="DN9" s="97" t="s">
        <v>389</v>
      </c>
      <c r="DO9" s="93"/>
      <c r="DP9" s="96" t="s">
        <v>389</v>
      </c>
      <c r="DQ9" s="97" t="s">
        <v>389</v>
      </c>
      <c r="DR9" s="93"/>
      <c r="DS9" s="96" t="s">
        <v>389</v>
      </c>
      <c r="DT9" s="97" t="s">
        <v>389</v>
      </c>
      <c r="DU9" s="93"/>
      <c r="DV9" s="96" t="s">
        <v>389</v>
      </c>
      <c r="DW9" s="97" t="s">
        <v>389</v>
      </c>
      <c r="DX9" s="93"/>
      <c r="DY9" s="96" t="s">
        <v>389</v>
      </c>
      <c r="DZ9" s="97" t="s">
        <v>389</v>
      </c>
      <c r="EA9" s="93"/>
      <c r="EB9" s="96" t="s">
        <v>389</v>
      </c>
      <c r="EC9" s="97" t="s">
        <v>389</v>
      </c>
      <c r="ED9" s="93"/>
      <c r="EE9" s="96" t="s">
        <v>389</v>
      </c>
      <c r="EF9" s="97" t="s">
        <v>389</v>
      </c>
      <c r="EG9" s="93"/>
      <c r="EH9" s="96" t="s">
        <v>389</v>
      </c>
      <c r="EI9" s="97" t="s">
        <v>389</v>
      </c>
      <c r="EJ9" s="93"/>
      <c r="EK9" s="96" t="s">
        <v>389</v>
      </c>
      <c r="EL9" s="97" t="s">
        <v>389</v>
      </c>
      <c r="EM9" s="93"/>
      <c r="EN9" s="96" t="s">
        <v>389</v>
      </c>
      <c r="EO9" s="97" t="s">
        <v>389</v>
      </c>
      <c r="EP9" s="93"/>
      <c r="EQ9" s="96" t="s">
        <v>389</v>
      </c>
      <c r="ER9" s="97" t="s">
        <v>389</v>
      </c>
      <c r="ES9" s="93"/>
      <c r="ET9" s="96" t="s">
        <v>389</v>
      </c>
      <c r="EU9" s="97" t="s">
        <v>389</v>
      </c>
      <c r="EV9" s="93"/>
      <c r="EW9" s="96" t="s">
        <v>389</v>
      </c>
      <c r="EX9" s="97" t="s">
        <v>389</v>
      </c>
      <c r="EY9" s="93"/>
      <c r="EZ9" s="96" t="s">
        <v>389</v>
      </c>
      <c r="FA9" s="97" t="s">
        <v>389</v>
      </c>
      <c r="FB9" s="93"/>
      <c r="FC9" s="96" t="s">
        <v>389</v>
      </c>
      <c r="FD9" s="97" t="s">
        <v>389</v>
      </c>
      <c r="FE9" s="93"/>
      <c r="FF9" s="96" t="s">
        <v>389</v>
      </c>
      <c r="FG9" s="97" t="s">
        <v>389</v>
      </c>
      <c r="FH9" s="93"/>
      <c r="FI9" s="96" t="s">
        <v>389</v>
      </c>
      <c r="FJ9" s="97" t="s">
        <v>389</v>
      </c>
      <c r="FK9" s="93"/>
      <c r="FL9" s="96" t="s">
        <v>389</v>
      </c>
      <c r="FM9" s="97" t="s">
        <v>389</v>
      </c>
    </row>
    <row r="10" ht="15" customHeight="1" spans="1:170" x14ac:dyDescent="0.25">
      <c r="A10" s="94">
        <f>indices!B10</f>
      </c>
      <c r="B10" s="106">
        <f>'a completer'!$B$12</f>
      </c>
      <c r="C10" s="106">
        <f>'a completer'!$B$15</f>
      </c>
      <c r="D10" s="410">
        <f t="shared" si="0"/>
      </c>
      <c r="E10" s="93"/>
      <c r="F10" s="96" t="s">
        <v>389</v>
      </c>
      <c r="G10" s="97" t="s">
        <v>389</v>
      </c>
      <c r="H10" s="93"/>
      <c r="I10" s="96" t="s">
        <v>389</v>
      </c>
      <c r="J10" s="97" t="s">
        <v>389</v>
      </c>
      <c r="K10" s="93"/>
      <c r="L10" s="96" t="s">
        <v>389</v>
      </c>
      <c r="M10" s="97" t="s">
        <v>389</v>
      </c>
      <c r="N10" s="93"/>
      <c r="O10" s="96" t="s">
        <v>389</v>
      </c>
      <c r="P10" s="97" t="s">
        <v>389</v>
      </c>
      <c r="Q10" s="93"/>
      <c r="R10" s="96" t="s">
        <v>389</v>
      </c>
      <c r="S10" s="97" t="s">
        <v>389</v>
      </c>
      <c r="T10" s="93">
        <v>2</v>
      </c>
      <c r="U10" s="96" t="e">
        <v>#N/A</v>
      </c>
      <c r="V10" s="97" t="e">
        <v>#N/A</v>
      </c>
      <c r="W10" s="93"/>
      <c r="X10" s="96" t="s">
        <v>389</v>
      </c>
      <c r="Y10" s="97" t="s">
        <v>389</v>
      </c>
      <c r="Z10" s="93"/>
      <c r="AA10" s="96" t="s">
        <v>389</v>
      </c>
      <c r="AB10" s="97" t="s">
        <v>389</v>
      </c>
      <c r="AC10" s="93"/>
      <c r="AD10" s="96" t="s">
        <v>389</v>
      </c>
      <c r="AE10" s="97" t="s">
        <v>389</v>
      </c>
      <c r="AF10" s="93"/>
      <c r="AG10" s="96" t="s">
        <v>389</v>
      </c>
      <c r="AH10" s="97" t="s">
        <v>389</v>
      </c>
      <c r="AI10" s="93"/>
      <c r="AJ10" s="96" t="s">
        <v>389</v>
      </c>
      <c r="AK10" s="97" t="s">
        <v>389</v>
      </c>
      <c r="AL10" s="93">
        <v>1</v>
      </c>
      <c r="AM10" s="96" t="e">
        <v>#N/A</v>
      </c>
      <c r="AN10" s="97" t="e">
        <v>#N/A</v>
      </c>
      <c r="AO10" s="93"/>
      <c r="AP10" s="96" t="s">
        <v>389</v>
      </c>
      <c r="AQ10" s="97" t="s">
        <v>389</v>
      </c>
      <c r="AR10" s="93"/>
      <c r="AS10" s="96" t="s">
        <v>389</v>
      </c>
      <c r="AT10" s="97" t="s">
        <v>389</v>
      </c>
      <c r="AU10" s="93"/>
      <c r="AV10" s="96" t="s">
        <v>389</v>
      </c>
      <c r="AW10" s="97" t="s">
        <v>389</v>
      </c>
      <c r="AX10" s="93"/>
      <c r="AY10" s="96" t="s">
        <v>389</v>
      </c>
      <c r="AZ10" s="97" t="s">
        <v>389</v>
      </c>
      <c r="BA10" s="93"/>
      <c r="BB10" s="96" t="s">
        <v>389</v>
      </c>
      <c r="BC10" s="97" t="s">
        <v>389</v>
      </c>
      <c r="BD10" s="93"/>
      <c r="BE10" s="96" t="s">
        <v>389</v>
      </c>
      <c r="BF10" s="97" t="s">
        <v>389</v>
      </c>
      <c r="BG10" s="93"/>
      <c r="BH10" s="96" t="s">
        <v>389</v>
      </c>
      <c r="BI10" s="97" t="s">
        <v>389</v>
      </c>
      <c r="BJ10" s="93"/>
      <c r="BK10" s="96" t="s">
        <v>389</v>
      </c>
      <c r="BL10" s="97" t="s">
        <v>389</v>
      </c>
      <c r="BM10" s="93"/>
      <c r="BN10" s="96" t="s">
        <v>389</v>
      </c>
      <c r="BO10" s="97" t="s">
        <v>389</v>
      </c>
      <c r="BP10" s="93"/>
      <c r="BQ10" s="96" t="s">
        <v>389</v>
      </c>
      <c r="BR10" s="97" t="s">
        <v>389</v>
      </c>
      <c r="BS10" s="93"/>
      <c r="BT10" s="96" t="s">
        <v>389</v>
      </c>
      <c r="BU10" s="97" t="s">
        <v>389</v>
      </c>
      <c r="BV10" s="93"/>
      <c r="BW10" s="96" t="s">
        <v>389</v>
      </c>
      <c r="BX10" s="97" t="s">
        <v>389</v>
      </c>
      <c r="BY10" s="93"/>
      <c r="BZ10" s="96" t="s">
        <v>389</v>
      </c>
      <c r="CA10" s="97" t="s">
        <v>389</v>
      </c>
      <c r="CB10" s="93">
        <v>2</v>
      </c>
      <c r="CC10" s="96" t="e">
        <v>#N/A</v>
      </c>
      <c r="CD10" s="97" t="e">
        <v>#N/A</v>
      </c>
      <c r="CE10" s="93">
        <v>3</v>
      </c>
      <c r="CF10" s="96" t="e">
        <v>#N/A</v>
      </c>
      <c r="CG10" s="97" t="e">
        <v>#N/A</v>
      </c>
      <c r="CH10" s="93"/>
      <c r="CI10" s="96" t="s">
        <v>389</v>
      </c>
      <c r="CJ10" s="97" t="s">
        <v>389</v>
      </c>
      <c r="CK10" s="93"/>
      <c r="CL10" s="96" t="s">
        <v>389</v>
      </c>
      <c r="CM10" s="97" t="s">
        <v>389</v>
      </c>
      <c r="CN10" s="93"/>
      <c r="CO10" s="96" t="s">
        <v>389</v>
      </c>
      <c r="CP10" s="97" t="s">
        <v>389</v>
      </c>
      <c r="CQ10" s="93"/>
      <c r="CR10" s="96" t="s">
        <v>389</v>
      </c>
      <c r="CS10" s="97" t="s">
        <v>389</v>
      </c>
      <c r="CT10" s="93"/>
      <c r="CU10" s="96" t="s">
        <v>389</v>
      </c>
      <c r="CV10" s="97" t="s">
        <v>389</v>
      </c>
      <c r="CW10" s="93"/>
      <c r="CX10" s="96" t="s">
        <v>389</v>
      </c>
      <c r="CY10" s="97" t="s">
        <v>389</v>
      </c>
      <c r="CZ10" s="93"/>
      <c r="DA10" s="96" t="s">
        <v>389</v>
      </c>
      <c r="DB10" s="97" t="s">
        <v>389</v>
      </c>
      <c r="DC10" s="93"/>
      <c r="DD10" s="96" t="s">
        <v>389</v>
      </c>
      <c r="DE10" s="97" t="s">
        <v>389</v>
      </c>
      <c r="DF10" s="93"/>
      <c r="DG10" s="96" t="s">
        <v>389</v>
      </c>
      <c r="DH10" s="97" t="s">
        <v>389</v>
      </c>
      <c r="DI10" s="93"/>
      <c r="DJ10" s="96" t="s">
        <v>389</v>
      </c>
      <c r="DK10" s="97" t="s">
        <v>389</v>
      </c>
      <c r="DL10" s="93"/>
      <c r="DM10" s="96" t="s">
        <v>389</v>
      </c>
      <c r="DN10" s="97" t="s">
        <v>389</v>
      </c>
      <c r="DO10" s="93"/>
      <c r="DP10" s="96" t="s">
        <v>389</v>
      </c>
      <c r="DQ10" s="97" t="s">
        <v>389</v>
      </c>
      <c r="DR10" s="93"/>
      <c r="DS10" s="96" t="s">
        <v>389</v>
      </c>
      <c r="DT10" s="97" t="s">
        <v>389</v>
      </c>
      <c r="DU10" s="93"/>
      <c r="DV10" s="96" t="s">
        <v>389</v>
      </c>
      <c r="DW10" s="97" t="s">
        <v>389</v>
      </c>
      <c r="DX10" s="412"/>
      <c r="DY10" s="96" t="s">
        <v>389</v>
      </c>
      <c r="DZ10" s="97" t="s">
        <v>389</v>
      </c>
      <c r="EA10" s="93"/>
      <c r="EB10" s="96" t="s">
        <v>389</v>
      </c>
      <c r="EC10" s="97" t="s">
        <v>389</v>
      </c>
      <c r="ED10" s="93"/>
      <c r="EE10" s="96" t="s">
        <v>389</v>
      </c>
      <c r="EF10" s="97" t="s">
        <v>389</v>
      </c>
      <c r="EG10" s="93"/>
      <c r="EH10" s="96" t="s">
        <v>389</v>
      </c>
      <c r="EI10" s="97" t="s">
        <v>389</v>
      </c>
      <c r="EJ10" s="93"/>
      <c r="EK10" s="96" t="s">
        <v>389</v>
      </c>
      <c r="EL10" s="97" t="s">
        <v>389</v>
      </c>
      <c r="EM10" s="93"/>
      <c r="EN10" s="96" t="s">
        <v>389</v>
      </c>
      <c r="EO10" s="97" t="s">
        <v>389</v>
      </c>
      <c r="EP10" s="93"/>
      <c r="EQ10" s="96" t="s">
        <v>389</v>
      </c>
      <c r="ER10" s="97" t="s">
        <v>389</v>
      </c>
      <c r="ES10" s="93"/>
      <c r="ET10" s="96" t="s">
        <v>389</v>
      </c>
      <c r="EU10" s="97" t="s">
        <v>389</v>
      </c>
      <c r="EV10" s="93"/>
      <c r="EW10" s="96" t="s">
        <v>389</v>
      </c>
      <c r="EX10" s="97" t="s">
        <v>389</v>
      </c>
      <c r="EY10" s="93"/>
      <c r="EZ10" s="96" t="s">
        <v>389</v>
      </c>
      <c r="FA10" s="97" t="s">
        <v>389</v>
      </c>
      <c r="FB10" s="93"/>
      <c r="FC10" s="96" t="s">
        <v>389</v>
      </c>
      <c r="FD10" s="97" t="s">
        <v>389</v>
      </c>
      <c r="FE10" s="93"/>
      <c r="FF10" s="96" t="s">
        <v>389</v>
      </c>
      <c r="FG10" s="97" t="s">
        <v>389</v>
      </c>
      <c r="FH10" s="93"/>
      <c r="FI10" s="96" t="s">
        <v>389</v>
      </c>
      <c r="FJ10" s="97" t="s">
        <v>389</v>
      </c>
      <c r="FK10" s="93"/>
      <c r="FL10" s="96" t="s">
        <v>389</v>
      </c>
      <c r="FM10" s="97" t="s">
        <v>389</v>
      </c>
    </row>
    <row r="11" ht="15" customHeight="1" spans="1:170" x14ac:dyDescent="0.25">
      <c r="A11" s="94">
        <f>indices!B11</f>
      </c>
      <c r="B11" s="106">
        <f>'a completer'!$B$12</f>
      </c>
      <c r="C11" s="106">
        <f>'a completer'!$B$15</f>
      </c>
      <c r="D11" s="410">
        <f t="shared" si="0"/>
      </c>
      <c r="E11" s="93"/>
      <c r="F11" s="96" t="s">
        <v>389</v>
      </c>
      <c r="G11" s="97" t="s">
        <v>389</v>
      </c>
      <c r="H11" s="93"/>
      <c r="I11" s="96" t="s">
        <v>389</v>
      </c>
      <c r="J11" s="97" t="s">
        <v>389</v>
      </c>
      <c r="K11" s="93">
        <v>1</v>
      </c>
      <c r="L11" s="96" t="e">
        <v>#N/A</v>
      </c>
      <c r="M11" s="97" t="e">
        <v>#N/A</v>
      </c>
      <c r="N11" s="93"/>
      <c r="O11" s="96" t="s">
        <v>389</v>
      </c>
      <c r="P11" s="97" t="s">
        <v>389</v>
      </c>
      <c r="Q11" s="93"/>
      <c r="R11" s="96" t="s">
        <v>389</v>
      </c>
      <c r="S11" s="97" t="s">
        <v>389</v>
      </c>
      <c r="T11" s="93"/>
      <c r="U11" s="96" t="s">
        <v>389</v>
      </c>
      <c r="V11" s="97" t="s">
        <v>389</v>
      </c>
      <c r="W11" s="93">
        <v>1</v>
      </c>
      <c r="X11" s="96" t="e">
        <v>#N/A</v>
      </c>
      <c r="Y11" s="97" t="e">
        <v>#N/A</v>
      </c>
      <c r="Z11" s="93"/>
      <c r="AA11" s="96" t="s">
        <v>389</v>
      </c>
      <c r="AB11" s="97" t="s">
        <v>389</v>
      </c>
      <c r="AC11" s="93"/>
      <c r="AD11" s="96" t="s">
        <v>389</v>
      </c>
      <c r="AE11" s="97" t="s">
        <v>389</v>
      </c>
      <c r="AF11" s="93"/>
      <c r="AG11" s="96" t="s">
        <v>389</v>
      </c>
      <c r="AH11" s="97" t="s">
        <v>389</v>
      </c>
      <c r="AI11" s="93">
        <v>1</v>
      </c>
      <c r="AJ11" s="96" t="e">
        <v>#N/A</v>
      </c>
      <c r="AK11" s="97" t="e">
        <v>#N/A</v>
      </c>
      <c r="AL11" s="93"/>
      <c r="AM11" s="96" t="s">
        <v>389</v>
      </c>
      <c r="AN11" s="97" t="s">
        <v>389</v>
      </c>
      <c r="AO11" s="93">
        <v>2</v>
      </c>
      <c r="AP11" s="96" t="e">
        <v>#N/A</v>
      </c>
      <c r="AQ11" s="97" t="e">
        <v>#N/A</v>
      </c>
      <c r="AR11" s="93"/>
      <c r="AS11" s="96" t="s">
        <v>389</v>
      </c>
      <c r="AT11" s="97" t="s">
        <v>389</v>
      </c>
      <c r="AU11" s="93"/>
      <c r="AV11" s="96" t="s">
        <v>389</v>
      </c>
      <c r="AW11" s="97" t="s">
        <v>389</v>
      </c>
      <c r="AX11" s="93">
        <v>1</v>
      </c>
      <c r="AY11" s="96" t="e">
        <v>#N/A</v>
      </c>
      <c r="AZ11" s="97" t="e">
        <v>#N/A</v>
      </c>
      <c r="BA11" s="93">
        <v>1</v>
      </c>
      <c r="BB11" s="96" t="e">
        <v>#N/A</v>
      </c>
      <c r="BC11" s="97" t="e">
        <v>#N/A</v>
      </c>
      <c r="BD11" s="93"/>
      <c r="BE11" s="96" t="s">
        <v>389</v>
      </c>
      <c r="BF11" s="97" t="s">
        <v>389</v>
      </c>
      <c r="BG11" s="93">
        <v>3</v>
      </c>
      <c r="BH11" s="96" t="e">
        <v>#N/A</v>
      </c>
      <c r="BI11" s="97" t="e">
        <v>#N/A</v>
      </c>
      <c r="BJ11" s="93"/>
      <c r="BK11" s="96" t="s">
        <v>389</v>
      </c>
      <c r="BL11" s="97" t="s">
        <v>389</v>
      </c>
      <c r="BM11" s="93">
        <v>1</v>
      </c>
      <c r="BN11" s="96" t="e">
        <v>#N/A</v>
      </c>
      <c r="BO11" s="97" t="e">
        <v>#N/A</v>
      </c>
      <c r="BP11" s="93">
        <v>1</v>
      </c>
      <c r="BQ11" s="96" t="e">
        <v>#N/A</v>
      </c>
      <c r="BR11" s="97" t="e">
        <v>#N/A</v>
      </c>
      <c r="BS11" s="93">
        <v>1</v>
      </c>
      <c r="BT11" s="96" t="e">
        <v>#N/A</v>
      </c>
      <c r="BU11" s="97" t="e">
        <v>#N/A</v>
      </c>
      <c r="BV11" s="93"/>
      <c r="BW11" s="96" t="s">
        <v>389</v>
      </c>
      <c r="BX11" s="97" t="s">
        <v>389</v>
      </c>
      <c r="BY11" s="93"/>
      <c r="BZ11" s="96" t="s">
        <v>389</v>
      </c>
      <c r="CA11" s="97" t="s">
        <v>389</v>
      </c>
      <c r="CB11" s="93"/>
      <c r="CC11" s="96" t="s">
        <v>389</v>
      </c>
      <c r="CD11" s="97" t="s">
        <v>389</v>
      </c>
      <c r="CE11" s="93"/>
      <c r="CF11" s="96" t="s">
        <v>389</v>
      </c>
      <c r="CG11" s="97" t="s">
        <v>389</v>
      </c>
      <c r="CH11" s="93"/>
      <c r="CI11" s="96" t="s">
        <v>389</v>
      </c>
      <c r="CJ11" s="97" t="s">
        <v>389</v>
      </c>
      <c r="CK11" s="93"/>
      <c r="CL11" s="96" t="s">
        <v>389</v>
      </c>
      <c r="CM11" s="97" t="s">
        <v>389</v>
      </c>
      <c r="CN11" s="93"/>
      <c r="CO11" s="96" t="s">
        <v>389</v>
      </c>
      <c r="CP11" s="97" t="s">
        <v>389</v>
      </c>
      <c r="CQ11" s="93">
        <v>1</v>
      </c>
      <c r="CR11" s="96" t="e">
        <v>#N/A</v>
      </c>
      <c r="CS11" s="97" t="e">
        <v>#N/A</v>
      </c>
      <c r="CT11" s="93"/>
      <c r="CU11" s="96" t="s">
        <v>389</v>
      </c>
      <c r="CV11" s="97" t="s">
        <v>389</v>
      </c>
      <c r="CW11" s="93"/>
      <c r="CX11" s="96" t="s">
        <v>389</v>
      </c>
      <c r="CY11" s="97" t="s">
        <v>389</v>
      </c>
      <c r="CZ11" s="93"/>
      <c r="DA11" s="96" t="s">
        <v>389</v>
      </c>
      <c r="DB11" s="97" t="s">
        <v>389</v>
      </c>
      <c r="DC11" s="93"/>
      <c r="DD11" s="96" t="s">
        <v>389</v>
      </c>
      <c r="DE11" s="97" t="s">
        <v>389</v>
      </c>
      <c r="DF11" s="93"/>
      <c r="DG11" s="96" t="s">
        <v>389</v>
      </c>
      <c r="DH11" s="97" t="s">
        <v>389</v>
      </c>
      <c r="DI11" s="93"/>
      <c r="DJ11" s="96" t="s">
        <v>389</v>
      </c>
      <c r="DK11" s="97" t="s">
        <v>389</v>
      </c>
      <c r="DL11" s="93"/>
      <c r="DM11" s="96" t="s">
        <v>389</v>
      </c>
      <c r="DN11" s="97" t="s">
        <v>389</v>
      </c>
      <c r="DO11" s="93"/>
      <c r="DP11" s="96" t="s">
        <v>389</v>
      </c>
      <c r="DQ11" s="97" t="s">
        <v>389</v>
      </c>
      <c r="DR11" s="93"/>
      <c r="DS11" s="96" t="s">
        <v>389</v>
      </c>
      <c r="DT11" s="97" t="s">
        <v>389</v>
      </c>
      <c r="DU11" s="93"/>
      <c r="DV11" s="96" t="s">
        <v>389</v>
      </c>
      <c r="DW11" s="97" t="s">
        <v>389</v>
      </c>
      <c r="DX11" s="412"/>
      <c r="DY11" s="96" t="s">
        <v>389</v>
      </c>
      <c r="DZ11" s="97" t="s">
        <v>389</v>
      </c>
      <c r="EA11" s="93"/>
      <c r="EB11" s="96" t="s">
        <v>389</v>
      </c>
      <c r="EC11" s="97" t="s">
        <v>389</v>
      </c>
      <c r="ED11" s="93"/>
      <c r="EE11" s="96" t="s">
        <v>389</v>
      </c>
      <c r="EF11" s="97" t="s">
        <v>389</v>
      </c>
      <c r="EG11" s="93"/>
      <c r="EH11" s="96" t="s">
        <v>389</v>
      </c>
      <c r="EI11" s="97" t="s">
        <v>389</v>
      </c>
      <c r="EJ11" s="93"/>
      <c r="EK11" s="96" t="s">
        <v>389</v>
      </c>
      <c r="EL11" s="97" t="s">
        <v>389</v>
      </c>
      <c r="EM11" s="93"/>
      <c r="EN11" s="96" t="s">
        <v>389</v>
      </c>
      <c r="EO11" s="97" t="s">
        <v>389</v>
      </c>
      <c r="EP11" s="93"/>
      <c r="EQ11" s="96" t="s">
        <v>389</v>
      </c>
      <c r="ER11" s="97" t="s">
        <v>389</v>
      </c>
      <c r="ES11" s="93"/>
      <c r="ET11" s="96" t="s">
        <v>389</v>
      </c>
      <c r="EU11" s="97" t="s">
        <v>389</v>
      </c>
      <c r="EV11" s="93"/>
      <c r="EW11" s="96" t="s">
        <v>389</v>
      </c>
      <c r="EX11" s="97" t="s">
        <v>389</v>
      </c>
      <c r="EY11" s="93"/>
      <c r="EZ11" s="96" t="s">
        <v>389</v>
      </c>
      <c r="FA11" s="97" t="s">
        <v>389</v>
      </c>
      <c r="FB11" s="93"/>
      <c r="FC11" s="96" t="s">
        <v>389</v>
      </c>
      <c r="FD11" s="97" t="s">
        <v>389</v>
      </c>
      <c r="FE11" s="93"/>
      <c r="FF11" s="96" t="s">
        <v>389</v>
      </c>
      <c r="FG11" s="97" t="s">
        <v>389</v>
      </c>
      <c r="FH11" s="93"/>
      <c r="FI11" s="96" t="s">
        <v>389</v>
      </c>
      <c r="FJ11" s="97" t="s">
        <v>389</v>
      </c>
      <c r="FK11" s="93"/>
      <c r="FL11" s="96" t="s">
        <v>389</v>
      </c>
      <c r="FM11" s="97" t="s">
        <v>389</v>
      </c>
    </row>
    <row r="12" ht="15" customHeight="1" spans="1:170" x14ac:dyDescent="0.25">
      <c r="A12" s="94">
        <f>indices!B12</f>
      </c>
      <c r="B12" s="106">
        <f>'a completer'!$B$12</f>
      </c>
      <c r="C12" s="106">
        <f>'a completer'!$B$15</f>
      </c>
      <c r="D12" s="410">
        <f t="shared" si="0"/>
      </c>
      <c r="E12" s="93"/>
      <c r="F12" s="96" t="s">
        <v>389</v>
      </c>
      <c r="G12" s="97" t="s">
        <v>389</v>
      </c>
      <c r="H12" s="93"/>
      <c r="I12" s="96" t="s">
        <v>389</v>
      </c>
      <c r="J12" s="97" t="s">
        <v>389</v>
      </c>
      <c r="K12" s="93"/>
      <c r="L12" s="96" t="s">
        <v>389</v>
      </c>
      <c r="M12" s="97" t="s">
        <v>389</v>
      </c>
      <c r="N12" s="93"/>
      <c r="O12" s="96" t="s">
        <v>389</v>
      </c>
      <c r="P12" s="97" t="s">
        <v>389</v>
      </c>
      <c r="Q12" s="93"/>
      <c r="R12" s="96" t="s">
        <v>389</v>
      </c>
      <c r="S12" s="97" t="s">
        <v>389</v>
      </c>
      <c r="T12" s="93"/>
      <c r="U12" s="96" t="s">
        <v>389</v>
      </c>
      <c r="V12" s="97" t="s">
        <v>389</v>
      </c>
      <c r="W12" s="93"/>
      <c r="X12" s="96" t="s">
        <v>389</v>
      </c>
      <c r="Y12" s="97" t="s">
        <v>389</v>
      </c>
      <c r="Z12" s="93"/>
      <c r="AA12" s="96" t="s">
        <v>389</v>
      </c>
      <c r="AB12" s="97" t="s">
        <v>389</v>
      </c>
      <c r="AC12" s="93"/>
      <c r="AD12" s="96" t="s">
        <v>389</v>
      </c>
      <c r="AE12" s="97" t="s">
        <v>389</v>
      </c>
      <c r="AF12" s="93"/>
      <c r="AG12" s="96" t="s">
        <v>389</v>
      </c>
      <c r="AH12" s="97" t="s">
        <v>389</v>
      </c>
      <c r="AI12" s="93"/>
      <c r="AJ12" s="96" t="s">
        <v>389</v>
      </c>
      <c r="AK12" s="97" t="s">
        <v>389</v>
      </c>
      <c r="AL12" s="93"/>
      <c r="AM12" s="96" t="s">
        <v>389</v>
      </c>
      <c r="AN12" s="97" t="s">
        <v>389</v>
      </c>
      <c r="AO12" s="93"/>
      <c r="AP12" s="96" t="s">
        <v>389</v>
      </c>
      <c r="AQ12" s="97" t="s">
        <v>389</v>
      </c>
      <c r="AR12" s="93"/>
      <c r="AS12" s="96" t="s">
        <v>389</v>
      </c>
      <c r="AT12" s="97" t="s">
        <v>389</v>
      </c>
      <c r="AU12" s="93"/>
      <c r="AV12" s="96" t="s">
        <v>389</v>
      </c>
      <c r="AW12" s="97" t="s">
        <v>389</v>
      </c>
      <c r="AX12" s="93"/>
      <c r="AY12" s="96" t="s">
        <v>389</v>
      </c>
      <c r="AZ12" s="97" t="s">
        <v>389</v>
      </c>
      <c r="BA12" s="93"/>
      <c r="BB12" s="96" t="s">
        <v>389</v>
      </c>
      <c r="BC12" s="97" t="s">
        <v>389</v>
      </c>
      <c r="BD12" s="93"/>
      <c r="BE12" s="96" t="s">
        <v>389</v>
      </c>
      <c r="BF12" s="97" t="s">
        <v>389</v>
      </c>
      <c r="BG12" s="93"/>
      <c r="BH12" s="96" t="s">
        <v>389</v>
      </c>
      <c r="BI12" s="97" t="s">
        <v>389</v>
      </c>
      <c r="BJ12" s="93"/>
      <c r="BK12" s="96" t="s">
        <v>389</v>
      </c>
      <c r="BL12" s="97" t="s">
        <v>389</v>
      </c>
      <c r="BM12" s="93"/>
      <c r="BN12" s="96" t="s">
        <v>389</v>
      </c>
      <c r="BO12" s="97" t="s">
        <v>389</v>
      </c>
      <c r="BP12" s="93"/>
      <c r="BQ12" s="96" t="s">
        <v>389</v>
      </c>
      <c r="BR12" s="97" t="s">
        <v>389</v>
      </c>
      <c r="BS12" s="93"/>
      <c r="BT12" s="96" t="s">
        <v>389</v>
      </c>
      <c r="BU12" s="97" t="s">
        <v>389</v>
      </c>
      <c r="BV12" s="93"/>
      <c r="BW12" s="96" t="s">
        <v>389</v>
      </c>
      <c r="BX12" s="97" t="s">
        <v>389</v>
      </c>
      <c r="BY12" s="93"/>
      <c r="BZ12" s="96" t="s">
        <v>389</v>
      </c>
      <c r="CA12" s="97" t="s">
        <v>389</v>
      </c>
      <c r="CB12" s="93"/>
      <c r="CC12" s="96" t="s">
        <v>389</v>
      </c>
      <c r="CD12" s="97" t="s">
        <v>389</v>
      </c>
      <c r="CE12" s="93"/>
      <c r="CF12" s="96" t="s">
        <v>389</v>
      </c>
      <c r="CG12" s="97" t="s">
        <v>389</v>
      </c>
      <c r="CH12" s="93"/>
      <c r="CI12" s="96" t="s">
        <v>389</v>
      </c>
      <c r="CJ12" s="97" t="s">
        <v>389</v>
      </c>
      <c r="CK12" s="93"/>
      <c r="CL12" s="96" t="s">
        <v>389</v>
      </c>
      <c r="CM12" s="97" t="s">
        <v>389</v>
      </c>
      <c r="CN12" s="93"/>
      <c r="CO12" s="96" t="s">
        <v>389</v>
      </c>
      <c r="CP12" s="97" t="s">
        <v>389</v>
      </c>
      <c r="CQ12" s="93"/>
      <c r="CR12" s="96" t="s">
        <v>389</v>
      </c>
      <c r="CS12" s="97" t="s">
        <v>389</v>
      </c>
      <c r="CT12" s="93"/>
      <c r="CU12" s="96" t="s">
        <v>389</v>
      </c>
      <c r="CV12" s="97" t="s">
        <v>389</v>
      </c>
      <c r="CW12" s="93"/>
      <c r="CX12" s="96" t="s">
        <v>389</v>
      </c>
      <c r="CY12" s="97" t="s">
        <v>389</v>
      </c>
      <c r="CZ12" s="93"/>
      <c r="DA12" s="96" t="s">
        <v>389</v>
      </c>
      <c r="DB12" s="97" t="s">
        <v>389</v>
      </c>
      <c r="DC12" s="93"/>
      <c r="DD12" s="96" t="s">
        <v>389</v>
      </c>
      <c r="DE12" s="97" t="s">
        <v>389</v>
      </c>
      <c r="DF12" s="93"/>
      <c r="DG12" s="96" t="s">
        <v>389</v>
      </c>
      <c r="DH12" s="97" t="s">
        <v>389</v>
      </c>
      <c r="DI12" s="93"/>
      <c r="DJ12" s="96" t="s">
        <v>389</v>
      </c>
      <c r="DK12" s="97" t="s">
        <v>389</v>
      </c>
      <c r="DL12" s="93"/>
      <c r="DM12" s="96" t="s">
        <v>389</v>
      </c>
      <c r="DN12" s="97" t="s">
        <v>389</v>
      </c>
      <c r="DO12" s="93"/>
      <c r="DP12" s="96" t="s">
        <v>389</v>
      </c>
      <c r="DQ12" s="97" t="s">
        <v>389</v>
      </c>
      <c r="DR12" s="93"/>
      <c r="DS12" s="96" t="s">
        <v>389</v>
      </c>
      <c r="DT12" s="97" t="s">
        <v>389</v>
      </c>
      <c r="DU12" s="93"/>
      <c r="DV12" s="96" t="s">
        <v>389</v>
      </c>
      <c r="DW12" s="97" t="s">
        <v>389</v>
      </c>
      <c r="DX12" s="93"/>
      <c r="DY12" s="96" t="s">
        <v>389</v>
      </c>
      <c r="DZ12" s="97" t="s">
        <v>389</v>
      </c>
      <c r="EA12" s="93"/>
      <c r="EB12" s="96" t="s">
        <v>389</v>
      </c>
      <c r="EC12" s="97" t="s">
        <v>389</v>
      </c>
      <c r="ED12" s="93"/>
      <c r="EE12" s="96" t="s">
        <v>389</v>
      </c>
      <c r="EF12" s="97" t="s">
        <v>389</v>
      </c>
      <c r="EG12" s="93"/>
      <c r="EH12" s="96" t="s">
        <v>389</v>
      </c>
      <c r="EI12" s="97" t="s">
        <v>389</v>
      </c>
      <c r="EJ12" s="93"/>
      <c r="EK12" s="96" t="s">
        <v>389</v>
      </c>
      <c r="EL12" s="97" t="s">
        <v>389</v>
      </c>
      <c r="EM12" s="93"/>
      <c r="EN12" s="96" t="s">
        <v>389</v>
      </c>
      <c r="EO12" s="97" t="s">
        <v>389</v>
      </c>
      <c r="EP12" s="93"/>
      <c r="EQ12" s="96" t="s">
        <v>389</v>
      </c>
      <c r="ER12" s="97" t="s">
        <v>389</v>
      </c>
      <c r="ES12" s="93"/>
      <c r="ET12" s="96" t="s">
        <v>389</v>
      </c>
      <c r="EU12" s="97" t="s">
        <v>389</v>
      </c>
      <c r="EV12" s="93"/>
      <c r="EW12" s="96" t="s">
        <v>389</v>
      </c>
      <c r="EX12" s="97" t="s">
        <v>389</v>
      </c>
      <c r="EY12" s="93"/>
      <c r="EZ12" s="96" t="s">
        <v>389</v>
      </c>
      <c r="FA12" s="97" t="s">
        <v>389</v>
      </c>
      <c r="FB12" s="93"/>
      <c r="FC12" s="96" t="s">
        <v>389</v>
      </c>
      <c r="FD12" s="97" t="s">
        <v>389</v>
      </c>
      <c r="FE12" s="93"/>
      <c r="FF12" s="96" t="s">
        <v>389</v>
      </c>
      <c r="FG12" s="97" t="s">
        <v>389</v>
      </c>
      <c r="FH12" s="93"/>
      <c r="FI12" s="96" t="s">
        <v>389</v>
      </c>
      <c r="FJ12" s="97" t="s">
        <v>389</v>
      </c>
      <c r="FK12" s="93"/>
      <c r="FL12" s="96" t="s">
        <v>389</v>
      </c>
      <c r="FM12" s="97" t="s">
        <v>389</v>
      </c>
    </row>
    <row r="13" ht="15" customHeight="1" spans="1:170" x14ac:dyDescent="0.25">
      <c r="A13" s="94">
        <f>indices!B13</f>
      </c>
      <c r="B13" s="106">
        <f>'a completer'!$B$12</f>
      </c>
      <c r="C13" s="106">
        <f>'a completer'!$B$15</f>
      </c>
      <c r="D13" s="410">
        <f t="shared" si="0"/>
      </c>
      <c r="E13" s="93"/>
      <c r="F13" s="96" t="s">
        <v>389</v>
      </c>
      <c r="G13" s="97" t="s">
        <v>389</v>
      </c>
      <c r="H13" s="93"/>
      <c r="I13" s="96" t="s">
        <v>389</v>
      </c>
      <c r="J13" s="97" t="s">
        <v>389</v>
      </c>
      <c r="K13" s="93">
        <v>1</v>
      </c>
      <c r="L13" s="96" t="e">
        <v>#N/A</v>
      </c>
      <c r="M13" s="97" t="e">
        <v>#N/A</v>
      </c>
      <c r="N13" s="93"/>
      <c r="O13" s="96" t="s">
        <v>389</v>
      </c>
      <c r="P13" s="97" t="s">
        <v>389</v>
      </c>
      <c r="Q13" s="93">
        <v>2</v>
      </c>
      <c r="R13" s="96" t="e">
        <v>#N/A</v>
      </c>
      <c r="S13" s="97" t="e">
        <v>#N/A</v>
      </c>
      <c r="T13" s="93">
        <v>2</v>
      </c>
      <c r="U13" s="96" t="e">
        <v>#N/A</v>
      </c>
      <c r="V13" s="97" t="e">
        <v>#N/A</v>
      </c>
      <c r="W13" s="93"/>
      <c r="X13" s="96" t="s">
        <v>389</v>
      </c>
      <c r="Y13" s="97" t="s">
        <v>389</v>
      </c>
      <c r="Z13" s="93"/>
      <c r="AA13" s="96" t="s">
        <v>389</v>
      </c>
      <c r="AB13" s="97" t="s">
        <v>389</v>
      </c>
      <c r="AC13" s="93">
        <v>2</v>
      </c>
      <c r="AD13" s="96" t="e">
        <v>#N/A</v>
      </c>
      <c r="AE13" s="97" t="e">
        <v>#N/A</v>
      </c>
      <c r="AF13" s="93"/>
      <c r="AG13" s="96" t="s">
        <v>389</v>
      </c>
      <c r="AH13" s="97" t="s">
        <v>389</v>
      </c>
      <c r="AI13" s="93">
        <v>2</v>
      </c>
      <c r="AJ13" s="96" t="e">
        <v>#N/A</v>
      </c>
      <c r="AK13" s="97" t="e">
        <v>#N/A</v>
      </c>
      <c r="AL13" s="93">
        <v>2</v>
      </c>
      <c r="AM13" s="96" t="e">
        <v>#N/A</v>
      </c>
      <c r="AN13" s="97" t="e">
        <v>#N/A</v>
      </c>
      <c r="AO13" s="93"/>
      <c r="AP13" s="96" t="s">
        <v>389</v>
      </c>
      <c r="AQ13" s="97" t="s">
        <v>389</v>
      </c>
      <c r="AR13" s="93"/>
      <c r="AS13" s="96" t="s">
        <v>389</v>
      </c>
      <c r="AT13" s="97" t="s">
        <v>389</v>
      </c>
      <c r="AU13" s="93">
        <v>2</v>
      </c>
      <c r="AV13" s="96" t="e">
        <v>#N/A</v>
      </c>
      <c r="AW13" s="97" t="e">
        <v>#N/A</v>
      </c>
      <c r="AX13" s="93"/>
      <c r="AY13" s="96" t="s">
        <v>389</v>
      </c>
      <c r="AZ13" s="97" t="s">
        <v>389</v>
      </c>
      <c r="BA13" s="93"/>
      <c r="BB13" s="96" t="s">
        <v>389</v>
      </c>
      <c r="BC13" s="97" t="s">
        <v>389</v>
      </c>
      <c r="BD13" s="93"/>
      <c r="BE13" s="96" t="s">
        <v>389</v>
      </c>
      <c r="BF13" s="97" t="s">
        <v>389</v>
      </c>
      <c r="BG13" s="93"/>
      <c r="BH13" s="96" t="s">
        <v>389</v>
      </c>
      <c r="BI13" s="97" t="s">
        <v>389</v>
      </c>
      <c r="BJ13" s="93"/>
      <c r="BK13" s="96" t="s">
        <v>389</v>
      </c>
      <c r="BL13" s="97" t="s">
        <v>389</v>
      </c>
      <c r="BM13" s="93"/>
      <c r="BN13" s="96" t="s">
        <v>389</v>
      </c>
      <c r="BO13" s="97" t="s">
        <v>389</v>
      </c>
      <c r="BP13" s="93">
        <v>2</v>
      </c>
      <c r="BQ13" s="96" t="e">
        <v>#N/A</v>
      </c>
      <c r="BR13" s="97" t="e">
        <v>#N/A</v>
      </c>
      <c r="BS13" s="93"/>
      <c r="BT13" s="96" t="s">
        <v>389</v>
      </c>
      <c r="BU13" s="97" t="s">
        <v>389</v>
      </c>
      <c r="BV13" s="93"/>
      <c r="BW13" s="96" t="s">
        <v>389</v>
      </c>
      <c r="BX13" s="97" t="s">
        <v>389</v>
      </c>
      <c r="BY13" s="93"/>
      <c r="BZ13" s="96" t="s">
        <v>389</v>
      </c>
      <c r="CA13" s="97" t="s">
        <v>389</v>
      </c>
      <c r="CB13" s="93"/>
      <c r="CC13" s="96" t="s">
        <v>389</v>
      </c>
      <c r="CD13" s="97" t="s">
        <v>389</v>
      </c>
      <c r="CE13" s="93"/>
      <c r="CF13" s="96" t="s">
        <v>389</v>
      </c>
      <c r="CG13" s="97" t="s">
        <v>389</v>
      </c>
      <c r="CH13" s="93"/>
      <c r="CI13" s="96" t="s">
        <v>389</v>
      </c>
      <c r="CJ13" s="97" t="s">
        <v>389</v>
      </c>
      <c r="CK13" s="93"/>
      <c r="CL13" s="96" t="s">
        <v>389</v>
      </c>
      <c r="CM13" s="97" t="s">
        <v>389</v>
      </c>
      <c r="CN13" s="93">
        <v>1</v>
      </c>
      <c r="CO13" s="96" t="e">
        <v>#N/A</v>
      </c>
      <c r="CP13" s="97" t="e">
        <v>#N/A</v>
      </c>
      <c r="CQ13" s="93">
        <v>1</v>
      </c>
      <c r="CR13" s="96" t="e">
        <v>#N/A</v>
      </c>
      <c r="CS13" s="97" t="e">
        <v>#N/A</v>
      </c>
      <c r="CT13" s="93"/>
      <c r="CU13" s="96" t="s">
        <v>389</v>
      </c>
      <c r="CV13" s="97" t="s">
        <v>389</v>
      </c>
      <c r="CW13" s="93"/>
      <c r="CX13" s="96" t="s">
        <v>389</v>
      </c>
      <c r="CY13" s="97" t="s">
        <v>389</v>
      </c>
      <c r="CZ13" s="93"/>
      <c r="DA13" s="96" t="s">
        <v>389</v>
      </c>
      <c r="DB13" s="97" t="s">
        <v>389</v>
      </c>
      <c r="DC13" s="93"/>
      <c r="DD13" s="96" t="s">
        <v>389</v>
      </c>
      <c r="DE13" s="97" t="s">
        <v>389</v>
      </c>
      <c r="DF13" s="93"/>
      <c r="DG13" s="96" t="s">
        <v>389</v>
      </c>
      <c r="DH13" s="97" t="s">
        <v>389</v>
      </c>
      <c r="DI13" s="93"/>
      <c r="DJ13" s="96" t="s">
        <v>389</v>
      </c>
      <c r="DK13" s="97" t="s">
        <v>389</v>
      </c>
      <c r="DL13" s="93"/>
      <c r="DM13" s="96" t="s">
        <v>389</v>
      </c>
      <c r="DN13" s="97" t="s">
        <v>389</v>
      </c>
      <c r="DO13" s="93"/>
      <c r="DP13" s="96" t="s">
        <v>389</v>
      </c>
      <c r="DQ13" s="97" t="s">
        <v>389</v>
      </c>
      <c r="DR13" s="93"/>
      <c r="DS13" s="96" t="s">
        <v>389</v>
      </c>
      <c r="DT13" s="97" t="s">
        <v>389</v>
      </c>
      <c r="DU13" s="93"/>
      <c r="DV13" s="96" t="s">
        <v>389</v>
      </c>
      <c r="DW13" s="97" t="s">
        <v>389</v>
      </c>
      <c r="DX13" s="93"/>
      <c r="DY13" s="96" t="s">
        <v>389</v>
      </c>
      <c r="DZ13" s="97" t="s">
        <v>389</v>
      </c>
      <c r="EA13" s="93"/>
      <c r="EB13" s="96" t="s">
        <v>389</v>
      </c>
      <c r="EC13" s="97" t="s">
        <v>389</v>
      </c>
      <c r="ED13" s="93"/>
      <c r="EE13" s="96" t="s">
        <v>389</v>
      </c>
      <c r="EF13" s="97" t="s">
        <v>389</v>
      </c>
      <c r="EG13" s="93"/>
      <c r="EH13" s="96" t="s">
        <v>389</v>
      </c>
      <c r="EI13" s="97" t="s">
        <v>389</v>
      </c>
      <c r="EJ13" s="93"/>
      <c r="EK13" s="96" t="s">
        <v>389</v>
      </c>
      <c r="EL13" s="97" t="s">
        <v>389</v>
      </c>
      <c r="EM13" s="93"/>
      <c r="EN13" s="96" t="s">
        <v>389</v>
      </c>
      <c r="EO13" s="97" t="s">
        <v>389</v>
      </c>
      <c r="EP13" s="93"/>
      <c r="EQ13" s="96" t="s">
        <v>389</v>
      </c>
      <c r="ER13" s="97" t="s">
        <v>389</v>
      </c>
      <c r="ES13" s="93"/>
      <c r="ET13" s="96" t="s">
        <v>389</v>
      </c>
      <c r="EU13" s="97" t="s">
        <v>389</v>
      </c>
      <c r="EV13" s="93"/>
      <c r="EW13" s="96" t="s">
        <v>389</v>
      </c>
      <c r="EX13" s="97" t="s">
        <v>389</v>
      </c>
      <c r="EY13" s="93"/>
      <c r="EZ13" s="96" t="s">
        <v>389</v>
      </c>
      <c r="FA13" s="97" t="s">
        <v>389</v>
      </c>
      <c r="FB13" s="93"/>
      <c r="FC13" s="96" t="s">
        <v>389</v>
      </c>
      <c r="FD13" s="97" t="s">
        <v>389</v>
      </c>
      <c r="FE13" s="93"/>
      <c r="FF13" s="96" t="s">
        <v>389</v>
      </c>
      <c r="FG13" s="97" t="s">
        <v>389</v>
      </c>
      <c r="FH13" s="93"/>
      <c r="FI13" s="96" t="s">
        <v>389</v>
      </c>
      <c r="FJ13" s="97" t="s">
        <v>389</v>
      </c>
      <c r="FK13" s="93"/>
      <c r="FL13" s="96" t="s">
        <v>389</v>
      </c>
      <c r="FM13" s="97" t="s">
        <v>389</v>
      </c>
    </row>
    <row r="14" ht="15" customHeight="1" spans="1:170" x14ac:dyDescent="0.25">
      <c r="A14" s="94">
        <f>indices!B14</f>
      </c>
      <c r="B14" s="106">
        <f>'a completer'!$B$12</f>
      </c>
      <c r="C14" s="106">
        <f>'a completer'!$B$15</f>
      </c>
      <c r="D14" s="410">
        <f t="shared" si="0"/>
      </c>
      <c r="E14" s="93"/>
      <c r="F14" s="96" t="s">
        <v>389</v>
      </c>
      <c r="G14" s="97" t="s">
        <v>389</v>
      </c>
      <c r="H14" s="93"/>
      <c r="I14" s="96" t="s">
        <v>389</v>
      </c>
      <c r="J14" s="97" t="s">
        <v>389</v>
      </c>
      <c r="K14" s="93"/>
      <c r="L14" s="96" t="s">
        <v>389</v>
      </c>
      <c r="M14" s="97" t="s">
        <v>389</v>
      </c>
      <c r="N14" s="93"/>
      <c r="O14" s="96" t="s">
        <v>389</v>
      </c>
      <c r="P14" s="97" t="s">
        <v>389</v>
      </c>
      <c r="Q14" s="93"/>
      <c r="R14" s="96" t="s">
        <v>389</v>
      </c>
      <c r="S14" s="97" t="s">
        <v>389</v>
      </c>
      <c r="T14" s="93"/>
      <c r="U14" s="96" t="s">
        <v>389</v>
      </c>
      <c r="V14" s="97" t="s">
        <v>389</v>
      </c>
      <c r="W14" s="93"/>
      <c r="X14" s="96" t="s">
        <v>389</v>
      </c>
      <c r="Y14" s="97" t="s">
        <v>389</v>
      </c>
      <c r="Z14" s="93"/>
      <c r="AA14" s="96" t="s">
        <v>389</v>
      </c>
      <c r="AB14" s="97" t="s">
        <v>389</v>
      </c>
      <c r="AC14" s="93"/>
      <c r="AD14" s="96" t="s">
        <v>389</v>
      </c>
      <c r="AE14" s="97" t="s">
        <v>389</v>
      </c>
      <c r="AF14" s="93"/>
      <c r="AG14" s="96" t="s">
        <v>389</v>
      </c>
      <c r="AH14" s="97" t="s">
        <v>389</v>
      </c>
      <c r="AI14" s="93"/>
      <c r="AJ14" s="96" t="s">
        <v>389</v>
      </c>
      <c r="AK14" s="97" t="s">
        <v>389</v>
      </c>
      <c r="AL14" s="93"/>
      <c r="AM14" s="96" t="s">
        <v>389</v>
      </c>
      <c r="AN14" s="97" t="s">
        <v>389</v>
      </c>
      <c r="AO14" s="93"/>
      <c r="AP14" s="96" t="s">
        <v>389</v>
      </c>
      <c r="AQ14" s="97" t="s">
        <v>389</v>
      </c>
      <c r="AR14" s="93"/>
      <c r="AS14" s="96" t="s">
        <v>389</v>
      </c>
      <c r="AT14" s="97" t="s">
        <v>389</v>
      </c>
      <c r="AU14" s="93"/>
      <c r="AV14" s="96" t="s">
        <v>389</v>
      </c>
      <c r="AW14" s="97" t="s">
        <v>389</v>
      </c>
      <c r="AX14" s="93"/>
      <c r="AY14" s="96" t="s">
        <v>389</v>
      </c>
      <c r="AZ14" s="97" t="s">
        <v>389</v>
      </c>
      <c r="BA14" s="93"/>
      <c r="BB14" s="96" t="s">
        <v>389</v>
      </c>
      <c r="BC14" s="97" t="s">
        <v>389</v>
      </c>
      <c r="BD14" s="93"/>
      <c r="BE14" s="96" t="s">
        <v>389</v>
      </c>
      <c r="BF14" s="97" t="s">
        <v>389</v>
      </c>
      <c r="BG14" s="93"/>
      <c r="BH14" s="96" t="s">
        <v>389</v>
      </c>
      <c r="BI14" s="97" t="s">
        <v>389</v>
      </c>
      <c r="BJ14" s="93"/>
      <c r="BK14" s="96" t="s">
        <v>389</v>
      </c>
      <c r="BL14" s="97" t="s">
        <v>389</v>
      </c>
      <c r="BM14" s="93"/>
      <c r="BN14" s="96" t="s">
        <v>389</v>
      </c>
      <c r="BO14" s="97" t="s">
        <v>389</v>
      </c>
      <c r="BP14" s="93"/>
      <c r="BQ14" s="96" t="s">
        <v>389</v>
      </c>
      <c r="BR14" s="97" t="s">
        <v>389</v>
      </c>
      <c r="BS14" s="93"/>
      <c r="BT14" s="96" t="s">
        <v>389</v>
      </c>
      <c r="BU14" s="97" t="s">
        <v>389</v>
      </c>
      <c r="BV14" s="93"/>
      <c r="BW14" s="96" t="s">
        <v>389</v>
      </c>
      <c r="BX14" s="97" t="s">
        <v>389</v>
      </c>
      <c r="BY14" s="93"/>
      <c r="BZ14" s="96" t="s">
        <v>389</v>
      </c>
      <c r="CA14" s="97" t="s">
        <v>389</v>
      </c>
      <c r="CB14" s="93"/>
      <c r="CC14" s="96" t="s">
        <v>389</v>
      </c>
      <c r="CD14" s="97" t="s">
        <v>389</v>
      </c>
      <c r="CE14" s="93"/>
      <c r="CF14" s="96" t="s">
        <v>389</v>
      </c>
      <c r="CG14" s="97" t="s">
        <v>389</v>
      </c>
      <c r="CH14" s="93"/>
      <c r="CI14" s="96" t="s">
        <v>389</v>
      </c>
      <c r="CJ14" s="97" t="s">
        <v>389</v>
      </c>
      <c r="CK14" s="93"/>
      <c r="CL14" s="96" t="s">
        <v>389</v>
      </c>
      <c r="CM14" s="97" t="s">
        <v>389</v>
      </c>
      <c r="CN14" s="93"/>
      <c r="CO14" s="96" t="s">
        <v>389</v>
      </c>
      <c r="CP14" s="97" t="s">
        <v>389</v>
      </c>
      <c r="CQ14" s="93"/>
      <c r="CR14" s="96" t="s">
        <v>389</v>
      </c>
      <c r="CS14" s="97" t="s">
        <v>389</v>
      </c>
      <c r="CT14" s="93"/>
      <c r="CU14" s="96" t="s">
        <v>389</v>
      </c>
      <c r="CV14" s="97" t="s">
        <v>389</v>
      </c>
      <c r="CW14" s="93"/>
      <c r="CX14" s="96" t="s">
        <v>389</v>
      </c>
      <c r="CY14" s="97" t="s">
        <v>389</v>
      </c>
      <c r="CZ14" s="93"/>
      <c r="DA14" s="96" t="s">
        <v>389</v>
      </c>
      <c r="DB14" s="97" t="s">
        <v>389</v>
      </c>
      <c r="DC14" s="93"/>
      <c r="DD14" s="96" t="s">
        <v>389</v>
      </c>
      <c r="DE14" s="97" t="s">
        <v>389</v>
      </c>
      <c r="DF14" s="93"/>
      <c r="DG14" s="96" t="s">
        <v>389</v>
      </c>
      <c r="DH14" s="97" t="s">
        <v>389</v>
      </c>
      <c r="DI14" s="93"/>
      <c r="DJ14" s="96" t="s">
        <v>389</v>
      </c>
      <c r="DK14" s="97" t="s">
        <v>389</v>
      </c>
      <c r="DL14" s="93"/>
      <c r="DM14" s="96" t="s">
        <v>389</v>
      </c>
      <c r="DN14" s="97" t="s">
        <v>389</v>
      </c>
      <c r="DO14" s="93"/>
      <c r="DP14" s="96" t="s">
        <v>389</v>
      </c>
      <c r="DQ14" s="97" t="s">
        <v>389</v>
      </c>
      <c r="DR14" s="93"/>
      <c r="DS14" s="96" t="s">
        <v>389</v>
      </c>
      <c r="DT14" s="97" t="s">
        <v>389</v>
      </c>
      <c r="DU14" s="93"/>
      <c r="DV14" s="96" t="s">
        <v>389</v>
      </c>
      <c r="DW14" s="97" t="s">
        <v>389</v>
      </c>
      <c r="DX14" s="93"/>
      <c r="DY14" s="96" t="s">
        <v>389</v>
      </c>
      <c r="DZ14" s="97" t="s">
        <v>389</v>
      </c>
      <c r="EA14" s="93"/>
      <c r="EB14" s="96" t="s">
        <v>389</v>
      </c>
      <c r="EC14" s="97" t="s">
        <v>389</v>
      </c>
      <c r="ED14" s="93"/>
      <c r="EE14" s="96" t="s">
        <v>389</v>
      </c>
      <c r="EF14" s="97" t="s">
        <v>389</v>
      </c>
      <c r="EG14" s="93"/>
      <c r="EH14" s="96" t="s">
        <v>389</v>
      </c>
      <c r="EI14" s="97" t="s">
        <v>389</v>
      </c>
      <c r="EJ14" s="93"/>
      <c r="EK14" s="96" t="s">
        <v>389</v>
      </c>
      <c r="EL14" s="97" t="s">
        <v>389</v>
      </c>
      <c r="EM14" s="93"/>
      <c r="EN14" s="96" t="s">
        <v>389</v>
      </c>
      <c r="EO14" s="97" t="s">
        <v>389</v>
      </c>
      <c r="EP14" s="93"/>
      <c r="EQ14" s="96" t="s">
        <v>389</v>
      </c>
      <c r="ER14" s="97" t="s">
        <v>389</v>
      </c>
      <c r="ES14" s="93"/>
      <c r="ET14" s="96" t="s">
        <v>389</v>
      </c>
      <c r="EU14" s="97" t="s">
        <v>389</v>
      </c>
      <c r="EV14" s="93"/>
      <c r="EW14" s="96" t="s">
        <v>389</v>
      </c>
      <c r="EX14" s="97" t="s">
        <v>389</v>
      </c>
      <c r="EY14" s="93"/>
      <c r="EZ14" s="96" t="s">
        <v>389</v>
      </c>
      <c r="FA14" s="97" t="s">
        <v>389</v>
      </c>
      <c r="FB14" s="93"/>
      <c r="FC14" s="96" t="s">
        <v>389</v>
      </c>
      <c r="FD14" s="97" t="s">
        <v>389</v>
      </c>
      <c r="FE14" s="93"/>
      <c r="FF14" s="96" t="s">
        <v>389</v>
      </c>
      <c r="FG14" s="97" t="s">
        <v>389</v>
      </c>
      <c r="FH14" s="93"/>
      <c r="FI14" s="96" t="s">
        <v>389</v>
      </c>
      <c r="FJ14" s="97" t="s">
        <v>389</v>
      </c>
      <c r="FK14" s="93"/>
      <c r="FL14" s="96" t="s">
        <v>389</v>
      </c>
      <c r="FM14" s="97" t="s">
        <v>389</v>
      </c>
    </row>
    <row r="15" ht="15" customHeight="1" spans="1:170" x14ac:dyDescent="0.25">
      <c r="A15" s="94">
        <f>indices!B15</f>
      </c>
      <c r="B15" s="106">
        <f>'a completer'!$B$12</f>
      </c>
      <c r="C15" s="106">
        <f>'a completer'!$B$15</f>
      </c>
      <c r="D15" s="410">
        <f t="shared" si="0"/>
      </c>
      <c r="E15" s="93"/>
      <c r="F15" s="96" t="s">
        <v>389</v>
      </c>
      <c r="G15" s="97" t="s">
        <v>389</v>
      </c>
      <c r="H15" s="93"/>
      <c r="I15" s="96" t="s">
        <v>389</v>
      </c>
      <c r="J15" s="97" t="s">
        <v>389</v>
      </c>
      <c r="K15" s="93"/>
      <c r="L15" s="96" t="s">
        <v>389</v>
      </c>
      <c r="M15" s="97" t="s">
        <v>389</v>
      </c>
      <c r="N15" s="93"/>
      <c r="O15" s="96" t="s">
        <v>389</v>
      </c>
      <c r="P15" s="97" t="s">
        <v>389</v>
      </c>
      <c r="Q15" s="93"/>
      <c r="R15" s="96" t="s">
        <v>389</v>
      </c>
      <c r="S15" s="97" t="s">
        <v>389</v>
      </c>
      <c r="T15" s="93"/>
      <c r="U15" s="96" t="s">
        <v>389</v>
      </c>
      <c r="V15" s="97" t="s">
        <v>389</v>
      </c>
      <c r="W15" s="93"/>
      <c r="X15" s="96" t="s">
        <v>389</v>
      </c>
      <c r="Y15" s="97" t="s">
        <v>389</v>
      </c>
      <c r="Z15" s="93"/>
      <c r="AA15" s="96" t="s">
        <v>389</v>
      </c>
      <c r="AB15" s="97" t="s">
        <v>389</v>
      </c>
      <c r="AC15" s="93"/>
      <c r="AD15" s="96" t="s">
        <v>389</v>
      </c>
      <c r="AE15" s="97" t="s">
        <v>389</v>
      </c>
      <c r="AF15" s="93"/>
      <c r="AG15" s="96" t="s">
        <v>389</v>
      </c>
      <c r="AH15" s="97" t="s">
        <v>389</v>
      </c>
      <c r="AI15" s="93"/>
      <c r="AJ15" s="96" t="s">
        <v>389</v>
      </c>
      <c r="AK15" s="97" t="s">
        <v>389</v>
      </c>
      <c r="AL15" s="93"/>
      <c r="AM15" s="96" t="s">
        <v>389</v>
      </c>
      <c r="AN15" s="97" t="s">
        <v>389</v>
      </c>
      <c r="AO15" s="93"/>
      <c r="AP15" s="96" t="s">
        <v>389</v>
      </c>
      <c r="AQ15" s="97" t="s">
        <v>389</v>
      </c>
      <c r="AR15" s="93"/>
      <c r="AS15" s="96" t="s">
        <v>389</v>
      </c>
      <c r="AT15" s="97" t="s">
        <v>389</v>
      </c>
      <c r="AU15" s="93"/>
      <c r="AV15" s="96" t="s">
        <v>389</v>
      </c>
      <c r="AW15" s="97" t="s">
        <v>389</v>
      </c>
      <c r="AX15" s="93"/>
      <c r="AY15" s="96" t="s">
        <v>389</v>
      </c>
      <c r="AZ15" s="97" t="s">
        <v>389</v>
      </c>
      <c r="BA15" s="93"/>
      <c r="BB15" s="96" t="s">
        <v>389</v>
      </c>
      <c r="BC15" s="97" t="s">
        <v>389</v>
      </c>
      <c r="BD15" s="93"/>
      <c r="BE15" s="96" t="s">
        <v>389</v>
      </c>
      <c r="BF15" s="97" t="s">
        <v>389</v>
      </c>
      <c r="BG15" s="93"/>
      <c r="BH15" s="96" t="s">
        <v>389</v>
      </c>
      <c r="BI15" s="97" t="s">
        <v>389</v>
      </c>
      <c r="BJ15" s="93"/>
      <c r="BK15" s="96" t="s">
        <v>389</v>
      </c>
      <c r="BL15" s="97" t="s">
        <v>389</v>
      </c>
      <c r="BM15" s="93"/>
      <c r="BN15" s="96" t="s">
        <v>389</v>
      </c>
      <c r="BO15" s="97" t="s">
        <v>389</v>
      </c>
      <c r="BP15" s="93"/>
      <c r="BQ15" s="96" t="s">
        <v>389</v>
      </c>
      <c r="BR15" s="97" t="s">
        <v>389</v>
      </c>
      <c r="BS15" s="93"/>
      <c r="BT15" s="96" t="s">
        <v>389</v>
      </c>
      <c r="BU15" s="97" t="s">
        <v>389</v>
      </c>
      <c r="BV15" s="93"/>
      <c r="BW15" s="96" t="s">
        <v>389</v>
      </c>
      <c r="BX15" s="97" t="s">
        <v>389</v>
      </c>
      <c r="BY15" s="93"/>
      <c r="BZ15" s="96" t="s">
        <v>389</v>
      </c>
      <c r="CA15" s="97" t="s">
        <v>389</v>
      </c>
      <c r="CB15" s="93"/>
      <c r="CC15" s="96" t="s">
        <v>389</v>
      </c>
      <c r="CD15" s="97" t="s">
        <v>389</v>
      </c>
      <c r="CE15" s="93"/>
      <c r="CF15" s="96" t="s">
        <v>389</v>
      </c>
      <c r="CG15" s="97" t="s">
        <v>389</v>
      </c>
      <c r="CH15" s="93"/>
      <c r="CI15" s="96" t="s">
        <v>389</v>
      </c>
      <c r="CJ15" s="97" t="s">
        <v>389</v>
      </c>
      <c r="CK15" s="93"/>
      <c r="CL15" s="96" t="s">
        <v>389</v>
      </c>
      <c r="CM15" s="97" t="s">
        <v>389</v>
      </c>
      <c r="CN15" s="93"/>
      <c r="CO15" s="96" t="s">
        <v>389</v>
      </c>
      <c r="CP15" s="97" t="s">
        <v>389</v>
      </c>
      <c r="CQ15" s="93"/>
      <c r="CR15" s="96" t="s">
        <v>389</v>
      </c>
      <c r="CS15" s="97" t="s">
        <v>389</v>
      </c>
      <c r="CT15" s="93"/>
      <c r="CU15" s="96" t="s">
        <v>389</v>
      </c>
      <c r="CV15" s="97" t="s">
        <v>389</v>
      </c>
      <c r="CW15" s="93"/>
      <c r="CX15" s="96" t="s">
        <v>389</v>
      </c>
      <c r="CY15" s="97" t="s">
        <v>389</v>
      </c>
      <c r="CZ15" s="93"/>
      <c r="DA15" s="96" t="s">
        <v>389</v>
      </c>
      <c r="DB15" s="97" t="s">
        <v>389</v>
      </c>
      <c r="DC15" s="93"/>
      <c r="DD15" s="96" t="s">
        <v>389</v>
      </c>
      <c r="DE15" s="97" t="s">
        <v>389</v>
      </c>
      <c r="DF15" s="93"/>
      <c r="DG15" s="96" t="s">
        <v>389</v>
      </c>
      <c r="DH15" s="97" t="s">
        <v>389</v>
      </c>
      <c r="DI15" s="93"/>
      <c r="DJ15" s="96" t="s">
        <v>389</v>
      </c>
      <c r="DK15" s="97" t="s">
        <v>389</v>
      </c>
      <c r="DL15" s="93"/>
      <c r="DM15" s="96" t="s">
        <v>389</v>
      </c>
      <c r="DN15" s="97" t="s">
        <v>389</v>
      </c>
      <c r="DO15" s="93"/>
      <c r="DP15" s="96" t="s">
        <v>389</v>
      </c>
      <c r="DQ15" s="97" t="s">
        <v>389</v>
      </c>
      <c r="DR15" s="93"/>
      <c r="DS15" s="96" t="s">
        <v>389</v>
      </c>
      <c r="DT15" s="97" t="s">
        <v>389</v>
      </c>
      <c r="DU15" s="93"/>
      <c r="DV15" s="96" t="s">
        <v>389</v>
      </c>
      <c r="DW15" s="97" t="s">
        <v>389</v>
      </c>
      <c r="DX15" s="93"/>
      <c r="DY15" s="96" t="s">
        <v>389</v>
      </c>
      <c r="DZ15" s="97" t="s">
        <v>389</v>
      </c>
      <c r="EA15" s="93"/>
      <c r="EB15" s="96" t="s">
        <v>389</v>
      </c>
      <c r="EC15" s="97" t="s">
        <v>389</v>
      </c>
      <c r="ED15" s="93"/>
      <c r="EE15" s="96" t="s">
        <v>389</v>
      </c>
      <c r="EF15" s="97" t="s">
        <v>389</v>
      </c>
      <c r="EG15" s="93"/>
      <c r="EH15" s="96" t="s">
        <v>389</v>
      </c>
      <c r="EI15" s="97" t="s">
        <v>389</v>
      </c>
      <c r="EJ15" s="93"/>
      <c r="EK15" s="96" t="s">
        <v>389</v>
      </c>
      <c r="EL15" s="97" t="s">
        <v>389</v>
      </c>
      <c r="EM15" s="93"/>
      <c r="EN15" s="96" t="s">
        <v>389</v>
      </c>
      <c r="EO15" s="97" t="s">
        <v>389</v>
      </c>
      <c r="EP15" s="93"/>
      <c r="EQ15" s="96" t="s">
        <v>389</v>
      </c>
      <c r="ER15" s="97" t="s">
        <v>389</v>
      </c>
      <c r="ES15" s="93"/>
      <c r="ET15" s="96" t="s">
        <v>389</v>
      </c>
      <c r="EU15" s="97" t="s">
        <v>389</v>
      </c>
      <c r="EV15" s="93"/>
      <c r="EW15" s="96" t="s">
        <v>389</v>
      </c>
      <c r="EX15" s="97" t="s">
        <v>389</v>
      </c>
      <c r="EY15" s="93"/>
      <c r="EZ15" s="96" t="s">
        <v>389</v>
      </c>
      <c r="FA15" s="97" t="s">
        <v>389</v>
      </c>
      <c r="FB15" s="93"/>
      <c r="FC15" s="96" t="s">
        <v>389</v>
      </c>
      <c r="FD15" s="97" t="s">
        <v>389</v>
      </c>
      <c r="FE15" s="93"/>
      <c r="FF15" s="96" t="s">
        <v>389</v>
      </c>
      <c r="FG15" s="97" t="s">
        <v>389</v>
      </c>
      <c r="FH15" s="93"/>
      <c r="FI15" s="96" t="s">
        <v>389</v>
      </c>
      <c r="FJ15" s="97" t="s">
        <v>389</v>
      </c>
      <c r="FK15" s="93"/>
      <c r="FL15" s="96" t="s">
        <v>389</v>
      </c>
      <c r="FM15" s="97" t="s">
        <v>389</v>
      </c>
    </row>
    <row r="16" ht="15" customHeight="1" spans="1:170" x14ac:dyDescent="0.25">
      <c r="A16" s="94">
        <f>indices!B16</f>
      </c>
      <c r="B16" s="106">
        <f>'a completer'!$B$12</f>
      </c>
      <c r="C16" s="106">
        <f>'a completer'!$B$15</f>
      </c>
      <c r="D16" s="410">
        <f t="shared" si="0"/>
      </c>
      <c r="E16" s="93"/>
      <c r="F16" s="96" t="s">
        <v>389</v>
      </c>
      <c r="G16" s="97" t="s">
        <v>389</v>
      </c>
      <c r="H16" s="93"/>
      <c r="I16" s="96" t="s">
        <v>389</v>
      </c>
      <c r="J16" s="97" t="s">
        <v>389</v>
      </c>
      <c r="K16" s="93"/>
      <c r="L16" s="96" t="s">
        <v>389</v>
      </c>
      <c r="M16" s="97" t="s">
        <v>389</v>
      </c>
      <c r="N16" s="93"/>
      <c r="O16" s="96" t="s">
        <v>389</v>
      </c>
      <c r="P16" s="97" t="s">
        <v>389</v>
      </c>
      <c r="Q16" s="93">
        <v>2</v>
      </c>
      <c r="R16" s="96" t="e">
        <v>#N/A</v>
      </c>
      <c r="S16" s="97" t="e">
        <v>#N/A</v>
      </c>
      <c r="T16" s="93">
        <v>2</v>
      </c>
      <c r="U16" s="96" t="e">
        <v>#N/A</v>
      </c>
      <c r="V16" s="97" t="e">
        <v>#N/A</v>
      </c>
      <c r="W16" s="93"/>
      <c r="X16" s="96" t="s">
        <v>389</v>
      </c>
      <c r="Y16" s="97" t="s">
        <v>389</v>
      </c>
      <c r="Z16" s="93"/>
      <c r="AA16" s="96" t="s">
        <v>389</v>
      </c>
      <c r="AB16" s="97" t="s">
        <v>389</v>
      </c>
      <c r="AC16" s="93">
        <v>2</v>
      </c>
      <c r="AD16" s="96" t="e">
        <v>#N/A</v>
      </c>
      <c r="AE16" s="97" t="e">
        <v>#N/A</v>
      </c>
      <c r="AF16" s="93"/>
      <c r="AG16" s="96" t="s">
        <v>389</v>
      </c>
      <c r="AH16" s="97" t="s">
        <v>389</v>
      </c>
      <c r="AI16" s="93">
        <v>1</v>
      </c>
      <c r="AJ16" s="96" t="e">
        <v>#N/A</v>
      </c>
      <c r="AK16" s="97" t="e">
        <v>#N/A</v>
      </c>
      <c r="AL16" s="93">
        <v>1</v>
      </c>
      <c r="AM16" s="96" t="e">
        <v>#N/A</v>
      </c>
      <c r="AN16" s="97" t="e">
        <v>#N/A</v>
      </c>
      <c r="AO16" s="93"/>
      <c r="AP16" s="96" t="s">
        <v>389</v>
      </c>
      <c r="AQ16" s="97" t="s">
        <v>389</v>
      </c>
      <c r="AR16" s="93"/>
      <c r="AS16" s="96" t="s">
        <v>389</v>
      </c>
      <c r="AT16" s="97" t="s">
        <v>389</v>
      </c>
      <c r="AU16" s="93">
        <v>1</v>
      </c>
      <c r="AV16" s="96" t="e">
        <v>#N/A</v>
      </c>
      <c r="AW16" s="97" t="e">
        <v>#N/A</v>
      </c>
      <c r="AX16" s="93">
        <v>1</v>
      </c>
      <c r="AY16" s="96" t="e">
        <v>#N/A</v>
      </c>
      <c r="AZ16" s="97" t="e">
        <v>#N/A</v>
      </c>
      <c r="BA16" s="93"/>
      <c r="BB16" s="96" t="s">
        <v>389</v>
      </c>
      <c r="BC16" s="97" t="s">
        <v>389</v>
      </c>
      <c r="BD16" s="93"/>
      <c r="BE16" s="96" t="s">
        <v>389</v>
      </c>
      <c r="BF16" s="97" t="s">
        <v>389</v>
      </c>
      <c r="BG16" s="93">
        <v>2</v>
      </c>
      <c r="BH16" s="96" t="e">
        <v>#N/A</v>
      </c>
      <c r="BI16" s="97" t="e">
        <v>#N/A</v>
      </c>
      <c r="BJ16" s="93">
        <v>1</v>
      </c>
      <c r="BK16" s="96" t="e">
        <v>#N/A</v>
      </c>
      <c r="BL16" s="97" t="e">
        <v>#N/A</v>
      </c>
      <c r="BM16" s="93"/>
      <c r="BN16" s="96" t="s">
        <v>389</v>
      </c>
      <c r="BO16" s="97" t="s">
        <v>389</v>
      </c>
      <c r="BP16" s="93">
        <v>1</v>
      </c>
      <c r="BQ16" s="96" t="e">
        <v>#N/A</v>
      </c>
      <c r="BR16" s="97" t="e">
        <v>#N/A</v>
      </c>
      <c r="BS16" s="93"/>
      <c r="BT16" s="96" t="s">
        <v>389</v>
      </c>
      <c r="BU16" s="97" t="s">
        <v>389</v>
      </c>
      <c r="BV16" s="93"/>
      <c r="BW16" s="96" t="s">
        <v>389</v>
      </c>
      <c r="BX16" s="97" t="s">
        <v>389</v>
      </c>
      <c r="BY16" s="93"/>
      <c r="BZ16" s="96" t="s">
        <v>389</v>
      </c>
      <c r="CA16" s="97" t="s">
        <v>389</v>
      </c>
      <c r="CB16" s="93"/>
      <c r="CC16" s="96" t="s">
        <v>389</v>
      </c>
      <c r="CD16" s="97" t="s">
        <v>389</v>
      </c>
      <c r="CE16" s="93"/>
      <c r="CF16" s="96" t="s">
        <v>389</v>
      </c>
      <c r="CG16" s="97" t="s">
        <v>389</v>
      </c>
      <c r="CH16" s="93"/>
      <c r="CI16" s="96" t="s">
        <v>389</v>
      </c>
      <c r="CJ16" s="97" t="s">
        <v>389</v>
      </c>
      <c r="CK16" s="93"/>
      <c r="CL16" s="96" t="s">
        <v>389</v>
      </c>
      <c r="CM16" s="97" t="s">
        <v>389</v>
      </c>
      <c r="CN16" s="93">
        <v>1</v>
      </c>
      <c r="CO16" s="96" t="e">
        <v>#N/A</v>
      </c>
      <c r="CP16" s="97" t="e">
        <v>#N/A</v>
      </c>
      <c r="CQ16" s="93">
        <v>3</v>
      </c>
      <c r="CR16" s="96" t="e">
        <v>#N/A</v>
      </c>
      <c r="CS16" s="97" t="e">
        <v>#N/A</v>
      </c>
      <c r="CT16" s="93"/>
      <c r="CU16" s="96" t="s">
        <v>389</v>
      </c>
      <c r="CV16" s="97" t="s">
        <v>389</v>
      </c>
      <c r="CW16" s="93"/>
      <c r="CX16" s="96" t="s">
        <v>389</v>
      </c>
      <c r="CY16" s="97" t="s">
        <v>389</v>
      </c>
      <c r="CZ16" s="93"/>
      <c r="DA16" s="96" t="s">
        <v>389</v>
      </c>
      <c r="DB16" s="97" t="s">
        <v>389</v>
      </c>
      <c r="DC16" s="93"/>
      <c r="DD16" s="96" t="s">
        <v>389</v>
      </c>
      <c r="DE16" s="97" t="s">
        <v>389</v>
      </c>
      <c r="DF16" s="93"/>
      <c r="DG16" s="96" t="s">
        <v>389</v>
      </c>
      <c r="DH16" s="97" t="s">
        <v>389</v>
      </c>
      <c r="DI16" s="93"/>
      <c r="DJ16" s="96" t="s">
        <v>389</v>
      </c>
      <c r="DK16" s="97" t="s">
        <v>389</v>
      </c>
      <c r="DL16" s="93"/>
      <c r="DM16" s="96" t="s">
        <v>389</v>
      </c>
      <c r="DN16" s="97" t="s">
        <v>389</v>
      </c>
      <c r="DO16" s="93"/>
      <c r="DP16" s="96" t="s">
        <v>389</v>
      </c>
      <c r="DQ16" s="97" t="s">
        <v>389</v>
      </c>
      <c r="DR16" s="93"/>
      <c r="DS16" s="96" t="s">
        <v>389</v>
      </c>
      <c r="DT16" s="97" t="s">
        <v>389</v>
      </c>
      <c r="DU16" s="93"/>
      <c r="DV16" s="96" t="s">
        <v>389</v>
      </c>
      <c r="DW16" s="97" t="s">
        <v>389</v>
      </c>
      <c r="DX16" s="93"/>
      <c r="DY16" s="96" t="s">
        <v>389</v>
      </c>
      <c r="DZ16" s="97" t="s">
        <v>389</v>
      </c>
      <c r="EA16" s="93"/>
      <c r="EB16" s="96" t="s">
        <v>389</v>
      </c>
      <c r="EC16" s="97" t="s">
        <v>389</v>
      </c>
      <c r="ED16" s="93"/>
      <c r="EE16" s="96" t="s">
        <v>389</v>
      </c>
      <c r="EF16" s="97" t="s">
        <v>389</v>
      </c>
      <c r="EG16" s="93"/>
      <c r="EH16" s="96" t="s">
        <v>389</v>
      </c>
      <c r="EI16" s="97" t="s">
        <v>389</v>
      </c>
      <c r="EJ16" s="93"/>
      <c r="EK16" s="96" t="s">
        <v>389</v>
      </c>
      <c r="EL16" s="97" t="s">
        <v>389</v>
      </c>
      <c r="EM16" s="93"/>
      <c r="EN16" s="96" t="s">
        <v>389</v>
      </c>
      <c r="EO16" s="97" t="s">
        <v>389</v>
      </c>
      <c r="EP16" s="93"/>
      <c r="EQ16" s="96" t="s">
        <v>389</v>
      </c>
      <c r="ER16" s="97" t="s">
        <v>389</v>
      </c>
      <c r="ES16" s="93"/>
      <c r="ET16" s="96" t="s">
        <v>389</v>
      </c>
      <c r="EU16" s="97" t="s">
        <v>389</v>
      </c>
      <c r="EV16" s="93"/>
      <c r="EW16" s="96" t="s">
        <v>389</v>
      </c>
      <c r="EX16" s="97" t="s">
        <v>389</v>
      </c>
      <c r="EY16" s="93"/>
      <c r="EZ16" s="96" t="s">
        <v>389</v>
      </c>
      <c r="FA16" s="97" t="s">
        <v>389</v>
      </c>
      <c r="FB16" s="93"/>
      <c r="FC16" s="96" t="s">
        <v>389</v>
      </c>
      <c r="FD16" s="97" t="s">
        <v>389</v>
      </c>
      <c r="FE16" s="93"/>
      <c r="FF16" s="96" t="s">
        <v>389</v>
      </c>
      <c r="FG16" s="97" t="s">
        <v>389</v>
      </c>
      <c r="FH16" s="93"/>
      <c r="FI16" s="96" t="s">
        <v>389</v>
      </c>
      <c r="FJ16" s="97" t="s">
        <v>389</v>
      </c>
      <c r="FK16" s="93"/>
      <c r="FL16" s="96" t="s">
        <v>389</v>
      </c>
      <c r="FM16" s="97" t="s">
        <v>389</v>
      </c>
    </row>
    <row r="17" ht="15" customHeight="1" spans="1:170" x14ac:dyDescent="0.25">
      <c r="A17" s="94">
        <f>indices!B17</f>
      </c>
      <c r="B17" s="106">
        <f>'a completer'!$B$12</f>
      </c>
      <c r="C17" s="106">
        <f>'a completer'!$B$15</f>
      </c>
      <c r="D17" s="410">
        <f t="shared" si="0"/>
      </c>
      <c r="E17" s="93"/>
      <c r="F17" s="96" t="s">
        <v>389</v>
      </c>
      <c r="G17" s="97" t="s">
        <v>389</v>
      </c>
      <c r="H17" s="93"/>
      <c r="I17" s="96" t="s">
        <v>389</v>
      </c>
      <c r="J17" s="97" t="s">
        <v>389</v>
      </c>
      <c r="K17" s="93"/>
      <c r="L17" s="96" t="s">
        <v>389</v>
      </c>
      <c r="M17" s="97" t="s">
        <v>389</v>
      </c>
      <c r="N17" s="93"/>
      <c r="O17" s="96" t="s">
        <v>389</v>
      </c>
      <c r="P17" s="97" t="s">
        <v>389</v>
      </c>
      <c r="Q17" s="93"/>
      <c r="R17" s="96" t="s">
        <v>389</v>
      </c>
      <c r="S17" s="97" t="s">
        <v>389</v>
      </c>
      <c r="T17" s="93"/>
      <c r="U17" s="96" t="s">
        <v>389</v>
      </c>
      <c r="V17" s="97" t="s">
        <v>389</v>
      </c>
      <c r="W17" s="93"/>
      <c r="X17" s="96" t="s">
        <v>389</v>
      </c>
      <c r="Y17" s="97" t="s">
        <v>389</v>
      </c>
      <c r="Z17" s="93"/>
      <c r="AA17" s="96" t="s">
        <v>389</v>
      </c>
      <c r="AB17" s="97" t="s">
        <v>389</v>
      </c>
      <c r="AC17" s="93"/>
      <c r="AD17" s="96" t="s">
        <v>389</v>
      </c>
      <c r="AE17" s="97" t="s">
        <v>389</v>
      </c>
      <c r="AF17" s="93"/>
      <c r="AG17" s="96" t="s">
        <v>389</v>
      </c>
      <c r="AH17" s="97" t="s">
        <v>389</v>
      </c>
      <c r="AI17" s="93"/>
      <c r="AJ17" s="96" t="s">
        <v>389</v>
      </c>
      <c r="AK17" s="97" t="s">
        <v>389</v>
      </c>
      <c r="AL17" s="93"/>
      <c r="AM17" s="96" t="s">
        <v>389</v>
      </c>
      <c r="AN17" s="97" t="s">
        <v>389</v>
      </c>
      <c r="AO17" s="93"/>
      <c r="AP17" s="96" t="s">
        <v>389</v>
      </c>
      <c r="AQ17" s="97" t="s">
        <v>389</v>
      </c>
      <c r="AR17" s="93"/>
      <c r="AS17" s="96" t="s">
        <v>389</v>
      </c>
      <c r="AT17" s="97" t="s">
        <v>389</v>
      </c>
      <c r="AU17" s="93"/>
      <c r="AV17" s="96" t="s">
        <v>389</v>
      </c>
      <c r="AW17" s="97" t="s">
        <v>389</v>
      </c>
      <c r="AX17" s="93"/>
      <c r="AY17" s="96" t="s">
        <v>389</v>
      </c>
      <c r="AZ17" s="97" t="s">
        <v>389</v>
      </c>
      <c r="BA17" s="93"/>
      <c r="BB17" s="96" t="s">
        <v>389</v>
      </c>
      <c r="BC17" s="97" t="s">
        <v>389</v>
      </c>
      <c r="BD17" s="93"/>
      <c r="BE17" s="96" t="s">
        <v>389</v>
      </c>
      <c r="BF17" s="97" t="s">
        <v>389</v>
      </c>
      <c r="BG17" s="93"/>
      <c r="BH17" s="96" t="s">
        <v>389</v>
      </c>
      <c r="BI17" s="97" t="s">
        <v>389</v>
      </c>
      <c r="BJ17" s="93"/>
      <c r="BK17" s="96" t="s">
        <v>389</v>
      </c>
      <c r="BL17" s="97" t="s">
        <v>389</v>
      </c>
      <c r="BM17" s="93"/>
      <c r="BN17" s="96" t="s">
        <v>389</v>
      </c>
      <c r="BO17" s="97" t="s">
        <v>389</v>
      </c>
      <c r="BP17" s="93"/>
      <c r="BQ17" s="96" t="s">
        <v>389</v>
      </c>
      <c r="BR17" s="97" t="s">
        <v>389</v>
      </c>
      <c r="BS17" s="93"/>
      <c r="BT17" s="96" t="s">
        <v>389</v>
      </c>
      <c r="BU17" s="97" t="s">
        <v>389</v>
      </c>
      <c r="BV17" s="93"/>
      <c r="BW17" s="96" t="s">
        <v>389</v>
      </c>
      <c r="BX17" s="97" t="s">
        <v>389</v>
      </c>
      <c r="BY17" s="93"/>
      <c r="BZ17" s="96" t="s">
        <v>389</v>
      </c>
      <c r="CA17" s="97" t="s">
        <v>389</v>
      </c>
      <c r="CB17" s="93"/>
      <c r="CC17" s="96" t="s">
        <v>389</v>
      </c>
      <c r="CD17" s="97" t="s">
        <v>389</v>
      </c>
      <c r="CE17" s="93"/>
      <c r="CF17" s="96" t="s">
        <v>389</v>
      </c>
      <c r="CG17" s="97" t="s">
        <v>389</v>
      </c>
      <c r="CH17" s="93"/>
      <c r="CI17" s="96" t="s">
        <v>389</v>
      </c>
      <c r="CJ17" s="97" t="s">
        <v>389</v>
      </c>
      <c r="CK17" s="93"/>
      <c r="CL17" s="96" t="s">
        <v>389</v>
      </c>
      <c r="CM17" s="97" t="s">
        <v>389</v>
      </c>
      <c r="CN17" s="93"/>
      <c r="CO17" s="96" t="s">
        <v>389</v>
      </c>
      <c r="CP17" s="97" t="s">
        <v>389</v>
      </c>
      <c r="CQ17" s="93"/>
      <c r="CR17" s="96" t="s">
        <v>389</v>
      </c>
      <c r="CS17" s="97" t="s">
        <v>389</v>
      </c>
      <c r="CT17" s="93"/>
      <c r="CU17" s="96" t="s">
        <v>389</v>
      </c>
      <c r="CV17" s="97" t="s">
        <v>389</v>
      </c>
      <c r="CW17" s="93"/>
      <c r="CX17" s="96" t="s">
        <v>389</v>
      </c>
      <c r="CY17" s="97" t="s">
        <v>389</v>
      </c>
      <c r="CZ17" s="93"/>
      <c r="DA17" s="96" t="s">
        <v>389</v>
      </c>
      <c r="DB17" s="97" t="s">
        <v>389</v>
      </c>
      <c r="DC17" s="93"/>
      <c r="DD17" s="96" t="s">
        <v>389</v>
      </c>
      <c r="DE17" s="97" t="s">
        <v>389</v>
      </c>
      <c r="DF17" s="93"/>
      <c r="DG17" s="96" t="s">
        <v>389</v>
      </c>
      <c r="DH17" s="97" t="s">
        <v>389</v>
      </c>
      <c r="DI17" s="93"/>
      <c r="DJ17" s="96" t="s">
        <v>389</v>
      </c>
      <c r="DK17" s="97" t="s">
        <v>389</v>
      </c>
      <c r="DL17" s="93"/>
      <c r="DM17" s="96" t="s">
        <v>389</v>
      </c>
      <c r="DN17" s="97" t="s">
        <v>389</v>
      </c>
      <c r="DO17" s="93"/>
      <c r="DP17" s="96" t="s">
        <v>389</v>
      </c>
      <c r="DQ17" s="97" t="s">
        <v>389</v>
      </c>
      <c r="DR17" s="93"/>
      <c r="DS17" s="96" t="s">
        <v>389</v>
      </c>
      <c r="DT17" s="97" t="s">
        <v>389</v>
      </c>
      <c r="DU17" s="93"/>
      <c r="DV17" s="96" t="s">
        <v>389</v>
      </c>
      <c r="DW17" s="97" t="s">
        <v>389</v>
      </c>
      <c r="DX17" s="93"/>
      <c r="DY17" s="96" t="s">
        <v>389</v>
      </c>
      <c r="DZ17" s="97" t="s">
        <v>389</v>
      </c>
      <c r="EA17" s="93"/>
      <c r="EB17" s="96" t="s">
        <v>389</v>
      </c>
      <c r="EC17" s="97" t="s">
        <v>389</v>
      </c>
      <c r="ED17" s="93"/>
      <c r="EE17" s="96" t="s">
        <v>389</v>
      </c>
      <c r="EF17" s="97" t="s">
        <v>389</v>
      </c>
      <c r="EG17" s="93"/>
      <c r="EH17" s="96" t="s">
        <v>389</v>
      </c>
      <c r="EI17" s="97" t="s">
        <v>389</v>
      </c>
      <c r="EJ17" s="93"/>
      <c r="EK17" s="96" t="s">
        <v>389</v>
      </c>
      <c r="EL17" s="97" t="s">
        <v>389</v>
      </c>
      <c r="EM17" s="93"/>
      <c r="EN17" s="96" t="s">
        <v>389</v>
      </c>
      <c r="EO17" s="97" t="s">
        <v>389</v>
      </c>
      <c r="EP17" s="93"/>
      <c r="EQ17" s="96" t="s">
        <v>389</v>
      </c>
      <c r="ER17" s="97" t="s">
        <v>389</v>
      </c>
      <c r="ES17" s="93"/>
      <c r="ET17" s="96" t="s">
        <v>389</v>
      </c>
      <c r="EU17" s="97" t="s">
        <v>389</v>
      </c>
      <c r="EV17" s="93"/>
      <c r="EW17" s="96" t="s">
        <v>389</v>
      </c>
      <c r="EX17" s="97" t="s">
        <v>389</v>
      </c>
      <c r="EY17" s="93"/>
      <c r="EZ17" s="96" t="s">
        <v>389</v>
      </c>
      <c r="FA17" s="97" t="s">
        <v>389</v>
      </c>
      <c r="FB17" s="93"/>
      <c r="FC17" s="96" t="s">
        <v>389</v>
      </c>
      <c r="FD17" s="97" t="s">
        <v>389</v>
      </c>
      <c r="FE17" s="93"/>
      <c r="FF17" s="96" t="s">
        <v>389</v>
      </c>
      <c r="FG17" s="97" t="s">
        <v>389</v>
      </c>
      <c r="FH17" s="93"/>
      <c r="FI17" s="96" t="s">
        <v>389</v>
      </c>
      <c r="FJ17" s="97" t="s">
        <v>389</v>
      </c>
      <c r="FK17" s="93"/>
      <c r="FL17" s="96" t="s">
        <v>389</v>
      </c>
      <c r="FM17" s="97" t="s">
        <v>389</v>
      </c>
    </row>
    <row r="18" ht="15" customHeight="1" spans="1:170" x14ac:dyDescent="0.25">
      <c r="A18" s="94">
        <f>indices!B18</f>
      </c>
      <c r="B18" s="106">
        <f>'a completer'!$B$12</f>
      </c>
      <c r="C18" s="106">
        <f>'a completer'!$B$15</f>
      </c>
      <c r="D18" s="410">
        <f t="shared" si="0"/>
      </c>
      <c r="E18" s="93"/>
      <c r="F18" s="96" t="s">
        <v>389</v>
      </c>
      <c r="G18" s="97" t="s">
        <v>389</v>
      </c>
      <c r="H18" s="93"/>
      <c r="I18" s="96" t="s">
        <v>389</v>
      </c>
      <c r="J18" s="97" t="s">
        <v>389</v>
      </c>
      <c r="K18" s="93"/>
      <c r="L18" s="96" t="s">
        <v>389</v>
      </c>
      <c r="M18" s="97" t="s">
        <v>389</v>
      </c>
      <c r="N18" s="93"/>
      <c r="O18" s="96" t="s">
        <v>389</v>
      </c>
      <c r="P18" s="97" t="s">
        <v>389</v>
      </c>
      <c r="Q18" s="93"/>
      <c r="R18" s="96" t="s">
        <v>389</v>
      </c>
      <c r="S18" s="97" t="s">
        <v>389</v>
      </c>
      <c r="T18" s="93"/>
      <c r="U18" s="96" t="s">
        <v>389</v>
      </c>
      <c r="V18" s="97" t="s">
        <v>389</v>
      </c>
      <c r="W18" s="93"/>
      <c r="X18" s="96" t="s">
        <v>389</v>
      </c>
      <c r="Y18" s="97" t="s">
        <v>389</v>
      </c>
      <c r="Z18" s="93"/>
      <c r="AA18" s="96" t="s">
        <v>389</v>
      </c>
      <c r="AB18" s="97" t="s">
        <v>389</v>
      </c>
      <c r="AC18" s="93"/>
      <c r="AD18" s="96" t="s">
        <v>389</v>
      </c>
      <c r="AE18" s="97" t="s">
        <v>389</v>
      </c>
      <c r="AF18" s="93"/>
      <c r="AG18" s="96" t="s">
        <v>389</v>
      </c>
      <c r="AH18" s="97" t="s">
        <v>389</v>
      </c>
      <c r="AI18" s="93"/>
      <c r="AJ18" s="96" t="s">
        <v>389</v>
      </c>
      <c r="AK18" s="97" t="s">
        <v>389</v>
      </c>
      <c r="AL18" s="93"/>
      <c r="AM18" s="96" t="s">
        <v>389</v>
      </c>
      <c r="AN18" s="97" t="s">
        <v>389</v>
      </c>
      <c r="AO18" s="93"/>
      <c r="AP18" s="96" t="s">
        <v>389</v>
      </c>
      <c r="AQ18" s="97" t="s">
        <v>389</v>
      </c>
      <c r="AR18" s="93"/>
      <c r="AS18" s="96" t="s">
        <v>389</v>
      </c>
      <c r="AT18" s="97" t="s">
        <v>389</v>
      </c>
      <c r="AU18" s="93"/>
      <c r="AV18" s="96" t="s">
        <v>389</v>
      </c>
      <c r="AW18" s="97" t="s">
        <v>389</v>
      </c>
      <c r="AX18" s="93"/>
      <c r="AY18" s="96" t="s">
        <v>389</v>
      </c>
      <c r="AZ18" s="97" t="s">
        <v>389</v>
      </c>
      <c r="BA18" s="93"/>
      <c r="BB18" s="96" t="s">
        <v>389</v>
      </c>
      <c r="BC18" s="97" t="s">
        <v>389</v>
      </c>
      <c r="BD18" s="93"/>
      <c r="BE18" s="96" t="s">
        <v>389</v>
      </c>
      <c r="BF18" s="97" t="s">
        <v>389</v>
      </c>
      <c r="BG18" s="93"/>
      <c r="BH18" s="96" t="s">
        <v>389</v>
      </c>
      <c r="BI18" s="97" t="s">
        <v>389</v>
      </c>
      <c r="BJ18" s="93"/>
      <c r="BK18" s="96" t="s">
        <v>389</v>
      </c>
      <c r="BL18" s="97" t="s">
        <v>389</v>
      </c>
      <c r="BM18" s="93"/>
      <c r="BN18" s="96" t="s">
        <v>389</v>
      </c>
      <c r="BO18" s="97" t="s">
        <v>389</v>
      </c>
      <c r="BP18" s="93"/>
      <c r="BQ18" s="96" t="s">
        <v>389</v>
      </c>
      <c r="BR18" s="97" t="s">
        <v>389</v>
      </c>
      <c r="BS18" s="93"/>
      <c r="BT18" s="96" t="s">
        <v>389</v>
      </c>
      <c r="BU18" s="97" t="s">
        <v>389</v>
      </c>
      <c r="BV18" s="93"/>
      <c r="BW18" s="96" t="s">
        <v>389</v>
      </c>
      <c r="BX18" s="97" t="s">
        <v>389</v>
      </c>
      <c r="BY18" s="93"/>
      <c r="BZ18" s="96" t="s">
        <v>389</v>
      </c>
      <c r="CA18" s="97" t="s">
        <v>389</v>
      </c>
      <c r="CB18" s="93"/>
      <c r="CC18" s="96" t="s">
        <v>389</v>
      </c>
      <c r="CD18" s="97" t="s">
        <v>389</v>
      </c>
      <c r="CE18" s="93"/>
      <c r="CF18" s="96" t="s">
        <v>389</v>
      </c>
      <c r="CG18" s="97" t="s">
        <v>389</v>
      </c>
      <c r="CH18" s="93"/>
      <c r="CI18" s="96" t="s">
        <v>389</v>
      </c>
      <c r="CJ18" s="97" t="s">
        <v>389</v>
      </c>
      <c r="CK18" s="93"/>
      <c r="CL18" s="96" t="s">
        <v>389</v>
      </c>
      <c r="CM18" s="97" t="s">
        <v>389</v>
      </c>
      <c r="CN18" s="93"/>
      <c r="CO18" s="96" t="s">
        <v>389</v>
      </c>
      <c r="CP18" s="97" t="s">
        <v>389</v>
      </c>
      <c r="CQ18" s="93"/>
      <c r="CR18" s="96" t="s">
        <v>389</v>
      </c>
      <c r="CS18" s="97" t="s">
        <v>389</v>
      </c>
      <c r="CT18" s="93"/>
      <c r="CU18" s="96" t="s">
        <v>389</v>
      </c>
      <c r="CV18" s="97" t="s">
        <v>389</v>
      </c>
      <c r="CW18" s="93"/>
      <c r="CX18" s="96" t="s">
        <v>389</v>
      </c>
      <c r="CY18" s="97" t="s">
        <v>389</v>
      </c>
      <c r="CZ18" s="93"/>
      <c r="DA18" s="96" t="s">
        <v>389</v>
      </c>
      <c r="DB18" s="97" t="s">
        <v>389</v>
      </c>
      <c r="DC18" s="93"/>
      <c r="DD18" s="96" t="s">
        <v>389</v>
      </c>
      <c r="DE18" s="97" t="s">
        <v>389</v>
      </c>
      <c r="DF18" s="93"/>
      <c r="DG18" s="96" t="s">
        <v>389</v>
      </c>
      <c r="DH18" s="97" t="s">
        <v>389</v>
      </c>
      <c r="DI18" s="93"/>
      <c r="DJ18" s="96" t="s">
        <v>389</v>
      </c>
      <c r="DK18" s="97" t="s">
        <v>389</v>
      </c>
      <c r="DL18" s="93"/>
      <c r="DM18" s="96" t="s">
        <v>389</v>
      </c>
      <c r="DN18" s="97" t="s">
        <v>389</v>
      </c>
      <c r="DO18" s="93"/>
      <c r="DP18" s="96" t="s">
        <v>389</v>
      </c>
      <c r="DQ18" s="97" t="s">
        <v>389</v>
      </c>
      <c r="DR18" s="93"/>
      <c r="DS18" s="96" t="s">
        <v>389</v>
      </c>
      <c r="DT18" s="97" t="s">
        <v>389</v>
      </c>
      <c r="DU18" s="93"/>
      <c r="DV18" s="96" t="s">
        <v>389</v>
      </c>
      <c r="DW18" s="97" t="s">
        <v>389</v>
      </c>
      <c r="DX18" s="93"/>
      <c r="DY18" s="96" t="s">
        <v>389</v>
      </c>
      <c r="DZ18" s="97" t="s">
        <v>389</v>
      </c>
      <c r="EA18" s="93"/>
      <c r="EB18" s="96" t="s">
        <v>389</v>
      </c>
      <c r="EC18" s="97" t="s">
        <v>389</v>
      </c>
      <c r="ED18" s="93"/>
      <c r="EE18" s="96" t="s">
        <v>389</v>
      </c>
      <c r="EF18" s="97" t="s">
        <v>389</v>
      </c>
      <c r="EG18" s="93"/>
      <c r="EH18" s="96" t="s">
        <v>389</v>
      </c>
      <c r="EI18" s="97" t="s">
        <v>389</v>
      </c>
      <c r="EJ18" s="93"/>
      <c r="EK18" s="96" t="s">
        <v>389</v>
      </c>
      <c r="EL18" s="97" t="s">
        <v>389</v>
      </c>
      <c r="EM18" s="93"/>
      <c r="EN18" s="96" t="s">
        <v>389</v>
      </c>
      <c r="EO18" s="97" t="s">
        <v>389</v>
      </c>
      <c r="EP18" s="93"/>
      <c r="EQ18" s="96" t="s">
        <v>389</v>
      </c>
      <c r="ER18" s="97" t="s">
        <v>389</v>
      </c>
      <c r="ES18" s="93"/>
      <c r="ET18" s="96" t="s">
        <v>389</v>
      </c>
      <c r="EU18" s="97" t="s">
        <v>389</v>
      </c>
      <c r="EV18" s="93"/>
      <c r="EW18" s="96" t="s">
        <v>389</v>
      </c>
      <c r="EX18" s="97" t="s">
        <v>389</v>
      </c>
      <c r="EY18" s="93"/>
      <c r="EZ18" s="96" t="s">
        <v>389</v>
      </c>
      <c r="FA18" s="97" t="s">
        <v>389</v>
      </c>
      <c r="FB18" s="93"/>
      <c r="FC18" s="96" t="s">
        <v>389</v>
      </c>
      <c r="FD18" s="97" t="s">
        <v>389</v>
      </c>
      <c r="FE18" s="93"/>
      <c r="FF18" s="96" t="s">
        <v>389</v>
      </c>
      <c r="FG18" s="97" t="s">
        <v>389</v>
      </c>
      <c r="FH18" s="93"/>
      <c r="FI18" s="96" t="s">
        <v>389</v>
      </c>
      <c r="FJ18" s="97" t="s">
        <v>389</v>
      </c>
      <c r="FK18" s="93"/>
      <c r="FL18" s="96" t="s">
        <v>389</v>
      </c>
      <c r="FM18" s="97" t="s">
        <v>389</v>
      </c>
    </row>
    <row r="19" ht="15" customHeight="1" spans="1:170" x14ac:dyDescent="0.25">
      <c r="A19" s="94">
        <f>indices!B19</f>
      </c>
      <c r="B19" s="106">
        <f>'a completer'!$B$12</f>
      </c>
      <c r="C19" s="106">
        <f>'a completer'!$B$15</f>
      </c>
      <c r="D19" s="410">
        <f t="shared" si="0"/>
      </c>
      <c r="E19" s="93"/>
      <c r="F19" s="96" t="s">
        <v>389</v>
      </c>
      <c r="G19" s="97" t="s">
        <v>389</v>
      </c>
      <c r="H19" s="93"/>
      <c r="I19" s="96" t="s">
        <v>389</v>
      </c>
      <c r="J19" s="97" t="s">
        <v>389</v>
      </c>
      <c r="K19" s="93"/>
      <c r="L19" s="96" t="s">
        <v>389</v>
      </c>
      <c r="M19" s="97" t="s">
        <v>389</v>
      </c>
      <c r="N19" s="93"/>
      <c r="O19" s="96" t="s">
        <v>389</v>
      </c>
      <c r="P19" s="97" t="s">
        <v>389</v>
      </c>
      <c r="Q19" s="93"/>
      <c r="R19" s="96" t="s">
        <v>389</v>
      </c>
      <c r="S19" s="97" t="s">
        <v>389</v>
      </c>
      <c r="T19" s="93">
        <v>1</v>
      </c>
      <c r="U19" s="96" t="e">
        <v>#N/A</v>
      </c>
      <c r="V19" s="97" t="e">
        <v>#N/A</v>
      </c>
      <c r="W19" s="93">
        <v>1</v>
      </c>
      <c r="X19" s="96" t="e">
        <v>#N/A</v>
      </c>
      <c r="Y19" s="97" t="e">
        <v>#N/A</v>
      </c>
      <c r="Z19" s="93"/>
      <c r="AA19" s="96" t="s">
        <v>389</v>
      </c>
      <c r="AB19" s="97" t="s">
        <v>389</v>
      </c>
      <c r="AC19" s="93"/>
      <c r="AD19" s="96" t="s">
        <v>389</v>
      </c>
      <c r="AE19" s="97" t="s">
        <v>389</v>
      </c>
      <c r="AF19" s="93"/>
      <c r="AG19" s="96" t="s">
        <v>389</v>
      </c>
      <c r="AH19" s="97" t="s">
        <v>389</v>
      </c>
      <c r="AI19" s="93">
        <v>2</v>
      </c>
      <c r="AJ19" s="96" t="e">
        <v>#N/A</v>
      </c>
      <c r="AK19" s="97" t="e">
        <v>#N/A</v>
      </c>
      <c r="AL19" s="93"/>
      <c r="AM19" s="96" t="s">
        <v>389</v>
      </c>
      <c r="AN19" s="97" t="s">
        <v>389</v>
      </c>
      <c r="AO19" s="93"/>
      <c r="AP19" s="96" t="s">
        <v>389</v>
      </c>
      <c r="AQ19" s="97" t="s">
        <v>389</v>
      </c>
      <c r="AR19" s="93"/>
      <c r="AS19" s="96" t="s">
        <v>389</v>
      </c>
      <c r="AT19" s="97" t="s">
        <v>389</v>
      </c>
      <c r="AU19" s="93"/>
      <c r="AV19" s="96" t="s">
        <v>389</v>
      </c>
      <c r="AW19" s="97" t="s">
        <v>389</v>
      </c>
      <c r="AX19" s="93">
        <v>1</v>
      </c>
      <c r="AY19" s="96" t="e">
        <v>#N/A</v>
      </c>
      <c r="AZ19" s="97" t="e">
        <v>#N/A</v>
      </c>
      <c r="BA19" s="93"/>
      <c r="BB19" s="96" t="s">
        <v>389</v>
      </c>
      <c r="BC19" s="97" t="s">
        <v>389</v>
      </c>
      <c r="BD19" s="93"/>
      <c r="BE19" s="96" t="s">
        <v>389</v>
      </c>
      <c r="BF19" s="97" t="s">
        <v>389</v>
      </c>
      <c r="BG19" s="93"/>
      <c r="BH19" s="96" t="s">
        <v>389</v>
      </c>
      <c r="BI19" s="97" t="s">
        <v>389</v>
      </c>
      <c r="BJ19" s="93"/>
      <c r="BK19" s="96" t="s">
        <v>389</v>
      </c>
      <c r="BL19" s="97" t="s">
        <v>389</v>
      </c>
      <c r="BM19" s="93"/>
      <c r="BN19" s="96" t="s">
        <v>389</v>
      </c>
      <c r="BO19" s="97" t="s">
        <v>389</v>
      </c>
      <c r="BP19" s="93">
        <v>1</v>
      </c>
      <c r="BQ19" s="96" t="e">
        <v>#N/A</v>
      </c>
      <c r="BR19" s="97" t="e">
        <v>#N/A</v>
      </c>
      <c r="BS19" s="93"/>
      <c r="BT19" s="96" t="s">
        <v>389</v>
      </c>
      <c r="BU19" s="97" t="s">
        <v>389</v>
      </c>
      <c r="BV19" s="93"/>
      <c r="BW19" s="96" t="s">
        <v>389</v>
      </c>
      <c r="BX19" s="97" t="s">
        <v>389</v>
      </c>
      <c r="BY19" s="93"/>
      <c r="BZ19" s="96" t="s">
        <v>389</v>
      </c>
      <c r="CA19" s="97" t="s">
        <v>389</v>
      </c>
      <c r="CB19" s="93"/>
      <c r="CC19" s="96" t="s">
        <v>389</v>
      </c>
      <c r="CD19" s="97" t="s">
        <v>389</v>
      </c>
      <c r="CE19" s="93"/>
      <c r="CF19" s="96" t="s">
        <v>389</v>
      </c>
      <c r="CG19" s="97" t="s">
        <v>389</v>
      </c>
      <c r="CH19" s="93"/>
      <c r="CI19" s="96" t="s">
        <v>389</v>
      </c>
      <c r="CJ19" s="97" t="s">
        <v>389</v>
      </c>
      <c r="CK19" s="93"/>
      <c r="CL19" s="96" t="s">
        <v>389</v>
      </c>
      <c r="CM19" s="97" t="s">
        <v>389</v>
      </c>
      <c r="CN19" s="93"/>
      <c r="CO19" s="96" t="s">
        <v>389</v>
      </c>
      <c r="CP19" s="97" t="s">
        <v>389</v>
      </c>
      <c r="CQ19" s="93"/>
      <c r="CR19" s="96" t="s">
        <v>389</v>
      </c>
      <c r="CS19" s="97" t="s">
        <v>389</v>
      </c>
      <c r="CT19" s="93"/>
      <c r="CU19" s="96" t="s">
        <v>389</v>
      </c>
      <c r="CV19" s="97" t="s">
        <v>389</v>
      </c>
      <c r="CW19" s="93"/>
      <c r="CX19" s="96" t="s">
        <v>389</v>
      </c>
      <c r="CY19" s="97" t="s">
        <v>389</v>
      </c>
      <c r="CZ19" s="93"/>
      <c r="DA19" s="96" t="s">
        <v>389</v>
      </c>
      <c r="DB19" s="97" t="s">
        <v>389</v>
      </c>
      <c r="DC19" s="93"/>
      <c r="DD19" s="96" t="s">
        <v>389</v>
      </c>
      <c r="DE19" s="97" t="s">
        <v>389</v>
      </c>
      <c r="DF19" s="93"/>
      <c r="DG19" s="96" t="s">
        <v>389</v>
      </c>
      <c r="DH19" s="97" t="s">
        <v>389</v>
      </c>
      <c r="DI19" s="93"/>
      <c r="DJ19" s="96" t="s">
        <v>389</v>
      </c>
      <c r="DK19" s="97" t="s">
        <v>389</v>
      </c>
      <c r="DL19" s="93"/>
      <c r="DM19" s="96" t="s">
        <v>389</v>
      </c>
      <c r="DN19" s="97" t="s">
        <v>389</v>
      </c>
      <c r="DO19" s="93"/>
      <c r="DP19" s="96" t="s">
        <v>389</v>
      </c>
      <c r="DQ19" s="97" t="s">
        <v>389</v>
      </c>
      <c r="DR19" s="93"/>
      <c r="DS19" s="96" t="s">
        <v>389</v>
      </c>
      <c r="DT19" s="97" t="s">
        <v>389</v>
      </c>
      <c r="DU19" s="93"/>
      <c r="DV19" s="96" t="s">
        <v>389</v>
      </c>
      <c r="DW19" s="97" t="s">
        <v>389</v>
      </c>
      <c r="DX19" s="93"/>
      <c r="DY19" s="96" t="s">
        <v>389</v>
      </c>
      <c r="DZ19" s="97" t="s">
        <v>389</v>
      </c>
      <c r="EA19" s="93"/>
      <c r="EB19" s="96" t="s">
        <v>389</v>
      </c>
      <c r="EC19" s="97" t="s">
        <v>389</v>
      </c>
      <c r="ED19" s="93"/>
      <c r="EE19" s="96" t="s">
        <v>389</v>
      </c>
      <c r="EF19" s="97" t="s">
        <v>389</v>
      </c>
      <c r="EG19" s="93"/>
      <c r="EH19" s="96" t="s">
        <v>389</v>
      </c>
      <c r="EI19" s="97" t="s">
        <v>389</v>
      </c>
      <c r="EJ19" s="93"/>
      <c r="EK19" s="96" t="s">
        <v>389</v>
      </c>
      <c r="EL19" s="97" t="s">
        <v>389</v>
      </c>
      <c r="EM19" s="93"/>
      <c r="EN19" s="96" t="s">
        <v>389</v>
      </c>
      <c r="EO19" s="97" t="s">
        <v>389</v>
      </c>
      <c r="EP19" s="93"/>
      <c r="EQ19" s="96" t="s">
        <v>389</v>
      </c>
      <c r="ER19" s="97" t="s">
        <v>389</v>
      </c>
      <c r="ES19" s="93"/>
      <c r="ET19" s="96" t="s">
        <v>389</v>
      </c>
      <c r="EU19" s="97" t="s">
        <v>389</v>
      </c>
      <c r="EV19" s="93"/>
      <c r="EW19" s="96" t="s">
        <v>389</v>
      </c>
      <c r="EX19" s="97" t="s">
        <v>389</v>
      </c>
      <c r="EY19" s="93"/>
      <c r="EZ19" s="96" t="s">
        <v>389</v>
      </c>
      <c r="FA19" s="97" t="s">
        <v>389</v>
      </c>
      <c r="FB19" s="93"/>
      <c r="FC19" s="96" t="s">
        <v>389</v>
      </c>
      <c r="FD19" s="97" t="s">
        <v>389</v>
      </c>
      <c r="FE19" s="93"/>
      <c r="FF19" s="96" t="s">
        <v>389</v>
      </c>
      <c r="FG19" s="97" t="s">
        <v>389</v>
      </c>
      <c r="FH19" s="93"/>
      <c r="FI19" s="96" t="s">
        <v>389</v>
      </c>
      <c r="FJ19" s="97" t="s">
        <v>389</v>
      </c>
      <c r="FK19" s="93"/>
      <c r="FL19" s="96" t="s">
        <v>389</v>
      </c>
      <c r="FM19" s="97" t="s">
        <v>389</v>
      </c>
    </row>
    <row r="20" ht="15" customHeight="1" spans="1:170" x14ac:dyDescent="0.25">
      <c r="A20" s="94">
        <f>indices!B20</f>
      </c>
      <c r="B20" s="106">
        <f>'a completer'!$B$12</f>
      </c>
      <c r="C20" s="106">
        <f>'a completer'!$B$15</f>
      </c>
      <c r="D20" s="410">
        <f t="shared" si="0"/>
      </c>
      <c r="E20" s="93"/>
      <c r="F20" s="96" t="s">
        <v>389</v>
      </c>
      <c r="G20" s="97" t="s">
        <v>389</v>
      </c>
      <c r="H20" s="93"/>
      <c r="I20" s="96" t="s">
        <v>389</v>
      </c>
      <c r="J20" s="97" t="s">
        <v>389</v>
      </c>
      <c r="K20" s="93">
        <v>1</v>
      </c>
      <c r="L20" s="96" t="e">
        <v>#N/A</v>
      </c>
      <c r="M20" s="97" t="e">
        <v>#N/A</v>
      </c>
      <c r="N20" s="93"/>
      <c r="O20" s="96" t="s">
        <v>389</v>
      </c>
      <c r="P20" s="97" t="s">
        <v>389</v>
      </c>
      <c r="Q20" s="93"/>
      <c r="R20" s="96" t="s">
        <v>389</v>
      </c>
      <c r="S20" s="97" t="s">
        <v>389</v>
      </c>
      <c r="T20" s="93"/>
      <c r="U20" s="96" t="s">
        <v>389</v>
      </c>
      <c r="V20" s="97" t="s">
        <v>389</v>
      </c>
      <c r="W20" s="93"/>
      <c r="X20" s="96" t="s">
        <v>389</v>
      </c>
      <c r="Y20" s="97" t="s">
        <v>389</v>
      </c>
      <c r="Z20" s="93"/>
      <c r="AA20" s="96" t="s">
        <v>389</v>
      </c>
      <c r="AB20" s="97" t="s">
        <v>389</v>
      </c>
      <c r="AC20" s="93">
        <v>1</v>
      </c>
      <c r="AD20" s="96" t="e">
        <v>#N/A</v>
      </c>
      <c r="AE20" s="97" t="e">
        <v>#N/A</v>
      </c>
      <c r="AF20" s="93"/>
      <c r="AG20" s="96" t="s">
        <v>389</v>
      </c>
      <c r="AH20" s="97" t="s">
        <v>389</v>
      </c>
      <c r="AI20" s="93"/>
      <c r="AJ20" s="96" t="s">
        <v>389</v>
      </c>
      <c r="AK20" s="97" t="s">
        <v>389</v>
      </c>
      <c r="AL20" s="93"/>
      <c r="AM20" s="96" t="s">
        <v>389</v>
      </c>
      <c r="AN20" s="97" t="s">
        <v>389</v>
      </c>
      <c r="AO20" s="93"/>
      <c r="AP20" s="96" t="s">
        <v>389</v>
      </c>
      <c r="AQ20" s="97" t="s">
        <v>389</v>
      </c>
      <c r="AR20" s="93"/>
      <c r="AS20" s="96" t="s">
        <v>389</v>
      </c>
      <c r="AT20" s="97" t="s">
        <v>389</v>
      </c>
      <c r="AU20" s="93">
        <v>2</v>
      </c>
      <c r="AV20" s="96" t="e">
        <v>#N/A</v>
      </c>
      <c r="AW20" s="97" t="e">
        <v>#N/A</v>
      </c>
      <c r="AX20" s="93"/>
      <c r="AY20" s="96" t="s">
        <v>389</v>
      </c>
      <c r="AZ20" s="97" t="s">
        <v>389</v>
      </c>
      <c r="BA20" s="93"/>
      <c r="BB20" s="96" t="s">
        <v>389</v>
      </c>
      <c r="BC20" s="97" t="s">
        <v>389</v>
      </c>
      <c r="BD20" s="93"/>
      <c r="BE20" s="96" t="s">
        <v>389</v>
      </c>
      <c r="BF20" s="97" t="s">
        <v>389</v>
      </c>
      <c r="BG20" s="93"/>
      <c r="BH20" s="96" t="s">
        <v>389</v>
      </c>
      <c r="BI20" s="97" t="s">
        <v>389</v>
      </c>
      <c r="BJ20" s="93"/>
      <c r="BK20" s="96" t="s">
        <v>389</v>
      </c>
      <c r="BL20" s="97" t="s">
        <v>389</v>
      </c>
      <c r="BM20" s="93"/>
      <c r="BN20" s="96" t="s">
        <v>389</v>
      </c>
      <c r="BO20" s="97" t="s">
        <v>389</v>
      </c>
      <c r="BP20" s="93"/>
      <c r="BQ20" s="96" t="s">
        <v>389</v>
      </c>
      <c r="BR20" s="97" t="s">
        <v>389</v>
      </c>
      <c r="BS20" s="93"/>
      <c r="BT20" s="96" t="s">
        <v>389</v>
      </c>
      <c r="BU20" s="97" t="s">
        <v>389</v>
      </c>
      <c r="BV20" s="93"/>
      <c r="BW20" s="96" t="s">
        <v>389</v>
      </c>
      <c r="BX20" s="97" t="s">
        <v>389</v>
      </c>
      <c r="BY20" s="93"/>
      <c r="BZ20" s="96" t="s">
        <v>389</v>
      </c>
      <c r="CA20" s="97" t="s">
        <v>389</v>
      </c>
      <c r="CB20" s="93"/>
      <c r="CC20" s="96" t="s">
        <v>389</v>
      </c>
      <c r="CD20" s="97" t="s">
        <v>389</v>
      </c>
      <c r="CE20" s="93"/>
      <c r="CF20" s="96" t="s">
        <v>389</v>
      </c>
      <c r="CG20" s="97" t="s">
        <v>389</v>
      </c>
      <c r="CH20" s="93"/>
      <c r="CI20" s="96" t="s">
        <v>389</v>
      </c>
      <c r="CJ20" s="97" t="s">
        <v>389</v>
      </c>
      <c r="CK20" s="93"/>
      <c r="CL20" s="96" t="s">
        <v>389</v>
      </c>
      <c r="CM20" s="97" t="s">
        <v>389</v>
      </c>
      <c r="CN20" s="93"/>
      <c r="CO20" s="96" t="s">
        <v>389</v>
      </c>
      <c r="CP20" s="97" t="s">
        <v>389</v>
      </c>
      <c r="CQ20" s="93"/>
      <c r="CR20" s="96" t="s">
        <v>389</v>
      </c>
      <c r="CS20" s="97" t="s">
        <v>389</v>
      </c>
      <c r="CT20" s="93"/>
      <c r="CU20" s="96" t="s">
        <v>389</v>
      </c>
      <c r="CV20" s="97" t="s">
        <v>389</v>
      </c>
      <c r="CW20" s="93"/>
      <c r="CX20" s="96" t="s">
        <v>389</v>
      </c>
      <c r="CY20" s="97" t="s">
        <v>389</v>
      </c>
      <c r="CZ20" s="93"/>
      <c r="DA20" s="96" t="s">
        <v>389</v>
      </c>
      <c r="DB20" s="97" t="s">
        <v>389</v>
      </c>
      <c r="DC20" s="93"/>
      <c r="DD20" s="96" t="s">
        <v>389</v>
      </c>
      <c r="DE20" s="97" t="s">
        <v>389</v>
      </c>
      <c r="DF20" s="93"/>
      <c r="DG20" s="96" t="s">
        <v>389</v>
      </c>
      <c r="DH20" s="97" t="s">
        <v>389</v>
      </c>
      <c r="DI20" s="93"/>
      <c r="DJ20" s="96" t="s">
        <v>389</v>
      </c>
      <c r="DK20" s="97" t="s">
        <v>389</v>
      </c>
      <c r="DL20" s="93"/>
      <c r="DM20" s="96" t="s">
        <v>389</v>
      </c>
      <c r="DN20" s="97" t="s">
        <v>389</v>
      </c>
      <c r="DO20" s="93"/>
      <c r="DP20" s="96" t="s">
        <v>389</v>
      </c>
      <c r="DQ20" s="97" t="s">
        <v>389</v>
      </c>
      <c r="DR20" s="93"/>
      <c r="DS20" s="96" t="s">
        <v>389</v>
      </c>
      <c r="DT20" s="97" t="s">
        <v>389</v>
      </c>
      <c r="DU20" s="93"/>
      <c r="DV20" s="96" t="s">
        <v>389</v>
      </c>
      <c r="DW20" s="97" t="s">
        <v>389</v>
      </c>
      <c r="DX20" s="93"/>
      <c r="DY20" s="96" t="s">
        <v>389</v>
      </c>
      <c r="DZ20" s="97" t="s">
        <v>389</v>
      </c>
      <c r="EA20" s="93"/>
      <c r="EB20" s="96" t="s">
        <v>389</v>
      </c>
      <c r="EC20" s="97" t="s">
        <v>389</v>
      </c>
      <c r="ED20" s="93"/>
      <c r="EE20" s="96" t="s">
        <v>389</v>
      </c>
      <c r="EF20" s="97" t="s">
        <v>389</v>
      </c>
      <c r="EG20" s="93"/>
      <c r="EH20" s="96" t="s">
        <v>389</v>
      </c>
      <c r="EI20" s="97" t="s">
        <v>389</v>
      </c>
      <c r="EJ20" s="93"/>
      <c r="EK20" s="96" t="s">
        <v>389</v>
      </c>
      <c r="EL20" s="97" t="s">
        <v>389</v>
      </c>
      <c r="EM20" s="93"/>
      <c r="EN20" s="96" t="s">
        <v>389</v>
      </c>
      <c r="EO20" s="97" t="s">
        <v>389</v>
      </c>
      <c r="EP20" s="93"/>
      <c r="EQ20" s="96" t="s">
        <v>389</v>
      </c>
      <c r="ER20" s="97" t="s">
        <v>389</v>
      </c>
      <c r="ES20" s="93"/>
      <c r="ET20" s="96" t="s">
        <v>389</v>
      </c>
      <c r="EU20" s="97" t="s">
        <v>389</v>
      </c>
      <c r="EV20" s="93"/>
      <c r="EW20" s="96" t="s">
        <v>389</v>
      </c>
      <c r="EX20" s="97" t="s">
        <v>389</v>
      </c>
      <c r="EY20" s="93"/>
      <c r="EZ20" s="96" t="s">
        <v>389</v>
      </c>
      <c r="FA20" s="97" t="s">
        <v>389</v>
      </c>
      <c r="FB20" s="93"/>
      <c r="FC20" s="96" t="s">
        <v>389</v>
      </c>
      <c r="FD20" s="97" t="s">
        <v>389</v>
      </c>
      <c r="FE20" s="93"/>
      <c r="FF20" s="96" t="s">
        <v>389</v>
      </c>
      <c r="FG20" s="97" t="s">
        <v>389</v>
      </c>
      <c r="FH20" s="93"/>
      <c r="FI20" s="96" t="s">
        <v>389</v>
      </c>
      <c r="FJ20" s="97" t="s">
        <v>389</v>
      </c>
      <c r="FK20" s="93"/>
      <c r="FL20" s="96" t="s">
        <v>389</v>
      </c>
      <c r="FM20" s="97" t="s">
        <v>389</v>
      </c>
    </row>
    <row r="21" ht="15" customHeight="1" spans="1:170" x14ac:dyDescent="0.25">
      <c r="A21" s="94">
        <f>indices!B21</f>
      </c>
      <c r="B21" s="106">
        <f>'a completer'!$B$12</f>
      </c>
      <c r="C21" s="106">
        <f>'a completer'!$B$15</f>
      </c>
      <c r="D21" s="410">
        <f t="shared" si="0"/>
      </c>
      <c r="E21" s="93"/>
      <c r="F21" s="96" t="s">
        <v>389</v>
      </c>
      <c r="G21" s="97" t="s">
        <v>389</v>
      </c>
      <c r="H21" s="93"/>
      <c r="I21" s="96" t="s">
        <v>389</v>
      </c>
      <c r="J21" s="97" t="s">
        <v>389</v>
      </c>
      <c r="K21" s="93"/>
      <c r="L21" s="96" t="s">
        <v>389</v>
      </c>
      <c r="M21" s="97" t="s">
        <v>389</v>
      </c>
      <c r="N21" s="93"/>
      <c r="O21" s="96" t="s">
        <v>389</v>
      </c>
      <c r="P21" s="97" t="s">
        <v>389</v>
      </c>
      <c r="Q21" s="93"/>
      <c r="R21" s="96" t="s">
        <v>389</v>
      </c>
      <c r="S21" s="97" t="s">
        <v>389</v>
      </c>
      <c r="T21" s="93"/>
      <c r="U21" s="96" t="s">
        <v>389</v>
      </c>
      <c r="V21" s="97" t="s">
        <v>389</v>
      </c>
      <c r="W21" s="93"/>
      <c r="X21" s="96" t="s">
        <v>389</v>
      </c>
      <c r="Y21" s="97" t="s">
        <v>389</v>
      </c>
      <c r="Z21" s="93"/>
      <c r="AA21" s="96" t="s">
        <v>389</v>
      </c>
      <c r="AB21" s="97" t="s">
        <v>389</v>
      </c>
      <c r="AC21" s="93"/>
      <c r="AD21" s="96" t="s">
        <v>389</v>
      </c>
      <c r="AE21" s="97" t="s">
        <v>389</v>
      </c>
      <c r="AF21" s="93"/>
      <c r="AG21" s="96" t="s">
        <v>389</v>
      </c>
      <c r="AH21" s="97" t="s">
        <v>389</v>
      </c>
      <c r="AI21" s="93"/>
      <c r="AJ21" s="96" t="s">
        <v>389</v>
      </c>
      <c r="AK21" s="97" t="s">
        <v>389</v>
      </c>
      <c r="AL21" s="93"/>
      <c r="AM21" s="96" t="s">
        <v>389</v>
      </c>
      <c r="AN21" s="97" t="s">
        <v>389</v>
      </c>
      <c r="AO21" s="93"/>
      <c r="AP21" s="96" t="s">
        <v>389</v>
      </c>
      <c r="AQ21" s="97" t="s">
        <v>389</v>
      </c>
      <c r="AR21" s="93"/>
      <c r="AS21" s="96" t="s">
        <v>389</v>
      </c>
      <c r="AT21" s="97" t="s">
        <v>389</v>
      </c>
      <c r="AU21" s="93"/>
      <c r="AV21" s="96" t="s">
        <v>389</v>
      </c>
      <c r="AW21" s="97" t="s">
        <v>389</v>
      </c>
      <c r="AX21" s="93"/>
      <c r="AY21" s="96" t="s">
        <v>389</v>
      </c>
      <c r="AZ21" s="97" t="s">
        <v>389</v>
      </c>
      <c r="BA21" s="93"/>
      <c r="BB21" s="96" t="s">
        <v>389</v>
      </c>
      <c r="BC21" s="97" t="s">
        <v>389</v>
      </c>
      <c r="BD21" s="93"/>
      <c r="BE21" s="96" t="s">
        <v>389</v>
      </c>
      <c r="BF21" s="97" t="s">
        <v>389</v>
      </c>
      <c r="BG21" s="93"/>
      <c r="BH21" s="96" t="s">
        <v>389</v>
      </c>
      <c r="BI21" s="97" t="s">
        <v>389</v>
      </c>
      <c r="BJ21" s="93"/>
      <c r="BK21" s="96" t="s">
        <v>389</v>
      </c>
      <c r="BL21" s="97" t="s">
        <v>389</v>
      </c>
      <c r="BM21" s="93"/>
      <c r="BN21" s="96" t="s">
        <v>389</v>
      </c>
      <c r="BO21" s="97" t="s">
        <v>389</v>
      </c>
      <c r="BP21" s="93"/>
      <c r="BQ21" s="96" t="s">
        <v>389</v>
      </c>
      <c r="BR21" s="97" t="s">
        <v>389</v>
      </c>
      <c r="BS21" s="93"/>
      <c r="BT21" s="96" t="s">
        <v>389</v>
      </c>
      <c r="BU21" s="97" t="s">
        <v>389</v>
      </c>
      <c r="BV21" s="93"/>
      <c r="BW21" s="96" t="s">
        <v>389</v>
      </c>
      <c r="BX21" s="97" t="s">
        <v>389</v>
      </c>
      <c r="BY21" s="93"/>
      <c r="BZ21" s="96" t="s">
        <v>389</v>
      </c>
      <c r="CA21" s="97" t="s">
        <v>389</v>
      </c>
      <c r="CB21" s="93"/>
      <c r="CC21" s="96" t="s">
        <v>389</v>
      </c>
      <c r="CD21" s="97" t="s">
        <v>389</v>
      </c>
      <c r="CE21" s="93"/>
      <c r="CF21" s="96" t="s">
        <v>389</v>
      </c>
      <c r="CG21" s="97" t="s">
        <v>389</v>
      </c>
      <c r="CH21" s="93"/>
      <c r="CI21" s="96" t="s">
        <v>389</v>
      </c>
      <c r="CJ21" s="97" t="s">
        <v>389</v>
      </c>
      <c r="CK21" s="93"/>
      <c r="CL21" s="96" t="s">
        <v>389</v>
      </c>
      <c r="CM21" s="97" t="s">
        <v>389</v>
      </c>
      <c r="CN21" s="93"/>
      <c r="CO21" s="96" t="s">
        <v>389</v>
      </c>
      <c r="CP21" s="97" t="s">
        <v>389</v>
      </c>
      <c r="CQ21" s="93"/>
      <c r="CR21" s="96" t="s">
        <v>389</v>
      </c>
      <c r="CS21" s="97" t="s">
        <v>389</v>
      </c>
      <c r="CT21" s="93"/>
      <c r="CU21" s="96" t="s">
        <v>389</v>
      </c>
      <c r="CV21" s="97" t="s">
        <v>389</v>
      </c>
      <c r="CW21" s="93"/>
      <c r="CX21" s="96" t="s">
        <v>389</v>
      </c>
      <c r="CY21" s="97" t="s">
        <v>389</v>
      </c>
      <c r="CZ21" s="93"/>
      <c r="DA21" s="96" t="s">
        <v>389</v>
      </c>
      <c r="DB21" s="97" t="s">
        <v>389</v>
      </c>
      <c r="DC21" s="93"/>
      <c r="DD21" s="96" t="s">
        <v>389</v>
      </c>
      <c r="DE21" s="97" t="s">
        <v>389</v>
      </c>
      <c r="DF21" s="93"/>
      <c r="DG21" s="96" t="s">
        <v>389</v>
      </c>
      <c r="DH21" s="97" t="s">
        <v>389</v>
      </c>
      <c r="DI21" s="93"/>
      <c r="DJ21" s="96" t="s">
        <v>389</v>
      </c>
      <c r="DK21" s="97" t="s">
        <v>389</v>
      </c>
      <c r="DL21" s="93"/>
      <c r="DM21" s="96" t="s">
        <v>389</v>
      </c>
      <c r="DN21" s="97" t="s">
        <v>389</v>
      </c>
      <c r="DO21" s="93"/>
      <c r="DP21" s="96" t="s">
        <v>389</v>
      </c>
      <c r="DQ21" s="97" t="s">
        <v>389</v>
      </c>
      <c r="DR21" s="93"/>
      <c r="DS21" s="96" t="s">
        <v>389</v>
      </c>
      <c r="DT21" s="97" t="s">
        <v>389</v>
      </c>
      <c r="DU21" s="93"/>
      <c r="DV21" s="96" t="s">
        <v>389</v>
      </c>
      <c r="DW21" s="97" t="s">
        <v>389</v>
      </c>
      <c r="DX21" s="93"/>
      <c r="DY21" s="96" t="s">
        <v>389</v>
      </c>
      <c r="DZ21" s="97" t="s">
        <v>389</v>
      </c>
      <c r="EA21" s="93"/>
      <c r="EB21" s="96" t="s">
        <v>389</v>
      </c>
      <c r="EC21" s="97" t="s">
        <v>389</v>
      </c>
      <c r="ED21" s="93"/>
      <c r="EE21" s="96" t="s">
        <v>389</v>
      </c>
      <c r="EF21" s="97" t="s">
        <v>389</v>
      </c>
      <c r="EG21" s="93"/>
      <c r="EH21" s="96" t="s">
        <v>389</v>
      </c>
      <c r="EI21" s="97" t="s">
        <v>389</v>
      </c>
      <c r="EJ21" s="93"/>
      <c r="EK21" s="96" t="s">
        <v>389</v>
      </c>
      <c r="EL21" s="97" t="s">
        <v>389</v>
      </c>
      <c r="EM21" s="93"/>
      <c r="EN21" s="96" t="s">
        <v>389</v>
      </c>
      <c r="EO21" s="97" t="s">
        <v>389</v>
      </c>
      <c r="EP21" s="93"/>
      <c r="EQ21" s="96" t="s">
        <v>389</v>
      </c>
      <c r="ER21" s="97" t="s">
        <v>389</v>
      </c>
      <c r="ES21" s="93"/>
      <c r="ET21" s="96" t="s">
        <v>389</v>
      </c>
      <c r="EU21" s="97" t="s">
        <v>389</v>
      </c>
      <c r="EV21" s="93"/>
      <c r="EW21" s="96" t="s">
        <v>389</v>
      </c>
      <c r="EX21" s="97" t="s">
        <v>389</v>
      </c>
      <c r="EY21" s="93"/>
      <c r="EZ21" s="96" t="s">
        <v>389</v>
      </c>
      <c r="FA21" s="97" t="s">
        <v>389</v>
      </c>
      <c r="FB21" s="93"/>
      <c r="FC21" s="96" t="s">
        <v>389</v>
      </c>
      <c r="FD21" s="97" t="s">
        <v>389</v>
      </c>
      <c r="FE21" s="93"/>
      <c r="FF21" s="96" t="s">
        <v>389</v>
      </c>
      <c r="FG21" s="97" t="s">
        <v>389</v>
      </c>
      <c r="FH21" s="93"/>
      <c r="FI21" s="96" t="s">
        <v>389</v>
      </c>
      <c r="FJ21" s="97" t="s">
        <v>389</v>
      </c>
      <c r="FK21" s="93"/>
      <c r="FL21" s="96" t="s">
        <v>389</v>
      </c>
      <c r="FM21" s="97" t="s">
        <v>389</v>
      </c>
    </row>
    <row r="22" ht="15" customHeight="1" spans="1:170" x14ac:dyDescent="0.25">
      <c r="A22" s="94">
        <f>indices!B22</f>
      </c>
      <c r="B22" s="106">
        <f>'a completer'!$B$12</f>
      </c>
      <c r="C22" s="106">
        <f>'a completer'!$B$15</f>
      </c>
      <c r="D22" s="410">
        <f t="shared" si="0"/>
      </c>
      <c r="E22" s="93"/>
      <c r="F22" s="96" t="s">
        <v>389</v>
      </c>
      <c r="G22" s="97" t="s">
        <v>389</v>
      </c>
      <c r="H22" s="93"/>
      <c r="I22" s="96" t="s">
        <v>389</v>
      </c>
      <c r="J22" s="97" t="s">
        <v>389</v>
      </c>
      <c r="K22" s="93"/>
      <c r="L22" s="96" t="s">
        <v>389</v>
      </c>
      <c r="M22" s="97" t="s">
        <v>389</v>
      </c>
      <c r="N22" s="93"/>
      <c r="O22" s="96" t="s">
        <v>389</v>
      </c>
      <c r="P22" s="97" t="s">
        <v>389</v>
      </c>
      <c r="Q22" s="93"/>
      <c r="R22" s="96" t="s">
        <v>389</v>
      </c>
      <c r="S22" s="97" t="s">
        <v>389</v>
      </c>
      <c r="T22" s="93"/>
      <c r="U22" s="96" t="s">
        <v>389</v>
      </c>
      <c r="V22" s="97" t="s">
        <v>389</v>
      </c>
      <c r="W22" s="93"/>
      <c r="X22" s="96" t="s">
        <v>389</v>
      </c>
      <c r="Y22" s="97" t="s">
        <v>389</v>
      </c>
      <c r="Z22" s="93">
        <v>1</v>
      </c>
      <c r="AA22" s="96" t="e">
        <v>#N/A</v>
      </c>
      <c r="AB22" s="97" t="e">
        <v>#N/A</v>
      </c>
      <c r="AC22" s="93"/>
      <c r="AD22" s="96" t="s">
        <v>389</v>
      </c>
      <c r="AE22" s="97" t="s">
        <v>389</v>
      </c>
      <c r="AF22" s="93">
        <v>3</v>
      </c>
      <c r="AG22" s="96" t="e">
        <v>#N/A</v>
      </c>
      <c r="AH22" s="97" t="e">
        <v>#N/A</v>
      </c>
      <c r="AI22" s="93"/>
      <c r="AJ22" s="96" t="s">
        <v>389</v>
      </c>
      <c r="AK22" s="97" t="s">
        <v>389</v>
      </c>
      <c r="AL22" s="93"/>
      <c r="AM22" s="96" t="s">
        <v>389</v>
      </c>
      <c r="AN22" s="97" t="s">
        <v>389</v>
      </c>
      <c r="AO22" s="93"/>
      <c r="AP22" s="96" t="s">
        <v>389</v>
      </c>
      <c r="AQ22" s="97" t="s">
        <v>389</v>
      </c>
      <c r="AR22" s="93"/>
      <c r="AS22" s="96" t="s">
        <v>389</v>
      </c>
      <c r="AT22" s="97" t="s">
        <v>389</v>
      </c>
      <c r="AU22" s="93"/>
      <c r="AV22" s="96" t="s">
        <v>389</v>
      </c>
      <c r="AW22" s="97" t="s">
        <v>389</v>
      </c>
      <c r="AX22" s="93"/>
      <c r="AY22" s="96" t="s">
        <v>389</v>
      </c>
      <c r="AZ22" s="97" t="s">
        <v>389</v>
      </c>
      <c r="BA22" s="93"/>
      <c r="BB22" s="96" t="s">
        <v>389</v>
      </c>
      <c r="BC22" s="97" t="s">
        <v>389</v>
      </c>
      <c r="BD22" s="93"/>
      <c r="BE22" s="96" t="s">
        <v>389</v>
      </c>
      <c r="BF22" s="97" t="s">
        <v>389</v>
      </c>
      <c r="BG22" s="93"/>
      <c r="BH22" s="96" t="s">
        <v>389</v>
      </c>
      <c r="BI22" s="97" t="s">
        <v>389</v>
      </c>
      <c r="BJ22" s="93"/>
      <c r="BK22" s="96" t="s">
        <v>389</v>
      </c>
      <c r="BL22" s="97" t="s">
        <v>389</v>
      </c>
      <c r="BM22" s="93"/>
      <c r="BN22" s="96" t="s">
        <v>389</v>
      </c>
      <c r="BO22" s="97" t="s">
        <v>389</v>
      </c>
      <c r="BP22" s="93"/>
      <c r="BQ22" s="96" t="s">
        <v>389</v>
      </c>
      <c r="BR22" s="97" t="s">
        <v>389</v>
      </c>
      <c r="BS22" s="93"/>
      <c r="BT22" s="96" t="s">
        <v>389</v>
      </c>
      <c r="BU22" s="97" t="s">
        <v>389</v>
      </c>
      <c r="BV22" s="93"/>
      <c r="BW22" s="96" t="s">
        <v>389</v>
      </c>
      <c r="BX22" s="97" t="s">
        <v>389</v>
      </c>
      <c r="BY22" s="93"/>
      <c r="BZ22" s="96" t="s">
        <v>389</v>
      </c>
      <c r="CA22" s="97" t="s">
        <v>389</v>
      </c>
      <c r="CB22" s="93"/>
      <c r="CC22" s="96" t="s">
        <v>389</v>
      </c>
      <c r="CD22" s="97" t="s">
        <v>389</v>
      </c>
      <c r="CE22" s="93"/>
      <c r="CF22" s="96" t="s">
        <v>389</v>
      </c>
      <c r="CG22" s="97" t="s">
        <v>389</v>
      </c>
      <c r="CH22" s="93"/>
      <c r="CI22" s="96" t="s">
        <v>389</v>
      </c>
      <c r="CJ22" s="97" t="s">
        <v>389</v>
      </c>
      <c r="CK22" s="93"/>
      <c r="CL22" s="96" t="s">
        <v>389</v>
      </c>
      <c r="CM22" s="97" t="s">
        <v>389</v>
      </c>
      <c r="CN22" s="93"/>
      <c r="CO22" s="96" t="s">
        <v>389</v>
      </c>
      <c r="CP22" s="97" t="s">
        <v>389</v>
      </c>
      <c r="CQ22" s="93"/>
      <c r="CR22" s="96" t="s">
        <v>389</v>
      </c>
      <c r="CS22" s="97" t="s">
        <v>389</v>
      </c>
      <c r="CT22" s="93"/>
      <c r="CU22" s="96" t="s">
        <v>389</v>
      </c>
      <c r="CV22" s="97" t="s">
        <v>389</v>
      </c>
      <c r="CW22" s="93"/>
      <c r="CX22" s="96" t="s">
        <v>389</v>
      </c>
      <c r="CY22" s="97" t="s">
        <v>389</v>
      </c>
      <c r="CZ22" s="93"/>
      <c r="DA22" s="96" t="s">
        <v>389</v>
      </c>
      <c r="DB22" s="97" t="s">
        <v>389</v>
      </c>
      <c r="DC22" s="93"/>
      <c r="DD22" s="96" t="s">
        <v>389</v>
      </c>
      <c r="DE22" s="97" t="s">
        <v>389</v>
      </c>
      <c r="DF22" s="93"/>
      <c r="DG22" s="96" t="s">
        <v>389</v>
      </c>
      <c r="DH22" s="97" t="s">
        <v>389</v>
      </c>
      <c r="DI22" s="93"/>
      <c r="DJ22" s="96" t="s">
        <v>389</v>
      </c>
      <c r="DK22" s="97" t="s">
        <v>389</v>
      </c>
      <c r="DL22" s="93"/>
      <c r="DM22" s="96" t="s">
        <v>389</v>
      </c>
      <c r="DN22" s="97" t="s">
        <v>389</v>
      </c>
      <c r="DO22" s="93"/>
      <c r="DP22" s="96" t="s">
        <v>389</v>
      </c>
      <c r="DQ22" s="97" t="s">
        <v>389</v>
      </c>
      <c r="DR22" s="93"/>
      <c r="DS22" s="96" t="s">
        <v>389</v>
      </c>
      <c r="DT22" s="97" t="s">
        <v>389</v>
      </c>
      <c r="DU22" s="93"/>
      <c r="DV22" s="96" t="s">
        <v>389</v>
      </c>
      <c r="DW22" s="97" t="s">
        <v>389</v>
      </c>
      <c r="DX22" s="93"/>
      <c r="DY22" s="96" t="s">
        <v>389</v>
      </c>
      <c r="DZ22" s="97" t="s">
        <v>389</v>
      </c>
      <c r="EA22" s="93"/>
      <c r="EB22" s="96" t="s">
        <v>389</v>
      </c>
      <c r="EC22" s="97" t="s">
        <v>389</v>
      </c>
      <c r="ED22" s="93"/>
      <c r="EE22" s="96" t="s">
        <v>389</v>
      </c>
      <c r="EF22" s="97" t="s">
        <v>389</v>
      </c>
      <c r="EG22" s="93"/>
      <c r="EH22" s="96" t="s">
        <v>389</v>
      </c>
      <c r="EI22" s="97" t="s">
        <v>389</v>
      </c>
      <c r="EJ22" s="93"/>
      <c r="EK22" s="96" t="s">
        <v>389</v>
      </c>
      <c r="EL22" s="97" t="s">
        <v>389</v>
      </c>
      <c r="EM22" s="93"/>
      <c r="EN22" s="96" t="s">
        <v>389</v>
      </c>
      <c r="EO22" s="97" t="s">
        <v>389</v>
      </c>
      <c r="EP22" s="93"/>
      <c r="EQ22" s="96" t="s">
        <v>389</v>
      </c>
      <c r="ER22" s="97" t="s">
        <v>389</v>
      </c>
      <c r="ES22" s="93"/>
      <c r="ET22" s="96" t="s">
        <v>389</v>
      </c>
      <c r="EU22" s="97" t="s">
        <v>389</v>
      </c>
      <c r="EV22" s="93"/>
      <c r="EW22" s="96" t="s">
        <v>389</v>
      </c>
      <c r="EX22" s="97" t="s">
        <v>389</v>
      </c>
      <c r="EY22" s="93"/>
      <c r="EZ22" s="96" t="s">
        <v>389</v>
      </c>
      <c r="FA22" s="97" t="s">
        <v>389</v>
      </c>
      <c r="FB22" s="93"/>
      <c r="FC22" s="96" t="s">
        <v>389</v>
      </c>
      <c r="FD22" s="97" t="s">
        <v>389</v>
      </c>
      <c r="FE22" s="93"/>
      <c r="FF22" s="96" t="s">
        <v>389</v>
      </c>
      <c r="FG22" s="97" t="s">
        <v>389</v>
      </c>
      <c r="FH22" s="93"/>
      <c r="FI22" s="96" t="s">
        <v>389</v>
      </c>
      <c r="FJ22" s="97" t="s">
        <v>389</v>
      </c>
      <c r="FK22" s="93"/>
      <c r="FL22" s="96" t="s">
        <v>389</v>
      </c>
      <c r="FM22" s="97" t="s">
        <v>389</v>
      </c>
    </row>
    <row r="23" ht="15" customHeight="1" spans="1:170" x14ac:dyDescent="0.25">
      <c r="A23" s="94">
        <f>indices!B23</f>
      </c>
      <c r="B23" s="106">
        <f>'a completer'!$B$12</f>
      </c>
      <c r="C23" s="106">
        <f>'a completer'!$B$15</f>
      </c>
      <c r="D23" s="410">
        <f t="shared" si="0"/>
      </c>
      <c r="E23" s="93"/>
      <c r="F23" s="96" t="s">
        <v>389</v>
      </c>
      <c r="G23" s="97" t="s">
        <v>389</v>
      </c>
      <c r="H23" s="93"/>
      <c r="I23" s="96" t="s">
        <v>389</v>
      </c>
      <c r="J23" s="97" t="s">
        <v>389</v>
      </c>
      <c r="K23" s="93"/>
      <c r="L23" s="96" t="s">
        <v>389</v>
      </c>
      <c r="M23" s="97" t="s">
        <v>389</v>
      </c>
      <c r="N23" s="93"/>
      <c r="O23" s="96" t="s">
        <v>389</v>
      </c>
      <c r="P23" s="97" t="s">
        <v>389</v>
      </c>
      <c r="Q23" s="93"/>
      <c r="R23" s="96" t="s">
        <v>389</v>
      </c>
      <c r="S23" s="97" t="s">
        <v>389</v>
      </c>
      <c r="T23" s="93"/>
      <c r="U23" s="96" t="s">
        <v>389</v>
      </c>
      <c r="V23" s="97" t="s">
        <v>389</v>
      </c>
      <c r="W23" s="93"/>
      <c r="X23" s="96" t="s">
        <v>389</v>
      </c>
      <c r="Y23" s="97" t="s">
        <v>389</v>
      </c>
      <c r="Z23" s="93"/>
      <c r="AA23" s="96" t="s">
        <v>389</v>
      </c>
      <c r="AB23" s="97" t="s">
        <v>389</v>
      </c>
      <c r="AC23" s="93"/>
      <c r="AD23" s="96" t="s">
        <v>389</v>
      </c>
      <c r="AE23" s="97" t="s">
        <v>389</v>
      </c>
      <c r="AF23" s="93"/>
      <c r="AG23" s="96" t="s">
        <v>389</v>
      </c>
      <c r="AH23" s="97" t="s">
        <v>389</v>
      </c>
      <c r="AI23" s="93"/>
      <c r="AJ23" s="96" t="s">
        <v>389</v>
      </c>
      <c r="AK23" s="97" t="s">
        <v>389</v>
      </c>
      <c r="AL23" s="93"/>
      <c r="AM23" s="96" t="s">
        <v>389</v>
      </c>
      <c r="AN23" s="97" t="s">
        <v>389</v>
      </c>
      <c r="AO23" s="93"/>
      <c r="AP23" s="96" t="s">
        <v>389</v>
      </c>
      <c r="AQ23" s="97" t="s">
        <v>389</v>
      </c>
      <c r="AR23" s="93"/>
      <c r="AS23" s="96" t="s">
        <v>389</v>
      </c>
      <c r="AT23" s="97" t="s">
        <v>389</v>
      </c>
      <c r="AU23" s="93"/>
      <c r="AV23" s="96" t="s">
        <v>389</v>
      </c>
      <c r="AW23" s="97" t="s">
        <v>389</v>
      </c>
      <c r="AX23" s="93"/>
      <c r="AY23" s="96" t="s">
        <v>389</v>
      </c>
      <c r="AZ23" s="97" t="s">
        <v>389</v>
      </c>
      <c r="BA23" s="93"/>
      <c r="BB23" s="96" t="s">
        <v>389</v>
      </c>
      <c r="BC23" s="97" t="s">
        <v>389</v>
      </c>
      <c r="BD23" s="93"/>
      <c r="BE23" s="96" t="s">
        <v>389</v>
      </c>
      <c r="BF23" s="97" t="s">
        <v>389</v>
      </c>
      <c r="BG23" s="93"/>
      <c r="BH23" s="96" t="s">
        <v>389</v>
      </c>
      <c r="BI23" s="97" t="s">
        <v>389</v>
      </c>
      <c r="BJ23" s="93"/>
      <c r="BK23" s="96" t="s">
        <v>389</v>
      </c>
      <c r="BL23" s="97" t="s">
        <v>389</v>
      </c>
      <c r="BM23" s="93"/>
      <c r="BN23" s="96" t="s">
        <v>389</v>
      </c>
      <c r="BO23" s="97" t="s">
        <v>389</v>
      </c>
      <c r="BP23" s="93"/>
      <c r="BQ23" s="96" t="s">
        <v>389</v>
      </c>
      <c r="BR23" s="97" t="s">
        <v>389</v>
      </c>
      <c r="BS23" s="93"/>
      <c r="BT23" s="96" t="s">
        <v>389</v>
      </c>
      <c r="BU23" s="97" t="s">
        <v>389</v>
      </c>
      <c r="BV23" s="93"/>
      <c r="BW23" s="96" t="s">
        <v>389</v>
      </c>
      <c r="BX23" s="97" t="s">
        <v>389</v>
      </c>
      <c r="BY23" s="93"/>
      <c r="BZ23" s="96" t="s">
        <v>389</v>
      </c>
      <c r="CA23" s="97" t="s">
        <v>389</v>
      </c>
      <c r="CB23" s="93"/>
      <c r="CC23" s="96" t="s">
        <v>389</v>
      </c>
      <c r="CD23" s="97" t="s">
        <v>389</v>
      </c>
      <c r="CE23" s="93"/>
      <c r="CF23" s="96" t="s">
        <v>389</v>
      </c>
      <c r="CG23" s="97" t="s">
        <v>389</v>
      </c>
      <c r="CH23" s="93"/>
      <c r="CI23" s="96" t="s">
        <v>389</v>
      </c>
      <c r="CJ23" s="97" t="s">
        <v>389</v>
      </c>
      <c r="CK23" s="93"/>
      <c r="CL23" s="96" t="s">
        <v>389</v>
      </c>
      <c r="CM23" s="97" t="s">
        <v>389</v>
      </c>
      <c r="CN23" s="93"/>
      <c r="CO23" s="96" t="s">
        <v>389</v>
      </c>
      <c r="CP23" s="97" t="s">
        <v>389</v>
      </c>
      <c r="CQ23" s="93"/>
      <c r="CR23" s="96" t="s">
        <v>389</v>
      </c>
      <c r="CS23" s="97" t="s">
        <v>389</v>
      </c>
      <c r="CT23" s="93"/>
      <c r="CU23" s="96" t="s">
        <v>389</v>
      </c>
      <c r="CV23" s="97" t="s">
        <v>389</v>
      </c>
      <c r="CW23" s="93"/>
      <c r="CX23" s="96" t="s">
        <v>389</v>
      </c>
      <c r="CY23" s="97" t="s">
        <v>389</v>
      </c>
      <c r="CZ23" s="93"/>
      <c r="DA23" s="96" t="s">
        <v>389</v>
      </c>
      <c r="DB23" s="97" t="s">
        <v>389</v>
      </c>
      <c r="DC23" s="93"/>
      <c r="DD23" s="96" t="s">
        <v>389</v>
      </c>
      <c r="DE23" s="97" t="s">
        <v>389</v>
      </c>
      <c r="DF23" s="93"/>
      <c r="DG23" s="96" t="s">
        <v>389</v>
      </c>
      <c r="DH23" s="97" t="s">
        <v>389</v>
      </c>
      <c r="DI23" s="93"/>
      <c r="DJ23" s="96" t="s">
        <v>389</v>
      </c>
      <c r="DK23" s="97" t="s">
        <v>389</v>
      </c>
      <c r="DL23" s="93"/>
      <c r="DM23" s="96" t="s">
        <v>389</v>
      </c>
      <c r="DN23" s="97" t="s">
        <v>389</v>
      </c>
      <c r="DO23" s="93"/>
      <c r="DP23" s="96" t="s">
        <v>389</v>
      </c>
      <c r="DQ23" s="97" t="s">
        <v>389</v>
      </c>
      <c r="DR23" s="93"/>
      <c r="DS23" s="96" t="s">
        <v>389</v>
      </c>
      <c r="DT23" s="97" t="s">
        <v>389</v>
      </c>
      <c r="DU23" s="93"/>
      <c r="DV23" s="96" t="s">
        <v>389</v>
      </c>
      <c r="DW23" s="97" t="s">
        <v>389</v>
      </c>
      <c r="DX23" s="93"/>
      <c r="DY23" s="96" t="s">
        <v>389</v>
      </c>
      <c r="DZ23" s="97" t="s">
        <v>389</v>
      </c>
      <c r="EA23" s="93"/>
      <c r="EB23" s="96" t="s">
        <v>389</v>
      </c>
      <c r="EC23" s="97" t="s">
        <v>389</v>
      </c>
      <c r="ED23" s="93"/>
      <c r="EE23" s="96" t="s">
        <v>389</v>
      </c>
      <c r="EF23" s="97" t="s">
        <v>389</v>
      </c>
      <c r="EG23" s="93"/>
      <c r="EH23" s="96" t="s">
        <v>389</v>
      </c>
      <c r="EI23" s="97" t="s">
        <v>389</v>
      </c>
      <c r="EJ23" s="93"/>
      <c r="EK23" s="96" t="s">
        <v>389</v>
      </c>
      <c r="EL23" s="97" t="s">
        <v>389</v>
      </c>
      <c r="EM23" s="93"/>
      <c r="EN23" s="96" t="s">
        <v>389</v>
      </c>
      <c r="EO23" s="97" t="s">
        <v>389</v>
      </c>
      <c r="EP23" s="93"/>
      <c r="EQ23" s="96" t="s">
        <v>389</v>
      </c>
      <c r="ER23" s="97" t="s">
        <v>389</v>
      </c>
      <c r="ES23" s="93"/>
      <c r="ET23" s="96" t="s">
        <v>389</v>
      </c>
      <c r="EU23" s="97" t="s">
        <v>389</v>
      </c>
      <c r="EV23" s="93"/>
      <c r="EW23" s="96" t="s">
        <v>389</v>
      </c>
      <c r="EX23" s="97" t="s">
        <v>389</v>
      </c>
      <c r="EY23" s="93"/>
      <c r="EZ23" s="96" t="s">
        <v>389</v>
      </c>
      <c r="FA23" s="97" t="s">
        <v>389</v>
      </c>
      <c r="FB23" s="93"/>
      <c r="FC23" s="96" t="s">
        <v>389</v>
      </c>
      <c r="FD23" s="97" t="s">
        <v>389</v>
      </c>
      <c r="FE23" s="93"/>
      <c r="FF23" s="96" t="s">
        <v>389</v>
      </c>
      <c r="FG23" s="97" t="s">
        <v>389</v>
      </c>
      <c r="FH23" s="93"/>
      <c r="FI23" s="96" t="s">
        <v>389</v>
      </c>
      <c r="FJ23" s="97" t="s">
        <v>389</v>
      </c>
      <c r="FK23" s="93"/>
      <c r="FL23" s="96" t="s">
        <v>389</v>
      </c>
      <c r="FM23" s="97" t="s">
        <v>389</v>
      </c>
    </row>
    <row r="24" ht="15" customHeight="1" spans="1:170" x14ac:dyDescent="0.25">
      <c r="A24" s="94">
        <f>indices!B24</f>
      </c>
      <c r="B24" s="106">
        <f>'a completer'!$B$12</f>
      </c>
      <c r="C24" s="106">
        <f>'a completer'!$B$15</f>
      </c>
      <c r="D24" s="410">
        <f t="shared" si="0"/>
      </c>
      <c r="E24" s="93"/>
      <c r="F24" s="96" t="s">
        <v>389</v>
      </c>
      <c r="G24" s="97" t="s">
        <v>389</v>
      </c>
      <c r="H24" s="93"/>
      <c r="I24" s="96" t="s">
        <v>389</v>
      </c>
      <c r="J24" s="97" t="s">
        <v>389</v>
      </c>
      <c r="K24" s="93"/>
      <c r="L24" s="96" t="s">
        <v>389</v>
      </c>
      <c r="M24" s="97" t="s">
        <v>389</v>
      </c>
      <c r="N24" s="93"/>
      <c r="O24" s="96" t="s">
        <v>389</v>
      </c>
      <c r="P24" s="97" t="s">
        <v>389</v>
      </c>
      <c r="Q24" s="93"/>
      <c r="R24" s="96" t="s">
        <v>389</v>
      </c>
      <c r="S24" s="97" t="s">
        <v>389</v>
      </c>
      <c r="T24" s="93"/>
      <c r="U24" s="96" t="s">
        <v>389</v>
      </c>
      <c r="V24" s="97" t="s">
        <v>389</v>
      </c>
      <c r="W24" s="93"/>
      <c r="X24" s="96" t="s">
        <v>389</v>
      </c>
      <c r="Y24" s="97" t="s">
        <v>389</v>
      </c>
      <c r="Z24" s="93"/>
      <c r="AA24" s="96" t="s">
        <v>389</v>
      </c>
      <c r="AB24" s="97" t="s">
        <v>389</v>
      </c>
      <c r="AC24" s="93"/>
      <c r="AD24" s="96" t="s">
        <v>389</v>
      </c>
      <c r="AE24" s="97" t="s">
        <v>389</v>
      </c>
      <c r="AF24" s="93"/>
      <c r="AG24" s="96" t="s">
        <v>389</v>
      </c>
      <c r="AH24" s="97" t="s">
        <v>389</v>
      </c>
      <c r="AI24" s="93"/>
      <c r="AJ24" s="96" t="s">
        <v>389</v>
      </c>
      <c r="AK24" s="97" t="s">
        <v>389</v>
      </c>
      <c r="AL24" s="93"/>
      <c r="AM24" s="96" t="s">
        <v>389</v>
      </c>
      <c r="AN24" s="97" t="s">
        <v>389</v>
      </c>
      <c r="AO24" s="93"/>
      <c r="AP24" s="96" t="s">
        <v>389</v>
      </c>
      <c r="AQ24" s="97" t="s">
        <v>389</v>
      </c>
      <c r="AR24" s="93"/>
      <c r="AS24" s="96" t="s">
        <v>389</v>
      </c>
      <c r="AT24" s="97" t="s">
        <v>389</v>
      </c>
      <c r="AU24" s="93"/>
      <c r="AV24" s="96" t="s">
        <v>389</v>
      </c>
      <c r="AW24" s="97" t="s">
        <v>389</v>
      </c>
      <c r="AX24" s="93"/>
      <c r="AY24" s="96" t="s">
        <v>389</v>
      </c>
      <c r="AZ24" s="97" t="s">
        <v>389</v>
      </c>
      <c r="BA24" s="93"/>
      <c r="BB24" s="96" t="s">
        <v>389</v>
      </c>
      <c r="BC24" s="97" t="s">
        <v>389</v>
      </c>
      <c r="BD24" s="93"/>
      <c r="BE24" s="96" t="s">
        <v>389</v>
      </c>
      <c r="BF24" s="97" t="s">
        <v>389</v>
      </c>
      <c r="BG24" s="93"/>
      <c r="BH24" s="96" t="s">
        <v>389</v>
      </c>
      <c r="BI24" s="97" t="s">
        <v>389</v>
      </c>
      <c r="BJ24" s="93"/>
      <c r="BK24" s="96" t="s">
        <v>389</v>
      </c>
      <c r="BL24" s="97" t="s">
        <v>389</v>
      </c>
      <c r="BM24" s="93"/>
      <c r="BN24" s="96" t="s">
        <v>389</v>
      </c>
      <c r="BO24" s="97" t="s">
        <v>389</v>
      </c>
      <c r="BP24" s="93"/>
      <c r="BQ24" s="96" t="s">
        <v>389</v>
      </c>
      <c r="BR24" s="97" t="s">
        <v>389</v>
      </c>
      <c r="BS24" s="93"/>
      <c r="BT24" s="96" t="s">
        <v>389</v>
      </c>
      <c r="BU24" s="97" t="s">
        <v>389</v>
      </c>
      <c r="BV24" s="93"/>
      <c r="BW24" s="96" t="s">
        <v>389</v>
      </c>
      <c r="BX24" s="97" t="s">
        <v>389</v>
      </c>
      <c r="BY24" s="93"/>
      <c r="BZ24" s="96" t="s">
        <v>389</v>
      </c>
      <c r="CA24" s="97" t="s">
        <v>389</v>
      </c>
      <c r="CB24" s="93"/>
      <c r="CC24" s="96" t="s">
        <v>389</v>
      </c>
      <c r="CD24" s="97" t="s">
        <v>389</v>
      </c>
      <c r="CE24" s="93"/>
      <c r="CF24" s="96" t="s">
        <v>389</v>
      </c>
      <c r="CG24" s="97" t="s">
        <v>389</v>
      </c>
      <c r="CH24" s="93"/>
      <c r="CI24" s="96" t="s">
        <v>389</v>
      </c>
      <c r="CJ24" s="97" t="s">
        <v>389</v>
      </c>
      <c r="CK24" s="93"/>
      <c r="CL24" s="96" t="s">
        <v>389</v>
      </c>
      <c r="CM24" s="97" t="s">
        <v>389</v>
      </c>
      <c r="CN24" s="93"/>
      <c r="CO24" s="96" t="s">
        <v>389</v>
      </c>
      <c r="CP24" s="97" t="s">
        <v>389</v>
      </c>
      <c r="CQ24" s="93"/>
      <c r="CR24" s="96" t="s">
        <v>389</v>
      </c>
      <c r="CS24" s="97" t="s">
        <v>389</v>
      </c>
      <c r="CT24" s="93"/>
      <c r="CU24" s="96" t="s">
        <v>389</v>
      </c>
      <c r="CV24" s="97" t="s">
        <v>389</v>
      </c>
      <c r="CW24" s="93"/>
      <c r="CX24" s="96" t="s">
        <v>389</v>
      </c>
      <c r="CY24" s="97" t="s">
        <v>389</v>
      </c>
      <c r="CZ24" s="93"/>
      <c r="DA24" s="96" t="s">
        <v>389</v>
      </c>
      <c r="DB24" s="97" t="s">
        <v>389</v>
      </c>
      <c r="DC24" s="93"/>
      <c r="DD24" s="96" t="s">
        <v>389</v>
      </c>
      <c r="DE24" s="97" t="s">
        <v>389</v>
      </c>
      <c r="DF24" s="93"/>
      <c r="DG24" s="96" t="s">
        <v>389</v>
      </c>
      <c r="DH24" s="97" t="s">
        <v>389</v>
      </c>
      <c r="DI24" s="93"/>
      <c r="DJ24" s="96" t="s">
        <v>389</v>
      </c>
      <c r="DK24" s="97" t="s">
        <v>389</v>
      </c>
      <c r="DL24" s="93"/>
      <c r="DM24" s="96" t="s">
        <v>389</v>
      </c>
      <c r="DN24" s="97" t="s">
        <v>389</v>
      </c>
      <c r="DO24" s="93"/>
      <c r="DP24" s="96" t="s">
        <v>389</v>
      </c>
      <c r="DQ24" s="97" t="s">
        <v>389</v>
      </c>
      <c r="DR24" s="93"/>
      <c r="DS24" s="96" t="s">
        <v>389</v>
      </c>
      <c r="DT24" s="97" t="s">
        <v>389</v>
      </c>
      <c r="DU24" s="93"/>
      <c r="DV24" s="96" t="s">
        <v>389</v>
      </c>
      <c r="DW24" s="97" t="s">
        <v>389</v>
      </c>
      <c r="DX24" s="93"/>
      <c r="DY24" s="96" t="s">
        <v>389</v>
      </c>
      <c r="DZ24" s="97" t="s">
        <v>389</v>
      </c>
      <c r="EA24" s="93"/>
      <c r="EB24" s="96" t="s">
        <v>389</v>
      </c>
      <c r="EC24" s="97" t="s">
        <v>389</v>
      </c>
      <c r="ED24" s="93"/>
      <c r="EE24" s="96" t="s">
        <v>389</v>
      </c>
      <c r="EF24" s="97" t="s">
        <v>389</v>
      </c>
      <c r="EG24" s="93"/>
      <c r="EH24" s="96" t="s">
        <v>389</v>
      </c>
      <c r="EI24" s="97" t="s">
        <v>389</v>
      </c>
      <c r="EJ24" s="93"/>
      <c r="EK24" s="96" t="s">
        <v>389</v>
      </c>
      <c r="EL24" s="97" t="s">
        <v>389</v>
      </c>
      <c r="EM24" s="93"/>
      <c r="EN24" s="96" t="s">
        <v>389</v>
      </c>
      <c r="EO24" s="97" t="s">
        <v>389</v>
      </c>
      <c r="EP24" s="93"/>
      <c r="EQ24" s="96" t="s">
        <v>389</v>
      </c>
      <c r="ER24" s="97" t="s">
        <v>389</v>
      </c>
      <c r="ES24" s="93"/>
      <c r="ET24" s="96" t="s">
        <v>389</v>
      </c>
      <c r="EU24" s="97" t="s">
        <v>389</v>
      </c>
      <c r="EV24" s="93"/>
      <c r="EW24" s="96" t="s">
        <v>389</v>
      </c>
      <c r="EX24" s="97" t="s">
        <v>389</v>
      </c>
      <c r="EY24" s="93"/>
      <c r="EZ24" s="96" t="s">
        <v>389</v>
      </c>
      <c r="FA24" s="97" t="s">
        <v>389</v>
      </c>
      <c r="FB24" s="93"/>
      <c r="FC24" s="96" t="s">
        <v>389</v>
      </c>
      <c r="FD24" s="97" t="s">
        <v>389</v>
      </c>
      <c r="FE24" s="93"/>
      <c r="FF24" s="96" t="s">
        <v>389</v>
      </c>
      <c r="FG24" s="97" t="s">
        <v>389</v>
      </c>
      <c r="FH24" s="93"/>
      <c r="FI24" s="96" t="s">
        <v>389</v>
      </c>
      <c r="FJ24" s="97" t="s">
        <v>389</v>
      </c>
      <c r="FK24" s="93"/>
      <c r="FL24" s="96" t="s">
        <v>389</v>
      </c>
      <c r="FM24" s="97" t="s">
        <v>389</v>
      </c>
    </row>
    <row r="25" ht="15" customHeight="1" spans="1:170" x14ac:dyDescent="0.25">
      <c r="A25" s="94">
        <f>indices!B25</f>
      </c>
      <c r="B25" s="106">
        <f>'a completer'!$B$12</f>
      </c>
      <c r="C25" s="106">
        <f>'a completer'!$B$15</f>
      </c>
      <c r="D25" s="410">
        <f t="shared" si="0"/>
      </c>
      <c r="E25" s="93"/>
      <c r="F25" s="96" t="s">
        <v>389</v>
      </c>
      <c r="G25" s="97" t="s">
        <v>389</v>
      </c>
      <c r="H25" s="93"/>
      <c r="I25" s="96" t="s">
        <v>389</v>
      </c>
      <c r="J25" s="97" t="s">
        <v>389</v>
      </c>
      <c r="K25" s="93"/>
      <c r="L25" s="96" t="s">
        <v>389</v>
      </c>
      <c r="M25" s="97" t="s">
        <v>389</v>
      </c>
      <c r="N25" s="93"/>
      <c r="O25" s="96" t="s">
        <v>389</v>
      </c>
      <c r="P25" s="97" t="s">
        <v>389</v>
      </c>
      <c r="Q25" s="93"/>
      <c r="R25" s="96" t="s">
        <v>389</v>
      </c>
      <c r="S25" s="97" t="s">
        <v>389</v>
      </c>
      <c r="T25" s="93"/>
      <c r="U25" s="96" t="s">
        <v>389</v>
      </c>
      <c r="V25" s="97" t="s">
        <v>389</v>
      </c>
      <c r="W25" s="93"/>
      <c r="X25" s="96" t="s">
        <v>389</v>
      </c>
      <c r="Y25" s="97" t="s">
        <v>389</v>
      </c>
      <c r="Z25" s="93"/>
      <c r="AA25" s="96" t="s">
        <v>389</v>
      </c>
      <c r="AB25" s="97" t="s">
        <v>389</v>
      </c>
      <c r="AC25" s="93"/>
      <c r="AD25" s="96" t="s">
        <v>389</v>
      </c>
      <c r="AE25" s="97" t="s">
        <v>389</v>
      </c>
      <c r="AF25" s="93"/>
      <c r="AG25" s="96" t="s">
        <v>389</v>
      </c>
      <c r="AH25" s="97" t="s">
        <v>389</v>
      </c>
      <c r="AI25" s="93"/>
      <c r="AJ25" s="96" t="s">
        <v>389</v>
      </c>
      <c r="AK25" s="97" t="s">
        <v>389</v>
      </c>
      <c r="AL25" s="93"/>
      <c r="AM25" s="96" t="s">
        <v>389</v>
      </c>
      <c r="AN25" s="97" t="s">
        <v>389</v>
      </c>
      <c r="AO25" s="93"/>
      <c r="AP25" s="96" t="s">
        <v>389</v>
      </c>
      <c r="AQ25" s="97" t="s">
        <v>389</v>
      </c>
      <c r="AR25" s="93"/>
      <c r="AS25" s="96" t="s">
        <v>389</v>
      </c>
      <c r="AT25" s="97" t="s">
        <v>389</v>
      </c>
      <c r="AU25" s="93"/>
      <c r="AV25" s="96" t="s">
        <v>389</v>
      </c>
      <c r="AW25" s="97" t="s">
        <v>389</v>
      </c>
      <c r="AX25" s="93"/>
      <c r="AY25" s="96" t="s">
        <v>389</v>
      </c>
      <c r="AZ25" s="97" t="s">
        <v>389</v>
      </c>
      <c r="BA25" s="93"/>
      <c r="BB25" s="96" t="s">
        <v>389</v>
      </c>
      <c r="BC25" s="97" t="s">
        <v>389</v>
      </c>
      <c r="BD25" s="93"/>
      <c r="BE25" s="96" t="s">
        <v>389</v>
      </c>
      <c r="BF25" s="97" t="s">
        <v>389</v>
      </c>
      <c r="BG25" s="93"/>
      <c r="BH25" s="96" t="s">
        <v>389</v>
      </c>
      <c r="BI25" s="97" t="s">
        <v>389</v>
      </c>
      <c r="BJ25" s="93"/>
      <c r="BK25" s="96" t="s">
        <v>389</v>
      </c>
      <c r="BL25" s="97" t="s">
        <v>389</v>
      </c>
      <c r="BM25" s="93"/>
      <c r="BN25" s="96" t="s">
        <v>389</v>
      </c>
      <c r="BO25" s="97" t="s">
        <v>389</v>
      </c>
      <c r="BP25" s="93"/>
      <c r="BQ25" s="96" t="s">
        <v>389</v>
      </c>
      <c r="BR25" s="97" t="s">
        <v>389</v>
      </c>
      <c r="BS25" s="93"/>
      <c r="BT25" s="96" t="s">
        <v>389</v>
      </c>
      <c r="BU25" s="97" t="s">
        <v>389</v>
      </c>
      <c r="BV25" s="93"/>
      <c r="BW25" s="96" t="s">
        <v>389</v>
      </c>
      <c r="BX25" s="97" t="s">
        <v>389</v>
      </c>
      <c r="BY25" s="93"/>
      <c r="BZ25" s="96" t="s">
        <v>389</v>
      </c>
      <c r="CA25" s="97" t="s">
        <v>389</v>
      </c>
      <c r="CB25" s="93"/>
      <c r="CC25" s="96" t="s">
        <v>389</v>
      </c>
      <c r="CD25" s="97" t="s">
        <v>389</v>
      </c>
      <c r="CE25" s="93"/>
      <c r="CF25" s="96" t="s">
        <v>389</v>
      </c>
      <c r="CG25" s="97" t="s">
        <v>389</v>
      </c>
      <c r="CH25" s="93"/>
      <c r="CI25" s="96" t="s">
        <v>389</v>
      </c>
      <c r="CJ25" s="97" t="s">
        <v>389</v>
      </c>
      <c r="CK25" s="93"/>
      <c r="CL25" s="96" t="s">
        <v>389</v>
      </c>
      <c r="CM25" s="97" t="s">
        <v>389</v>
      </c>
      <c r="CN25" s="93"/>
      <c r="CO25" s="96" t="s">
        <v>389</v>
      </c>
      <c r="CP25" s="97" t="s">
        <v>389</v>
      </c>
      <c r="CQ25" s="93"/>
      <c r="CR25" s="96" t="s">
        <v>389</v>
      </c>
      <c r="CS25" s="97" t="s">
        <v>389</v>
      </c>
      <c r="CT25" s="93"/>
      <c r="CU25" s="96" t="s">
        <v>389</v>
      </c>
      <c r="CV25" s="97" t="s">
        <v>389</v>
      </c>
      <c r="CW25" s="93"/>
      <c r="CX25" s="96" t="s">
        <v>389</v>
      </c>
      <c r="CY25" s="97" t="s">
        <v>389</v>
      </c>
      <c r="CZ25" s="93"/>
      <c r="DA25" s="96" t="s">
        <v>389</v>
      </c>
      <c r="DB25" s="97" t="s">
        <v>389</v>
      </c>
      <c r="DC25" s="93"/>
      <c r="DD25" s="96" t="s">
        <v>389</v>
      </c>
      <c r="DE25" s="97" t="s">
        <v>389</v>
      </c>
      <c r="DF25" s="93"/>
      <c r="DG25" s="96" t="s">
        <v>389</v>
      </c>
      <c r="DH25" s="97" t="s">
        <v>389</v>
      </c>
      <c r="DI25" s="93"/>
      <c r="DJ25" s="96" t="s">
        <v>389</v>
      </c>
      <c r="DK25" s="97" t="s">
        <v>389</v>
      </c>
      <c r="DL25" s="93"/>
      <c r="DM25" s="96" t="s">
        <v>389</v>
      </c>
      <c r="DN25" s="97" t="s">
        <v>389</v>
      </c>
      <c r="DO25" s="93"/>
      <c r="DP25" s="96" t="s">
        <v>389</v>
      </c>
      <c r="DQ25" s="97" t="s">
        <v>389</v>
      </c>
      <c r="DR25" s="93"/>
      <c r="DS25" s="96" t="s">
        <v>389</v>
      </c>
      <c r="DT25" s="97" t="s">
        <v>389</v>
      </c>
      <c r="DU25" s="93"/>
      <c r="DV25" s="96" t="s">
        <v>389</v>
      </c>
      <c r="DW25" s="97" t="s">
        <v>389</v>
      </c>
      <c r="DX25" s="93"/>
      <c r="DY25" s="96" t="s">
        <v>389</v>
      </c>
      <c r="DZ25" s="97" t="s">
        <v>389</v>
      </c>
      <c r="EA25" s="93"/>
      <c r="EB25" s="96" t="s">
        <v>389</v>
      </c>
      <c r="EC25" s="97" t="s">
        <v>389</v>
      </c>
      <c r="ED25" s="93"/>
      <c r="EE25" s="96" t="s">
        <v>389</v>
      </c>
      <c r="EF25" s="97" t="s">
        <v>389</v>
      </c>
      <c r="EG25" s="93"/>
      <c r="EH25" s="96" t="s">
        <v>389</v>
      </c>
      <c r="EI25" s="97" t="s">
        <v>389</v>
      </c>
      <c r="EJ25" s="93"/>
      <c r="EK25" s="96" t="s">
        <v>389</v>
      </c>
      <c r="EL25" s="97" t="s">
        <v>389</v>
      </c>
      <c r="EM25" s="93"/>
      <c r="EN25" s="96" t="s">
        <v>389</v>
      </c>
      <c r="EO25" s="97" t="s">
        <v>389</v>
      </c>
      <c r="EP25" s="93"/>
      <c r="EQ25" s="96" t="s">
        <v>389</v>
      </c>
      <c r="ER25" s="97" t="s">
        <v>389</v>
      </c>
      <c r="ES25" s="93"/>
      <c r="ET25" s="96" t="s">
        <v>389</v>
      </c>
      <c r="EU25" s="97" t="s">
        <v>389</v>
      </c>
      <c r="EV25" s="93"/>
      <c r="EW25" s="96" t="s">
        <v>389</v>
      </c>
      <c r="EX25" s="97" t="s">
        <v>389</v>
      </c>
      <c r="EY25" s="93"/>
      <c r="EZ25" s="96" t="s">
        <v>389</v>
      </c>
      <c r="FA25" s="97" t="s">
        <v>389</v>
      </c>
      <c r="FB25" s="93"/>
      <c r="FC25" s="96" t="s">
        <v>389</v>
      </c>
      <c r="FD25" s="97" t="s">
        <v>389</v>
      </c>
      <c r="FE25" s="93"/>
      <c r="FF25" s="96" t="s">
        <v>389</v>
      </c>
      <c r="FG25" s="97" t="s">
        <v>389</v>
      </c>
      <c r="FH25" s="93"/>
      <c r="FI25" s="96" t="s">
        <v>389</v>
      </c>
      <c r="FJ25" s="97" t="s">
        <v>389</v>
      </c>
      <c r="FK25" s="93"/>
      <c r="FL25" s="96" t="s">
        <v>389</v>
      </c>
      <c r="FM25" s="97" t="s">
        <v>389</v>
      </c>
    </row>
    <row r="26" ht="15" customHeight="1" spans="1:170" x14ac:dyDescent="0.25">
      <c r="A26" s="94">
        <f>indices!B26</f>
      </c>
      <c r="B26" s="106">
        <f>'a completer'!$B$12</f>
      </c>
      <c r="C26" s="106">
        <f>'a completer'!$B$15</f>
      </c>
      <c r="D26" s="410">
        <f t="shared" si="0"/>
      </c>
      <c r="E26" s="93"/>
      <c r="F26" s="96" t="s">
        <v>389</v>
      </c>
      <c r="G26" s="97" t="s">
        <v>389</v>
      </c>
      <c r="H26" s="93"/>
      <c r="I26" s="96" t="s">
        <v>389</v>
      </c>
      <c r="J26" s="97" t="s">
        <v>389</v>
      </c>
      <c r="K26" s="93"/>
      <c r="L26" s="96" t="s">
        <v>389</v>
      </c>
      <c r="M26" s="97" t="s">
        <v>389</v>
      </c>
      <c r="N26" s="93"/>
      <c r="O26" s="96" t="s">
        <v>389</v>
      </c>
      <c r="P26" s="97" t="s">
        <v>389</v>
      </c>
      <c r="Q26" s="93"/>
      <c r="R26" s="96" t="s">
        <v>389</v>
      </c>
      <c r="S26" s="97" t="s">
        <v>389</v>
      </c>
      <c r="T26" s="93"/>
      <c r="U26" s="96" t="s">
        <v>389</v>
      </c>
      <c r="V26" s="97" t="s">
        <v>389</v>
      </c>
      <c r="W26" s="93"/>
      <c r="X26" s="96" t="s">
        <v>389</v>
      </c>
      <c r="Y26" s="97" t="s">
        <v>389</v>
      </c>
      <c r="Z26" s="93"/>
      <c r="AA26" s="96" t="s">
        <v>389</v>
      </c>
      <c r="AB26" s="97" t="s">
        <v>389</v>
      </c>
      <c r="AC26" s="93"/>
      <c r="AD26" s="96" t="s">
        <v>389</v>
      </c>
      <c r="AE26" s="97" t="s">
        <v>389</v>
      </c>
      <c r="AF26" s="93"/>
      <c r="AG26" s="96" t="s">
        <v>389</v>
      </c>
      <c r="AH26" s="97" t="s">
        <v>389</v>
      </c>
      <c r="AI26" s="93"/>
      <c r="AJ26" s="96" t="s">
        <v>389</v>
      </c>
      <c r="AK26" s="97" t="s">
        <v>389</v>
      </c>
      <c r="AL26" s="93"/>
      <c r="AM26" s="96" t="s">
        <v>389</v>
      </c>
      <c r="AN26" s="97" t="s">
        <v>389</v>
      </c>
      <c r="AO26" s="93"/>
      <c r="AP26" s="96" t="s">
        <v>389</v>
      </c>
      <c r="AQ26" s="97" t="s">
        <v>389</v>
      </c>
      <c r="AR26" s="93"/>
      <c r="AS26" s="96" t="s">
        <v>389</v>
      </c>
      <c r="AT26" s="97" t="s">
        <v>389</v>
      </c>
      <c r="AU26" s="93"/>
      <c r="AV26" s="96" t="s">
        <v>389</v>
      </c>
      <c r="AW26" s="97" t="s">
        <v>389</v>
      </c>
      <c r="AX26" s="93"/>
      <c r="AY26" s="96" t="s">
        <v>389</v>
      </c>
      <c r="AZ26" s="97" t="s">
        <v>389</v>
      </c>
      <c r="BA26" s="93"/>
      <c r="BB26" s="96" t="s">
        <v>389</v>
      </c>
      <c r="BC26" s="97" t="s">
        <v>389</v>
      </c>
      <c r="BD26" s="93"/>
      <c r="BE26" s="96" t="s">
        <v>389</v>
      </c>
      <c r="BF26" s="97" t="s">
        <v>389</v>
      </c>
      <c r="BG26" s="93"/>
      <c r="BH26" s="96" t="s">
        <v>389</v>
      </c>
      <c r="BI26" s="97" t="s">
        <v>389</v>
      </c>
      <c r="BJ26" s="93"/>
      <c r="BK26" s="96" t="s">
        <v>389</v>
      </c>
      <c r="BL26" s="97" t="s">
        <v>389</v>
      </c>
      <c r="BM26" s="93"/>
      <c r="BN26" s="96" t="s">
        <v>389</v>
      </c>
      <c r="BO26" s="97" t="s">
        <v>389</v>
      </c>
      <c r="BP26" s="93"/>
      <c r="BQ26" s="96" t="s">
        <v>389</v>
      </c>
      <c r="BR26" s="97" t="s">
        <v>389</v>
      </c>
      <c r="BS26" s="93"/>
      <c r="BT26" s="96" t="s">
        <v>389</v>
      </c>
      <c r="BU26" s="97" t="s">
        <v>389</v>
      </c>
      <c r="BV26" s="93"/>
      <c r="BW26" s="96" t="s">
        <v>389</v>
      </c>
      <c r="BX26" s="97" t="s">
        <v>389</v>
      </c>
      <c r="BY26" s="93"/>
      <c r="BZ26" s="96" t="s">
        <v>389</v>
      </c>
      <c r="CA26" s="97" t="s">
        <v>389</v>
      </c>
      <c r="CB26" s="93"/>
      <c r="CC26" s="96" t="s">
        <v>389</v>
      </c>
      <c r="CD26" s="97" t="s">
        <v>389</v>
      </c>
      <c r="CE26" s="93"/>
      <c r="CF26" s="96" t="s">
        <v>389</v>
      </c>
      <c r="CG26" s="97" t="s">
        <v>389</v>
      </c>
      <c r="CH26" s="93"/>
      <c r="CI26" s="96" t="s">
        <v>389</v>
      </c>
      <c r="CJ26" s="97" t="s">
        <v>389</v>
      </c>
      <c r="CK26" s="93"/>
      <c r="CL26" s="96" t="s">
        <v>389</v>
      </c>
      <c r="CM26" s="97" t="s">
        <v>389</v>
      </c>
      <c r="CN26" s="93"/>
      <c r="CO26" s="96" t="s">
        <v>389</v>
      </c>
      <c r="CP26" s="97" t="s">
        <v>389</v>
      </c>
      <c r="CQ26" s="93"/>
      <c r="CR26" s="96" t="s">
        <v>389</v>
      </c>
      <c r="CS26" s="97" t="s">
        <v>389</v>
      </c>
      <c r="CT26" s="93"/>
      <c r="CU26" s="96" t="s">
        <v>389</v>
      </c>
      <c r="CV26" s="97" t="s">
        <v>389</v>
      </c>
      <c r="CW26" s="93"/>
      <c r="CX26" s="96" t="s">
        <v>389</v>
      </c>
      <c r="CY26" s="97" t="s">
        <v>389</v>
      </c>
      <c r="CZ26" s="93"/>
      <c r="DA26" s="96" t="s">
        <v>389</v>
      </c>
      <c r="DB26" s="97" t="s">
        <v>389</v>
      </c>
      <c r="DC26" s="93"/>
      <c r="DD26" s="96" t="s">
        <v>389</v>
      </c>
      <c r="DE26" s="97" t="s">
        <v>389</v>
      </c>
      <c r="DF26" s="93"/>
      <c r="DG26" s="96" t="s">
        <v>389</v>
      </c>
      <c r="DH26" s="97" t="s">
        <v>389</v>
      </c>
      <c r="DI26" s="93"/>
      <c r="DJ26" s="96" t="s">
        <v>389</v>
      </c>
      <c r="DK26" s="97" t="s">
        <v>389</v>
      </c>
      <c r="DL26" s="93"/>
      <c r="DM26" s="96" t="s">
        <v>389</v>
      </c>
      <c r="DN26" s="97" t="s">
        <v>389</v>
      </c>
      <c r="DO26" s="93"/>
      <c r="DP26" s="96" t="s">
        <v>389</v>
      </c>
      <c r="DQ26" s="97" t="s">
        <v>389</v>
      </c>
      <c r="DR26" s="93"/>
      <c r="DS26" s="96" t="s">
        <v>389</v>
      </c>
      <c r="DT26" s="97" t="s">
        <v>389</v>
      </c>
      <c r="DU26" s="93"/>
      <c r="DV26" s="96" t="s">
        <v>389</v>
      </c>
      <c r="DW26" s="97" t="s">
        <v>389</v>
      </c>
      <c r="DX26" s="93"/>
      <c r="DY26" s="96" t="s">
        <v>389</v>
      </c>
      <c r="DZ26" s="97" t="s">
        <v>389</v>
      </c>
      <c r="EA26" s="93"/>
      <c r="EB26" s="96" t="s">
        <v>389</v>
      </c>
      <c r="EC26" s="97" t="s">
        <v>389</v>
      </c>
      <c r="ED26" s="93"/>
      <c r="EE26" s="96" t="s">
        <v>389</v>
      </c>
      <c r="EF26" s="97" t="s">
        <v>389</v>
      </c>
      <c r="EG26" s="93"/>
      <c r="EH26" s="96" t="s">
        <v>389</v>
      </c>
      <c r="EI26" s="97" t="s">
        <v>389</v>
      </c>
      <c r="EJ26" s="93"/>
      <c r="EK26" s="96" t="s">
        <v>389</v>
      </c>
      <c r="EL26" s="97" t="s">
        <v>389</v>
      </c>
      <c r="EM26" s="93"/>
      <c r="EN26" s="96" t="s">
        <v>389</v>
      </c>
      <c r="EO26" s="97" t="s">
        <v>389</v>
      </c>
      <c r="EP26" s="93"/>
      <c r="EQ26" s="96" t="s">
        <v>389</v>
      </c>
      <c r="ER26" s="97" t="s">
        <v>389</v>
      </c>
      <c r="ES26" s="93"/>
      <c r="ET26" s="96" t="s">
        <v>389</v>
      </c>
      <c r="EU26" s="97" t="s">
        <v>389</v>
      </c>
      <c r="EV26" s="93"/>
      <c r="EW26" s="96" t="s">
        <v>389</v>
      </c>
      <c r="EX26" s="97" t="s">
        <v>389</v>
      </c>
      <c r="EY26" s="93"/>
      <c r="EZ26" s="96" t="s">
        <v>389</v>
      </c>
      <c r="FA26" s="97" t="s">
        <v>389</v>
      </c>
      <c r="FB26" s="93"/>
      <c r="FC26" s="96" t="s">
        <v>389</v>
      </c>
      <c r="FD26" s="97" t="s">
        <v>389</v>
      </c>
      <c r="FE26" s="93"/>
      <c r="FF26" s="96" t="s">
        <v>389</v>
      </c>
      <c r="FG26" s="97" t="s">
        <v>389</v>
      </c>
      <c r="FH26" s="93"/>
      <c r="FI26" s="96" t="s">
        <v>389</v>
      </c>
      <c r="FJ26" s="97" t="s">
        <v>389</v>
      </c>
      <c r="FK26" s="93"/>
      <c r="FL26" s="96" t="s">
        <v>389</v>
      </c>
      <c r="FM26" s="97" t="s">
        <v>389</v>
      </c>
    </row>
    <row r="27" ht="15" customHeight="1" spans="1:170" x14ac:dyDescent="0.25">
      <c r="A27" s="94">
        <f>indices!B27</f>
      </c>
      <c r="B27" s="106">
        <f>'a completer'!$B$12</f>
      </c>
      <c r="C27" s="106">
        <f>'a completer'!$B$15</f>
      </c>
      <c r="D27" s="410">
        <f t="shared" si="0"/>
      </c>
      <c r="E27" s="93"/>
      <c r="F27" s="96" t="s">
        <v>389</v>
      </c>
      <c r="G27" s="97" t="s">
        <v>389</v>
      </c>
      <c r="H27" s="93"/>
      <c r="I27" s="96" t="s">
        <v>389</v>
      </c>
      <c r="J27" s="97" t="s">
        <v>389</v>
      </c>
      <c r="K27" s="93"/>
      <c r="L27" s="96" t="s">
        <v>389</v>
      </c>
      <c r="M27" s="97" t="s">
        <v>389</v>
      </c>
      <c r="N27" s="93"/>
      <c r="O27" s="96" t="s">
        <v>389</v>
      </c>
      <c r="P27" s="97" t="s">
        <v>389</v>
      </c>
      <c r="Q27" s="93"/>
      <c r="R27" s="96" t="s">
        <v>389</v>
      </c>
      <c r="S27" s="97" t="s">
        <v>389</v>
      </c>
      <c r="T27" s="93"/>
      <c r="U27" s="96" t="s">
        <v>389</v>
      </c>
      <c r="V27" s="97" t="s">
        <v>389</v>
      </c>
      <c r="W27" s="93"/>
      <c r="X27" s="96" t="s">
        <v>389</v>
      </c>
      <c r="Y27" s="97" t="s">
        <v>389</v>
      </c>
      <c r="Z27" s="93"/>
      <c r="AA27" s="96" t="s">
        <v>389</v>
      </c>
      <c r="AB27" s="97" t="s">
        <v>389</v>
      </c>
      <c r="AC27" s="93"/>
      <c r="AD27" s="96" t="s">
        <v>389</v>
      </c>
      <c r="AE27" s="97" t="s">
        <v>389</v>
      </c>
      <c r="AF27" s="93"/>
      <c r="AG27" s="96" t="s">
        <v>389</v>
      </c>
      <c r="AH27" s="97" t="s">
        <v>389</v>
      </c>
      <c r="AI27" s="93"/>
      <c r="AJ27" s="96" t="s">
        <v>389</v>
      </c>
      <c r="AK27" s="97" t="s">
        <v>389</v>
      </c>
      <c r="AL27" s="93"/>
      <c r="AM27" s="96" t="s">
        <v>389</v>
      </c>
      <c r="AN27" s="97" t="s">
        <v>389</v>
      </c>
      <c r="AO27" s="93"/>
      <c r="AP27" s="96" t="s">
        <v>389</v>
      </c>
      <c r="AQ27" s="97" t="s">
        <v>389</v>
      </c>
      <c r="AR27" s="93"/>
      <c r="AS27" s="96" t="s">
        <v>389</v>
      </c>
      <c r="AT27" s="97" t="s">
        <v>389</v>
      </c>
      <c r="AU27" s="93"/>
      <c r="AV27" s="96" t="s">
        <v>389</v>
      </c>
      <c r="AW27" s="97" t="s">
        <v>389</v>
      </c>
      <c r="AX27" s="93"/>
      <c r="AY27" s="96" t="s">
        <v>389</v>
      </c>
      <c r="AZ27" s="97" t="s">
        <v>389</v>
      </c>
      <c r="BA27" s="93"/>
      <c r="BB27" s="96" t="s">
        <v>389</v>
      </c>
      <c r="BC27" s="97" t="s">
        <v>389</v>
      </c>
      <c r="BD27" s="93"/>
      <c r="BE27" s="96" t="s">
        <v>389</v>
      </c>
      <c r="BF27" s="97" t="s">
        <v>389</v>
      </c>
      <c r="BG27" s="93"/>
      <c r="BH27" s="96" t="s">
        <v>389</v>
      </c>
      <c r="BI27" s="97" t="s">
        <v>389</v>
      </c>
      <c r="BJ27" s="93"/>
      <c r="BK27" s="96" t="s">
        <v>389</v>
      </c>
      <c r="BL27" s="97" t="s">
        <v>389</v>
      </c>
      <c r="BM27" s="93"/>
      <c r="BN27" s="96" t="s">
        <v>389</v>
      </c>
      <c r="BO27" s="97" t="s">
        <v>389</v>
      </c>
      <c r="BP27" s="93"/>
      <c r="BQ27" s="96" t="s">
        <v>389</v>
      </c>
      <c r="BR27" s="97" t="s">
        <v>389</v>
      </c>
      <c r="BS27" s="93"/>
      <c r="BT27" s="96" t="s">
        <v>389</v>
      </c>
      <c r="BU27" s="97" t="s">
        <v>389</v>
      </c>
      <c r="BV27" s="93"/>
      <c r="BW27" s="96" t="s">
        <v>389</v>
      </c>
      <c r="BX27" s="97" t="s">
        <v>389</v>
      </c>
      <c r="BY27" s="93"/>
      <c r="BZ27" s="96" t="s">
        <v>389</v>
      </c>
      <c r="CA27" s="97" t="s">
        <v>389</v>
      </c>
      <c r="CB27" s="93"/>
      <c r="CC27" s="96" t="s">
        <v>389</v>
      </c>
      <c r="CD27" s="97" t="s">
        <v>389</v>
      </c>
      <c r="CE27" s="93"/>
      <c r="CF27" s="96" t="s">
        <v>389</v>
      </c>
      <c r="CG27" s="97" t="s">
        <v>389</v>
      </c>
      <c r="CH27" s="93"/>
      <c r="CI27" s="96" t="s">
        <v>389</v>
      </c>
      <c r="CJ27" s="97" t="s">
        <v>389</v>
      </c>
      <c r="CK27" s="93"/>
      <c r="CL27" s="96" t="s">
        <v>389</v>
      </c>
      <c r="CM27" s="97" t="s">
        <v>389</v>
      </c>
      <c r="CN27" s="93"/>
      <c r="CO27" s="96" t="s">
        <v>389</v>
      </c>
      <c r="CP27" s="97" t="s">
        <v>389</v>
      </c>
      <c r="CQ27" s="93"/>
      <c r="CR27" s="96" t="s">
        <v>389</v>
      </c>
      <c r="CS27" s="97" t="s">
        <v>389</v>
      </c>
      <c r="CT27" s="93"/>
      <c r="CU27" s="96" t="s">
        <v>389</v>
      </c>
      <c r="CV27" s="97" t="s">
        <v>389</v>
      </c>
      <c r="CW27" s="93"/>
      <c r="CX27" s="96" t="s">
        <v>389</v>
      </c>
      <c r="CY27" s="97" t="s">
        <v>389</v>
      </c>
      <c r="CZ27" s="93"/>
      <c r="DA27" s="96" t="s">
        <v>389</v>
      </c>
      <c r="DB27" s="97" t="s">
        <v>389</v>
      </c>
      <c r="DC27" s="93"/>
      <c r="DD27" s="96" t="s">
        <v>389</v>
      </c>
      <c r="DE27" s="97" t="s">
        <v>389</v>
      </c>
      <c r="DF27" s="93"/>
      <c r="DG27" s="96" t="s">
        <v>389</v>
      </c>
      <c r="DH27" s="97" t="s">
        <v>389</v>
      </c>
      <c r="DI27" s="93"/>
      <c r="DJ27" s="96" t="s">
        <v>389</v>
      </c>
      <c r="DK27" s="97" t="s">
        <v>389</v>
      </c>
      <c r="DL27" s="93"/>
      <c r="DM27" s="96" t="s">
        <v>389</v>
      </c>
      <c r="DN27" s="97" t="s">
        <v>389</v>
      </c>
      <c r="DO27" s="93"/>
      <c r="DP27" s="96" t="s">
        <v>389</v>
      </c>
      <c r="DQ27" s="97" t="s">
        <v>389</v>
      </c>
      <c r="DR27" s="93"/>
      <c r="DS27" s="96" t="s">
        <v>389</v>
      </c>
      <c r="DT27" s="97" t="s">
        <v>389</v>
      </c>
      <c r="DU27" s="93"/>
      <c r="DV27" s="96" t="s">
        <v>389</v>
      </c>
      <c r="DW27" s="97" t="s">
        <v>389</v>
      </c>
      <c r="DX27" s="93"/>
      <c r="DY27" s="96" t="s">
        <v>389</v>
      </c>
      <c r="DZ27" s="97" t="s">
        <v>389</v>
      </c>
      <c r="EA27" s="93"/>
      <c r="EB27" s="96" t="s">
        <v>389</v>
      </c>
      <c r="EC27" s="97" t="s">
        <v>389</v>
      </c>
      <c r="ED27" s="93"/>
      <c r="EE27" s="96" t="s">
        <v>389</v>
      </c>
      <c r="EF27" s="97" t="s">
        <v>389</v>
      </c>
      <c r="EG27" s="93"/>
      <c r="EH27" s="96" t="s">
        <v>389</v>
      </c>
      <c r="EI27" s="97" t="s">
        <v>389</v>
      </c>
      <c r="EJ27" s="93"/>
      <c r="EK27" s="96" t="s">
        <v>389</v>
      </c>
      <c r="EL27" s="97" t="s">
        <v>389</v>
      </c>
      <c r="EM27" s="93"/>
      <c r="EN27" s="96" t="s">
        <v>389</v>
      </c>
      <c r="EO27" s="97" t="s">
        <v>389</v>
      </c>
      <c r="EP27" s="93"/>
      <c r="EQ27" s="96" t="s">
        <v>389</v>
      </c>
      <c r="ER27" s="97" t="s">
        <v>389</v>
      </c>
      <c r="ES27" s="93"/>
      <c r="ET27" s="96" t="s">
        <v>389</v>
      </c>
      <c r="EU27" s="97" t="s">
        <v>389</v>
      </c>
      <c r="EV27" s="93"/>
      <c r="EW27" s="96" t="s">
        <v>389</v>
      </c>
      <c r="EX27" s="97" t="s">
        <v>389</v>
      </c>
      <c r="EY27" s="93"/>
      <c r="EZ27" s="96" t="s">
        <v>389</v>
      </c>
      <c r="FA27" s="97" t="s">
        <v>389</v>
      </c>
      <c r="FB27" s="93"/>
      <c r="FC27" s="96" t="s">
        <v>389</v>
      </c>
      <c r="FD27" s="97" t="s">
        <v>389</v>
      </c>
      <c r="FE27" s="93"/>
      <c r="FF27" s="96" t="s">
        <v>389</v>
      </c>
      <c r="FG27" s="97" t="s">
        <v>389</v>
      </c>
      <c r="FH27" s="93"/>
      <c r="FI27" s="96" t="s">
        <v>389</v>
      </c>
      <c r="FJ27" s="97" t="s">
        <v>389</v>
      </c>
      <c r="FK27" s="93"/>
      <c r="FL27" s="96" t="s">
        <v>389</v>
      </c>
      <c r="FM27" s="97" t="s">
        <v>389</v>
      </c>
    </row>
    <row r="28" ht="15" customHeight="1" spans="1:170" x14ac:dyDescent="0.25">
      <c r="A28" s="94">
        <f>indices!B28</f>
      </c>
      <c r="B28" s="106">
        <f>'a completer'!$B$12</f>
      </c>
      <c r="C28" s="106">
        <f>'a completer'!$B$15</f>
      </c>
      <c r="D28" s="410">
        <f t="shared" si="0"/>
      </c>
      <c r="E28" s="93"/>
      <c r="F28" s="96" t="s">
        <v>389</v>
      </c>
      <c r="G28" s="97" t="s">
        <v>389</v>
      </c>
      <c r="H28" s="93"/>
      <c r="I28" s="96" t="s">
        <v>389</v>
      </c>
      <c r="J28" s="97" t="s">
        <v>389</v>
      </c>
      <c r="K28" s="93"/>
      <c r="L28" s="96" t="s">
        <v>389</v>
      </c>
      <c r="M28" s="97" t="s">
        <v>389</v>
      </c>
      <c r="N28" s="93"/>
      <c r="O28" s="96" t="s">
        <v>389</v>
      </c>
      <c r="P28" s="97" t="s">
        <v>389</v>
      </c>
      <c r="Q28" s="93"/>
      <c r="R28" s="96" t="s">
        <v>389</v>
      </c>
      <c r="S28" s="97" t="s">
        <v>389</v>
      </c>
      <c r="T28" s="93"/>
      <c r="U28" s="96" t="s">
        <v>389</v>
      </c>
      <c r="V28" s="97" t="s">
        <v>389</v>
      </c>
      <c r="W28" s="93"/>
      <c r="X28" s="96" t="s">
        <v>389</v>
      </c>
      <c r="Y28" s="97" t="s">
        <v>389</v>
      </c>
      <c r="Z28" s="93"/>
      <c r="AA28" s="96" t="s">
        <v>389</v>
      </c>
      <c r="AB28" s="97" t="s">
        <v>389</v>
      </c>
      <c r="AC28" s="93"/>
      <c r="AD28" s="96" t="s">
        <v>389</v>
      </c>
      <c r="AE28" s="97" t="s">
        <v>389</v>
      </c>
      <c r="AF28" s="93"/>
      <c r="AG28" s="96" t="s">
        <v>389</v>
      </c>
      <c r="AH28" s="97" t="s">
        <v>389</v>
      </c>
      <c r="AI28" s="93"/>
      <c r="AJ28" s="96" t="s">
        <v>389</v>
      </c>
      <c r="AK28" s="97" t="s">
        <v>389</v>
      </c>
      <c r="AL28" s="93"/>
      <c r="AM28" s="96" t="s">
        <v>389</v>
      </c>
      <c r="AN28" s="97" t="s">
        <v>389</v>
      </c>
      <c r="AO28" s="93"/>
      <c r="AP28" s="96" t="s">
        <v>389</v>
      </c>
      <c r="AQ28" s="97" t="s">
        <v>389</v>
      </c>
      <c r="AR28" s="93"/>
      <c r="AS28" s="96" t="s">
        <v>389</v>
      </c>
      <c r="AT28" s="97" t="s">
        <v>389</v>
      </c>
      <c r="AU28" s="93"/>
      <c r="AV28" s="96" t="s">
        <v>389</v>
      </c>
      <c r="AW28" s="97" t="s">
        <v>389</v>
      </c>
      <c r="AX28" s="93"/>
      <c r="AY28" s="96" t="s">
        <v>389</v>
      </c>
      <c r="AZ28" s="97" t="s">
        <v>389</v>
      </c>
      <c r="BA28" s="93"/>
      <c r="BB28" s="96" t="s">
        <v>389</v>
      </c>
      <c r="BC28" s="97" t="s">
        <v>389</v>
      </c>
      <c r="BD28" s="93"/>
      <c r="BE28" s="96" t="s">
        <v>389</v>
      </c>
      <c r="BF28" s="97" t="s">
        <v>389</v>
      </c>
      <c r="BG28" s="93"/>
      <c r="BH28" s="96" t="s">
        <v>389</v>
      </c>
      <c r="BI28" s="97" t="s">
        <v>389</v>
      </c>
      <c r="BJ28" s="93"/>
      <c r="BK28" s="96" t="s">
        <v>389</v>
      </c>
      <c r="BL28" s="97" t="s">
        <v>389</v>
      </c>
      <c r="BM28" s="93"/>
      <c r="BN28" s="96" t="s">
        <v>389</v>
      </c>
      <c r="BO28" s="97" t="s">
        <v>389</v>
      </c>
      <c r="BP28" s="93"/>
      <c r="BQ28" s="96" t="s">
        <v>389</v>
      </c>
      <c r="BR28" s="97" t="s">
        <v>389</v>
      </c>
      <c r="BS28" s="93"/>
      <c r="BT28" s="96" t="s">
        <v>389</v>
      </c>
      <c r="BU28" s="97" t="s">
        <v>389</v>
      </c>
      <c r="BV28" s="93"/>
      <c r="BW28" s="96" t="s">
        <v>389</v>
      </c>
      <c r="BX28" s="97" t="s">
        <v>389</v>
      </c>
      <c r="BY28" s="93"/>
      <c r="BZ28" s="96" t="s">
        <v>389</v>
      </c>
      <c r="CA28" s="97" t="s">
        <v>389</v>
      </c>
      <c r="CB28" s="93"/>
      <c r="CC28" s="96" t="s">
        <v>389</v>
      </c>
      <c r="CD28" s="97" t="s">
        <v>389</v>
      </c>
      <c r="CE28" s="93"/>
      <c r="CF28" s="96" t="s">
        <v>389</v>
      </c>
      <c r="CG28" s="97" t="s">
        <v>389</v>
      </c>
      <c r="CH28" s="93"/>
      <c r="CI28" s="96" t="s">
        <v>389</v>
      </c>
      <c r="CJ28" s="97" t="s">
        <v>389</v>
      </c>
      <c r="CK28" s="93"/>
      <c r="CL28" s="96" t="s">
        <v>389</v>
      </c>
      <c r="CM28" s="97" t="s">
        <v>389</v>
      </c>
      <c r="CN28" s="93"/>
      <c r="CO28" s="96" t="s">
        <v>389</v>
      </c>
      <c r="CP28" s="97" t="s">
        <v>389</v>
      </c>
      <c r="CQ28" s="93"/>
      <c r="CR28" s="96" t="s">
        <v>389</v>
      </c>
      <c r="CS28" s="97" t="s">
        <v>389</v>
      </c>
      <c r="CT28" s="93"/>
      <c r="CU28" s="96" t="s">
        <v>389</v>
      </c>
      <c r="CV28" s="97" t="s">
        <v>389</v>
      </c>
      <c r="CW28" s="93"/>
      <c r="CX28" s="96" t="s">
        <v>389</v>
      </c>
      <c r="CY28" s="97" t="s">
        <v>389</v>
      </c>
      <c r="CZ28" s="93"/>
      <c r="DA28" s="96" t="s">
        <v>389</v>
      </c>
      <c r="DB28" s="97" t="s">
        <v>389</v>
      </c>
      <c r="DC28" s="93"/>
      <c r="DD28" s="96" t="s">
        <v>389</v>
      </c>
      <c r="DE28" s="97" t="s">
        <v>389</v>
      </c>
      <c r="DF28" s="93"/>
      <c r="DG28" s="96" t="s">
        <v>389</v>
      </c>
      <c r="DH28" s="97" t="s">
        <v>389</v>
      </c>
      <c r="DI28" s="93"/>
      <c r="DJ28" s="96" t="s">
        <v>389</v>
      </c>
      <c r="DK28" s="97" t="s">
        <v>389</v>
      </c>
      <c r="DL28" s="93"/>
      <c r="DM28" s="96" t="s">
        <v>389</v>
      </c>
      <c r="DN28" s="97" t="s">
        <v>389</v>
      </c>
      <c r="DO28" s="93"/>
      <c r="DP28" s="96" t="s">
        <v>389</v>
      </c>
      <c r="DQ28" s="97" t="s">
        <v>389</v>
      </c>
      <c r="DR28" s="93"/>
      <c r="DS28" s="96" t="s">
        <v>389</v>
      </c>
      <c r="DT28" s="97" t="s">
        <v>389</v>
      </c>
      <c r="DU28" s="93"/>
      <c r="DV28" s="96" t="s">
        <v>389</v>
      </c>
      <c r="DW28" s="97" t="s">
        <v>389</v>
      </c>
      <c r="DX28" s="93"/>
      <c r="DY28" s="96" t="s">
        <v>389</v>
      </c>
      <c r="DZ28" s="97" t="s">
        <v>389</v>
      </c>
      <c r="EA28" s="93"/>
      <c r="EB28" s="96" t="s">
        <v>389</v>
      </c>
      <c r="EC28" s="97" t="s">
        <v>389</v>
      </c>
      <c r="ED28" s="93"/>
      <c r="EE28" s="96" t="s">
        <v>389</v>
      </c>
      <c r="EF28" s="97" t="s">
        <v>389</v>
      </c>
      <c r="EG28" s="93"/>
      <c r="EH28" s="96" t="s">
        <v>389</v>
      </c>
      <c r="EI28" s="97" t="s">
        <v>389</v>
      </c>
      <c r="EJ28" s="93"/>
      <c r="EK28" s="96" t="s">
        <v>389</v>
      </c>
      <c r="EL28" s="97" t="s">
        <v>389</v>
      </c>
      <c r="EM28" s="93"/>
      <c r="EN28" s="96" t="s">
        <v>389</v>
      </c>
      <c r="EO28" s="97" t="s">
        <v>389</v>
      </c>
      <c r="EP28" s="93"/>
      <c r="EQ28" s="96" t="s">
        <v>389</v>
      </c>
      <c r="ER28" s="97" t="s">
        <v>389</v>
      </c>
      <c r="ES28" s="93"/>
      <c r="ET28" s="96" t="s">
        <v>389</v>
      </c>
      <c r="EU28" s="97" t="s">
        <v>389</v>
      </c>
      <c r="EV28" s="93"/>
      <c r="EW28" s="96" t="s">
        <v>389</v>
      </c>
      <c r="EX28" s="97" t="s">
        <v>389</v>
      </c>
      <c r="EY28" s="93"/>
      <c r="EZ28" s="96" t="s">
        <v>389</v>
      </c>
      <c r="FA28" s="97" t="s">
        <v>389</v>
      </c>
      <c r="FB28" s="93"/>
      <c r="FC28" s="96" t="s">
        <v>389</v>
      </c>
      <c r="FD28" s="97" t="s">
        <v>389</v>
      </c>
      <c r="FE28" s="93"/>
      <c r="FF28" s="96" t="s">
        <v>389</v>
      </c>
      <c r="FG28" s="97" t="s">
        <v>389</v>
      </c>
      <c r="FH28" s="93"/>
      <c r="FI28" s="96" t="s">
        <v>389</v>
      </c>
      <c r="FJ28" s="97" t="s">
        <v>389</v>
      </c>
      <c r="FK28" s="93"/>
      <c r="FL28" s="96" t="s">
        <v>389</v>
      </c>
      <c r="FM28" s="97" t="s">
        <v>389</v>
      </c>
    </row>
    <row r="29" ht="15" customHeight="1" spans="1:170" x14ac:dyDescent="0.25">
      <c r="A29" s="101">
        <f>IF(indices!B29="","A compléter sur onglet 'indices'",indices!B29)</f>
      </c>
      <c r="B29" s="106">
        <f>'a completer'!$B$12</f>
      </c>
      <c r="C29" s="106">
        <f>'a completer'!$B$15</f>
      </c>
      <c r="D29" s="410">
        <f t="shared" si="0"/>
      </c>
      <c r="E29" s="93"/>
      <c r="F29" s="96" t="s">
        <v>389</v>
      </c>
      <c r="G29" s="97" t="s">
        <v>389</v>
      </c>
      <c r="H29" s="93"/>
      <c r="I29" s="96" t="s">
        <v>389</v>
      </c>
      <c r="J29" s="97" t="s">
        <v>389</v>
      </c>
      <c r="K29" s="93"/>
      <c r="L29" s="96" t="s">
        <v>389</v>
      </c>
      <c r="M29" s="97" t="s">
        <v>389</v>
      </c>
      <c r="N29" s="93"/>
      <c r="O29" s="96" t="s">
        <v>389</v>
      </c>
      <c r="P29" s="97" t="s">
        <v>389</v>
      </c>
      <c r="Q29" s="93"/>
      <c r="R29" s="96" t="s">
        <v>389</v>
      </c>
      <c r="S29" s="97" t="s">
        <v>389</v>
      </c>
      <c r="T29" s="93"/>
      <c r="U29" s="96" t="s">
        <v>389</v>
      </c>
      <c r="V29" s="97" t="s">
        <v>389</v>
      </c>
      <c r="W29" s="93"/>
      <c r="X29" s="96" t="s">
        <v>389</v>
      </c>
      <c r="Y29" s="97" t="s">
        <v>389</v>
      </c>
      <c r="Z29" s="93"/>
      <c r="AA29" s="96" t="s">
        <v>389</v>
      </c>
      <c r="AB29" s="97" t="s">
        <v>389</v>
      </c>
      <c r="AC29" s="93"/>
      <c r="AD29" s="96" t="s">
        <v>389</v>
      </c>
      <c r="AE29" s="97" t="s">
        <v>389</v>
      </c>
      <c r="AF29" s="93"/>
      <c r="AG29" s="96" t="s">
        <v>389</v>
      </c>
      <c r="AH29" s="97" t="s">
        <v>389</v>
      </c>
      <c r="AI29" s="93"/>
      <c r="AJ29" s="96" t="s">
        <v>389</v>
      </c>
      <c r="AK29" s="97" t="s">
        <v>389</v>
      </c>
      <c r="AL29" s="93"/>
      <c r="AM29" s="96" t="s">
        <v>389</v>
      </c>
      <c r="AN29" s="97" t="s">
        <v>389</v>
      </c>
      <c r="AO29" s="93"/>
      <c r="AP29" s="96" t="s">
        <v>389</v>
      </c>
      <c r="AQ29" s="97" t="s">
        <v>389</v>
      </c>
      <c r="AR29" s="93"/>
      <c r="AS29" s="96" t="s">
        <v>389</v>
      </c>
      <c r="AT29" s="97" t="s">
        <v>389</v>
      </c>
      <c r="AU29" s="93"/>
      <c r="AV29" s="96" t="s">
        <v>389</v>
      </c>
      <c r="AW29" s="97" t="s">
        <v>389</v>
      </c>
      <c r="AX29" s="93"/>
      <c r="AY29" s="96" t="s">
        <v>389</v>
      </c>
      <c r="AZ29" s="97" t="s">
        <v>389</v>
      </c>
      <c r="BA29" s="93"/>
      <c r="BB29" s="96" t="s">
        <v>389</v>
      </c>
      <c r="BC29" s="97" t="s">
        <v>389</v>
      </c>
      <c r="BD29" s="93"/>
      <c r="BE29" s="96" t="s">
        <v>389</v>
      </c>
      <c r="BF29" s="97" t="s">
        <v>389</v>
      </c>
      <c r="BG29" s="93"/>
      <c r="BH29" s="96" t="s">
        <v>389</v>
      </c>
      <c r="BI29" s="97" t="s">
        <v>389</v>
      </c>
      <c r="BJ29" s="93"/>
      <c r="BK29" s="96" t="s">
        <v>389</v>
      </c>
      <c r="BL29" s="97" t="s">
        <v>389</v>
      </c>
      <c r="BM29" s="93"/>
      <c r="BN29" s="96" t="s">
        <v>389</v>
      </c>
      <c r="BO29" s="97" t="s">
        <v>389</v>
      </c>
      <c r="BP29" s="93"/>
      <c r="BQ29" s="96" t="s">
        <v>389</v>
      </c>
      <c r="BR29" s="97" t="s">
        <v>389</v>
      </c>
      <c r="BS29" s="93"/>
      <c r="BT29" s="96" t="s">
        <v>389</v>
      </c>
      <c r="BU29" s="97" t="s">
        <v>389</v>
      </c>
      <c r="BV29" s="93"/>
      <c r="BW29" s="96" t="s">
        <v>389</v>
      </c>
      <c r="BX29" s="97" t="s">
        <v>389</v>
      </c>
      <c r="BY29" s="93"/>
      <c r="BZ29" s="96" t="s">
        <v>389</v>
      </c>
      <c r="CA29" s="97" t="s">
        <v>389</v>
      </c>
      <c r="CB29" s="93"/>
      <c r="CC29" s="96" t="s">
        <v>389</v>
      </c>
      <c r="CD29" s="97" t="s">
        <v>389</v>
      </c>
      <c r="CE29" s="93"/>
      <c r="CF29" s="96" t="s">
        <v>389</v>
      </c>
      <c r="CG29" s="97" t="s">
        <v>389</v>
      </c>
      <c r="CH29" s="93"/>
      <c r="CI29" s="96" t="s">
        <v>389</v>
      </c>
      <c r="CJ29" s="97" t="s">
        <v>389</v>
      </c>
      <c r="CK29" s="93"/>
      <c r="CL29" s="96" t="s">
        <v>389</v>
      </c>
      <c r="CM29" s="97" t="s">
        <v>389</v>
      </c>
      <c r="CN29" s="93"/>
      <c r="CO29" s="96" t="s">
        <v>389</v>
      </c>
      <c r="CP29" s="97" t="s">
        <v>389</v>
      </c>
      <c r="CQ29" s="93"/>
      <c r="CR29" s="96" t="s">
        <v>389</v>
      </c>
      <c r="CS29" s="97" t="s">
        <v>389</v>
      </c>
      <c r="CT29" s="93"/>
      <c r="CU29" s="96" t="s">
        <v>389</v>
      </c>
      <c r="CV29" s="97" t="s">
        <v>389</v>
      </c>
      <c r="CW29" s="93"/>
      <c r="CX29" s="96" t="s">
        <v>389</v>
      </c>
      <c r="CY29" s="97" t="s">
        <v>389</v>
      </c>
      <c r="CZ29" s="93"/>
      <c r="DA29" s="96" t="s">
        <v>389</v>
      </c>
      <c r="DB29" s="97" t="s">
        <v>389</v>
      </c>
      <c r="DC29" s="93"/>
      <c r="DD29" s="96" t="s">
        <v>389</v>
      </c>
      <c r="DE29" s="97" t="s">
        <v>389</v>
      </c>
      <c r="DF29" s="93"/>
      <c r="DG29" s="96" t="s">
        <v>389</v>
      </c>
      <c r="DH29" s="97" t="s">
        <v>389</v>
      </c>
      <c r="DI29" s="93"/>
      <c r="DJ29" s="96" t="s">
        <v>389</v>
      </c>
      <c r="DK29" s="97" t="s">
        <v>389</v>
      </c>
      <c r="DL29" s="93"/>
      <c r="DM29" s="96" t="s">
        <v>389</v>
      </c>
      <c r="DN29" s="97" t="s">
        <v>389</v>
      </c>
      <c r="DO29" s="93"/>
      <c r="DP29" s="96" t="s">
        <v>389</v>
      </c>
      <c r="DQ29" s="97" t="s">
        <v>389</v>
      </c>
      <c r="DR29" s="93"/>
      <c r="DS29" s="96" t="s">
        <v>389</v>
      </c>
      <c r="DT29" s="97" t="s">
        <v>389</v>
      </c>
      <c r="DU29" s="93"/>
      <c r="DV29" s="96" t="s">
        <v>389</v>
      </c>
      <c r="DW29" s="97" t="s">
        <v>389</v>
      </c>
      <c r="DX29" s="93"/>
      <c r="DY29" s="96" t="s">
        <v>389</v>
      </c>
      <c r="DZ29" s="97" t="s">
        <v>389</v>
      </c>
      <c r="EA29" s="93"/>
      <c r="EB29" s="96" t="s">
        <v>389</v>
      </c>
      <c r="EC29" s="97" t="s">
        <v>389</v>
      </c>
      <c r="ED29" s="93"/>
      <c r="EE29" s="96" t="s">
        <v>389</v>
      </c>
      <c r="EF29" s="97" t="s">
        <v>389</v>
      </c>
      <c r="EG29" s="93"/>
      <c r="EH29" s="96" t="s">
        <v>389</v>
      </c>
      <c r="EI29" s="97" t="s">
        <v>389</v>
      </c>
      <c r="EJ29" s="93"/>
      <c r="EK29" s="96" t="s">
        <v>389</v>
      </c>
      <c r="EL29" s="97" t="s">
        <v>389</v>
      </c>
      <c r="EM29" s="93"/>
      <c r="EN29" s="96" t="s">
        <v>389</v>
      </c>
      <c r="EO29" s="97" t="s">
        <v>389</v>
      </c>
      <c r="EP29" s="93"/>
      <c r="EQ29" s="96" t="s">
        <v>389</v>
      </c>
      <c r="ER29" s="97" t="s">
        <v>389</v>
      </c>
      <c r="ES29" s="93"/>
      <c r="ET29" s="96" t="s">
        <v>389</v>
      </c>
      <c r="EU29" s="97" t="s">
        <v>389</v>
      </c>
      <c r="EV29" s="93"/>
      <c r="EW29" s="96" t="s">
        <v>389</v>
      </c>
      <c r="EX29" s="97" t="s">
        <v>389</v>
      </c>
      <c r="EY29" s="93"/>
      <c r="EZ29" s="96" t="s">
        <v>389</v>
      </c>
      <c r="FA29" s="97" t="s">
        <v>389</v>
      </c>
      <c r="FB29" s="93"/>
      <c r="FC29" s="96" t="s">
        <v>389</v>
      </c>
      <c r="FD29" s="97" t="s">
        <v>389</v>
      </c>
      <c r="FE29" s="93"/>
      <c r="FF29" s="96" t="s">
        <v>389</v>
      </c>
      <c r="FG29" s="97" t="s">
        <v>389</v>
      </c>
      <c r="FH29" s="93"/>
      <c r="FI29" s="96" t="s">
        <v>389</v>
      </c>
      <c r="FJ29" s="97" t="s">
        <v>389</v>
      </c>
      <c r="FK29" s="93"/>
      <c r="FL29" s="96" t="s">
        <v>389</v>
      </c>
      <c r="FM29" s="97" t="s">
        <v>389</v>
      </c>
    </row>
    <row r="30" ht="15" customHeight="1" spans="1:170" x14ac:dyDescent="0.25">
      <c r="A30" s="101">
        <f>IF(indices!B30="","A compléter sur onglet 'indices'",indices!B30)</f>
      </c>
      <c r="B30" s="108">
        <f>'a completer'!$B$12</f>
      </c>
      <c r="C30" s="108">
        <f>'a completer'!$B$15</f>
      </c>
      <c r="D30" s="410">
        <f t="shared" si="0"/>
      </c>
      <c r="E30" s="93"/>
      <c r="F30" s="96" t="s">
        <v>389</v>
      </c>
      <c r="G30" s="97" t="s">
        <v>389</v>
      </c>
      <c r="H30" s="93"/>
      <c r="I30" s="96" t="s">
        <v>389</v>
      </c>
      <c r="J30" s="97" t="s">
        <v>389</v>
      </c>
      <c r="K30" s="93"/>
      <c r="L30" s="96" t="s">
        <v>389</v>
      </c>
      <c r="M30" s="97" t="s">
        <v>389</v>
      </c>
      <c r="N30" s="93"/>
      <c r="O30" s="96" t="s">
        <v>389</v>
      </c>
      <c r="P30" s="97" t="s">
        <v>389</v>
      </c>
      <c r="Q30" s="93"/>
      <c r="R30" s="96" t="s">
        <v>389</v>
      </c>
      <c r="S30" s="97" t="s">
        <v>389</v>
      </c>
      <c r="T30" s="93"/>
      <c r="U30" s="96" t="s">
        <v>389</v>
      </c>
      <c r="V30" s="97" t="s">
        <v>389</v>
      </c>
      <c r="W30" s="93"/>
      <c r="X30" s="96" t="s">
        <v>389</v>
      </c>
      <c r="Y30" s="97" t="s">
        <v>389</v>
      </c>
      <c r="Z30" s="93"/>
      <c r="AA30" s="96" t="s">
        <v>389</v>
      </c>
      <c r="AB30" s="97" t="s">
        <v>389</v>
      </c>
      <c r="AC30" s="93"/>
      <c r="AD30" s="96" t="s">
        <v>389</v>
      </c>
      <c r="AE30" s="97" t="s">
        <v>389</v>
      </c>
      <c r="AF30" s="93"/>
      <c r="AG30" s="96" t="s">
        <v>389</v>
      </c>
      <c r="AH30" s="97" t="s">
        <v>389</v>
      </c>
      <c r="AI30" s="93"/>
      <c r="AJ30" s="96" t="s">
        <v>389</v>
      </c>
      <c r="AK30" s="97" t="s">
        <v>389</v>
      </c>
      <c r="AL30" s="93"/>
      <c r="AM30" s="96" t="s">
        <v>389</v>
      </c>
      <c r="AN30" s="97" t="s">
        <v>389</v>
      </c>
      <c r="AO30" s="93"/>
      <c r="AP30" s="96" t="s">
        <v>389</v>
      </c>
      <c r="AQ30" s="97" t="s">
        <v>389</v>
      </c>
      <c r="AR30" s="93"/>
      <c r="AS30" s="96" t="s">
        <v>389</v>
      </c>
      <c r="AT30" s="97" t="s">
        <v>389</v>
      </c>
      <c r="AU30" s="93"/>
      <c r="AV30" s="96" t="s">
        <v>389</v>
      </c>
      <c r="AW30" s="97" t="s">
        <v>389</v>
      </c>
      <c r="AX30" s="93"/>
      <c r="AY30" s="96" t="s">
        <v>389</v>
      </c>
      <c r="AZ30" s="97" t="s">
        <v>389</v>
      </c>
      <c r="BA30" s="93"/>
      <c r="BB30" s="96" t="s">
        <v>389</v>
      </c>
      <c r="BC30" s="97" t="s">
        <v>389</v>
      </c>
      <c r="BD30" s="93"/>
      <c r="BE30" s="96" t="s">
        <v>389</v>
      </c>
      <c r="BF30" s="97" t="s">
        <v>389</v>
      </c>
      <c r="BG30" s="93"/>
      <c r="BH30" s="96" t="s">
        <v>389</v>
      </c>
      <c r="BI30" s="97" t="s">
        <v>389</v>
      </c>
      <c r="BJ30" s="93"/>
      <c r="BK30" s="96" t="s">
        <v>389</v>
      </c>
      <c r="BL30" s="97" t="s">
        <v>389</v>
      </c>
      <c r="BM30" s="93"/>
      <c r="BN30" s="96" t="s">
        <v>389</v>
      </c>
      <c r="BO30" s="97" t="s">
        <v>389</v>
      </c>
      <c r="BP30" s="93"/>
      <c r="BQ30" s="96" t="s">
        <v>389</v>
      </c>
      <c r="BR30" s="97" t="s">
        <v>389</v>
      </c>
      <c r="BS30" s="93"/>
      <c r="BT30" s="96" t="s">
        <v>389</v>
      </c>
      <c r="BU30" s="97" t="s">
        <v>389</v>
      </c>
      <c r="BV30" s="93"/>
      <c r="BW30" s="96" t="s">
        <v>389</v>
      </c>
      <c r="BX30" s="97" t="s">
        <v>389</v>
      </c>
      <c r="BY30" s="93"/>
      <c r="BZ30" s="96" t="s">
        <v>389</v>
      </c>
      <c r="CA30" s="97" t="s">
        <v>389</v>
      </c>
      <c r="CB30" s="93"/>
      <c r="CC30" s="96" t="s">
        <v>389</v>
      </c>
      <c r="CD30" s="97" t="s">
        <v>389</v>
      </c>
      <c r="CE30" s="93"/>
      <c r="CF30" s="96" t="s">
        <v>389</v>
      </c>
      <c r="CG30" s="97" t="s">
        <v>389</v>
      </c>
      <c r="CH30" s="93"/>
      <c r="CI30" s="96" t="s">
        <v>389</v>
      </c>
      <c r="CJ30" s="97" t="s">
        <v>389</v>
      </c>
      <c r="CK30" s="93"/>
      <c r="CL30" s="96" t="s">
        <v>389</v>
      </c>
      <c r="CM30" s="97" t="s">
        <v>389</v>
      </c>
      <c r="CN30" s="93"/>
      <c r="CO30" s="96" t="s">
        <v>389</v>
      </c>
      <c r="CP30" s="97" t="s">
        <v>389</v>
      </c>
      <c r="CQ30" s="93"/>
      <c r="CR30" s="96" t="s">
        <v>389</v>
      </c>
      <c r="CS30" s="97" t="s">
        <v>389</v>
      </c>
      <c r="CT30" s="93"/>
      <c r="CU30" s="96" t="s">
        <v>389</v>
      </c>
      <c r="CV30" s="97" t="s">
        <v>389</v>
      </c>
      <c r="CW30" s="93"/>
      <c r="CX30" s="96" t="s">
        <v>389</v>
      </c>
      <c r="CY30" s="97" t="s">
        <v>389</v>
      </c>
      <c r="CZ30" s="93"/>
      <c r="DA30" s="96" t="s">
        <v>389</v>
      </c>
      <c r="DB30" s="97" t="s">
        <v>389</v>
      </c>
      <c r="DC30" s="93"/>
      <c r="DD30" s="96" t="s">
        <v>389</v>
      </c>
      <c r="DE30" s="97" t="s">
        <v>389</v>
      </c>
      <c r="DF30" s="93"/>
      <c r="DG30" s="96" t="s">
        <v>389</v>
      </c>
      <c r="DH30" s="97" t="s">
        <v>389</v>
      </c>
      <c r="DI30" s="93"/>
      <c r="DJ30" s="96" t="s">
        <v>389</v>
      </c>
      <c r="DK30" s="97" t="s">
        <v>389</v>
      </c>
      <c r="DL30" s="93"/>
      <c r="DM30" s="96" t="s">
        <v>389</v>
      </c>
      <c r="DN30" s="97" t="s">
        <v>389</v>
      </c>
      <c r="DO30" s="93"/>
      <c r="DP30" s="96" t="s">
        <v>389</v>
      </c>
      <c r="DQ30" s="97" t="s">
        <v>389</v>
      </c>
      <c r="DR30" s="93"/>
      <c r="DS30" s="96" t="s">
        <v>389</v>
      </c>
      <c r="DT30" s="97" t="s">
        <v>389</v>
      </c>
      <c r="DU30" s="93"/>
      <c r="DV30" s="96" t="s">
        <v>389</v>
      </c>
      <c r="DW30" s="97" t="s">
        <v>389</v>
      </c>
      <c r="DX30" s="93"/>
      <c r="DY30" s="96" t="s">
        <v>389</v>
      </c>
      <c r="DZ30" s="97" t="s">
        <v>389</v>
      </c>
      <c r="EA30" s="93"/>
      <c r="EB30" s="96" t="s">
        <v>389</v>
      </c>
      <c r="EC30" s="97" t="s">
        <v>389</v>
      </c>
      <c r="ED30" s="93"/>
      <c r="EE30" s="96" t="s">
        <v>389</v>
      </c>
      <c r="EF30" s="97" t="s">
        <v>389</v>
      </c>
      <c r="EG30" s="93"/>
      <c r="EH30" s="96" t="s">
        <v>389</v>
      </c>
      <c r="EI30" s="97" t="s">
        <v>389</v>
      </c>
      <c r="EJ30" s="93"/>
      <c r="EK30" s="96" t="s">
        <v>389</v>
      </c>
      <c r="EL30" s="97" t="s">
        <v>389</v>
      </c>
      <c r="EM30" s="93"/>
      <c r="EN30" s="96" t="s">
        <v>389</v>
      </c>
      <c r="EO30" s="97" t="s">
        <v>389</v>
      </c>
      <c r="EP30" s="93"/>
      <c r="EQ30" s="96" t="s">
        <v>389</v>
      </c>
      <c r="ER30" s="97" t="s">
        <v>389</v>
      </c>
      <c r="ES30" s="93"/>
      <c r="ET30" s="96" t="s">
        <v>389</v>
      </c>
      <c r="EU30" s="97" t="s">
        <v>389</v>
      </c>
      <c r="EV30" s="93"/>
      <c r="EW30" s="96" t="s">
        <v>389</v>
      </c>
      <c r="EX30" s="97" t="s">
        <v>389</v>
      </c>
      <c r="EY30" s="93"/>
      <c r="EZ30" s="96" t="s">
        <v>389</v>
      </c>
      <c r="FA30" s="97" t="s">
        <v>389</v>
      </c>
      <c r="FB30" s="93"/>
      <c r="FC30" s="96" t="s">
        <v>389</v>
      </c>
      <c r="FD30" s="97" t="s">
        <v>389</v>
      </c>
      <c r="FE30" s="93"/>
      <c r="FF30" s="96" t="s">
        <v>389</v>
      </c>
      <c r="FG30" s="97" t="s">
        <v>389</v>
      </c>
      <c r="FH30" s="93"/>
      <c r="FI30" s="96" t="s">
        <v>389</v>
      </c>
      <c r="FJ30" s="97" t="s">
        <v>389</v>
      </c>
      <c r="FK30" s="93"/>
      <c r="FL30" s="96" t="s">
        <v>389</v>
      </c>
      <c r="FM30" s="97" t="s">
        <v>389</v>
      </c>
    </row>
    <row r="31" ht="15" customHeight="1" spans="1:170" x14ac:dyDescent="0.25">
      <c r="A31" s="107"/>
      <c r="B31" s="108">
        <f>'a completer'!$B$12</f>
      </c>
      <c r="C31" s="108">
        <f>'a completer'!$B$15</f>
      </c>
      <c r="D31" s="410">
        <f t="shared" si="0"/>
      </c>
      <c r="E31" s="93"/>
      <c r="F31" s="96" t="s">
        <v>389</v>
      </c>
      <c r="G31" s="97" t="s">
        <v>389</v>
      </c>
      <c r="H31" s="93"/>
      <c r="I31" s="96" t="s">
        <v>389</v>
      </c>
      <c r="J31" s="97" t="s">
        <v>389</v>
      </c>
      <c r="K31" s="93"/>
      <c r="L31" s="96" t="s">
        <v>389</v>
      </c>
      <c r="M31" s="97" t="s">
        <v>389</v>
      </c>
      <c r="N31" s="93"/>
      <c r="O31" s="96" t="s">
        <v>389</v>
      </c>
      <c r="P31" s="97" t="s">
        <v>389</v>
      </c>
      <c r="Q31" s="93"/>
      <c r="R31" s="96" t="s">
        <v>389</v>
      </c>
      <c r="S31" s="97" t="s">
        <v>389</v>
      </c>
      <c r="T31" s="93"/>
      <c r="U31" s="96" t="s">
        <v>389</v>
      </c>
      <c r="V31" s="97" t="s">
        <v>389</v>
      </c>
      <c r="W31" s="93"/>
      <c r="X31" s="96" t="s">
        <v>389</v>
      </c>
      <c r="Y31" s="97" t="s">
        <v>389</v>
      </c>
      <c r="Z31" s="93"/>
      <c r="AA31" s="96" t="s">
        <v>389</v>
      </c>
      <c r="AB31" s="97" t="s">
        <v>389</v>
      </c>
      <c r="AC31" s="93"/>
      <c r="AD31" s="96" t="s">
        <v>389</v>
      </c>
      <c r="AE31" s="97" t="s">
        <v>389</v>
      </c>
      <c r="AF31" s="93"/>
      <c r="AG31" s="96" t="s">
        <v>389</v>
      </c>
      <c r="AH31" s="97" t="s">
        <v>389</v>
      </c>
      <c r="AI31" s="93"/>
      <c r="AJ31" s="96" t="s">
        <v>389</v>
      </c>
      <c r="AK31" s="97" t="s">
        <v>389</v>
      </c>
      <c r="AL31" s="93"/>
      <c r="AM31" s="96" t="s">
        <v>389</v>
      </c>
      <c r="AN31" s="97" t="s">
        <v>389</v>
      </c>
      <c r="AO31" s="93"/>
      <c r="AP31" s="96" t="s">
        <v>389</v>
      </c>
      <c r="AQ31" s="97" t="s">
        <v>389</v>
      </c>
      <c r="AR31" s="93"/>
      <c r="AS31" s="96" t="s">
        <v>389</v>
      </c>
      <c r="AT31" s="97" t="s">
        <v>389</v>
      </c>
      <c r="AU31" s="93"/>
      <c r="AV31" s="96" t="s">
        <v>389</v>
      </c>
      <c r="AW31" s="97" t="s">
        <v>389</v>
      </c>
      <c r="AX31" s="93"/>
      <c r="AY31" s="96" t="s">
        <v>389</v>
      </c>
      <c r="AZ31" s="97" t="s">
        <v>389</v>
      </c>
      <c r="BA31" s="93"/>
      <c r="BB31" s="96" t="s">
        <v>389</v>
      </c>
      <c r="BC31" s="97" t="s">
        <v>389</v>
      </c>
      <c r="BD31" s="93"/>
      <c r="BE31" s="96" t="s">
        <v>389</v>
      </c>
      <c r="BF31" s="97" t="s">
        <v>389</v>
      </c>
      <c r="BG31" s="93"/>
      <c r="BH31" s="96" t="s">
        <v>389</v>
      </c>
      <c r="BI31" s="97" t="s">
        <v>389</v>
      </c>
      <c r="BJ31" s="93"/>
      <c r="BK31" s="96" t="s">
        <v>389</v>
      </c>
      <c r="BL31" s="97" t="s">
        <v>389</v>
      </c>
      <c r="BM31" s="93"/>
      <c r="BN31" s="96" t="s">
        <v>389</v>
      </c>
      <c r="BO31" s="97" t="s">
        <v>389</v>
      </c>
      <c r="BP31" s="93"/>
      <c r="BQ31" s="96" t="s">
        <v>389</v>
      </c>
      <c r="BR31" s="97" t="s">
        <v>389</v>
      </c>
      <c r="BS31" s="93"/>
      <c r="BT31" s="96" t="s">
        <v>389</v>
      </c>
      <c r="BU31" s="97" t="s">
        <v>389</v>
      </c>
      <c r="BV31" s="93"/>
      <c r="BW31" s="96" t="s">
        <v>389</v>
      </c>
      <c r="BX31" s="97" t="s">
        <v>389</v>
      </c>
      <c r="BY31" s="93"/>
      <c r="BZ31" s="96" t="s">
        <v>389</v>
      </c>
      <c r="CA31" s="97" t="s">
        <v>389</v>
      </c>
      <c r="CB31" s="93"/>
      <c r="CC31" s="96" t="s">
        <v>389</v>
      </c>
      <c r="CD31" s="97" t="s">
        <v>389</v>
      </c>
      <c r="CE31" s="93"/>
      <c r="CF31" s="96" t="s">
        <v>389</v>
      </c>
      <c r="CG31" s="97" t="s">
        <v>389</v>
      </c>
      <c r="CH31" s="93"/>
      <c r="CI31" s="96" t="s">
        <v>389</v>
      </c>
      <c r="CJ31" s="97" t="s">
        <v>389</v>
      </c>
      <c r="CK31" s="93"/>
      <c r="CL31" s="96" t="s">
        <v>389</v>
      </c>
      <c r="CM31" s="97" t="s">
        <v>389</v>
      </c>
      <c r="CN31" s="93"/>
      <c r="CO31" s="96" t="s">
        <v>389</v>
      </c>
      <c r="CP31" s="97" t="s">
        <v>389</v>
      </c>
      <c r="CQ31" s="93"/>
      <c r="CR31" s="96" t="s">
        <v>389</v>
      </c>
      <c r="CS31" s="97" t="s">
        <v>389</v>
      </c>
      <c r="CT31" s="93"/>
      <c r="CU31" s="96" t="s">
        <v>389</v>
      </c>
      <c r="CV31" s="97" t="s">
        <v>389</v>
      </c>
      <c r="CW31" s="93"/>
      <c r="CX31" s="96" t="s">
        <v>389</v>
      </c>
      <c r="CY31" s="97" t="s">
        <v>389</v>
      </c>
      <c r="CZ31" s="93"/>
      <c r="DA31" s="96" t="s">
        <v>389</v>
      </c>
      <c r="DB31" s="97" t="s">
        <v>389</v>
      </c>
      <c r="DC31" s="93"/>
      <c r="DD31" s="96" t="s">
        <v>389</v>
      </c>
      <c r="DE31" s="97" t="s">
        <v>389</v>
      </c>
      <c r="DF31" s="93"/>
      <c r="DG31" s="96" t="s">
        <v>389</v>
      </c>
      <c r="DH31" s="97" t="s">
        <v>389</v>
      </c>
      <c r="DI31" s="93"/>
      <c r="DJ31" s="96" t="s">
        <v>389</v>
      </c>
      <c r="DK31" s="97" t="s">
        <v>389</v>
      </c>
      <c r="DL31" s="93"/>
      <c r="DM31" s="96" t="s">
        <v>389</v>
      </c>
      <c r="DN31" s="97" t="s">
        <v>389</v>
      </c>
      <c r="DO31" s="93"/>
      <c r="DP31" s="96" t="s">
        <v>389</v>
      </c>
      <c r="DQ31" s="97" t="s">
        <v>389</v>
      </c>
      <c r="DR31" s="93"/>
      <c r="DS31" s="96" t="s">
        <v>389</v>
      </c>
      <c r="DT31" s="97" t="s">
        <v>389</v>
      </c>
      <c r="DU31" s="93"/>
      <c r="DV31" s="96" t="s">
        <v>389</v>
      </c>
      <c r="DW31" s="97" t="s">
        <v>389</v>
      </c>
      <c r="DX31" s="93"/>
      <c r="DY31" s="96" t="s">
        <v>389</v>
      </c>
      <c r="DZ31" s="97" t="s">
        <v>389</v>
      </c>
      <c r="EA31" s="93"/>
      <c r="EB31" s="96" t="s">
        <v>389</v>
      </c>
      <c r="EC31" s="97" t="s">
        <v>389</v>
      </c>
      <c r="ED31" s="93"/>
      <c r="EE31" s="96" t="s">
        <v>389</v>
      </c>
      <c r="EF31" s="97" t="s">
        <v>389</v>
      </c>
      <c r="EG31" s="93"/>
      <c r="EH31" s="96" t="s">
        <v>389</v>
      </c>
      <c r="EI31" s="97" t="s">
        <v>389</v>
      </c>
      <c r="EJ31" s="93"/>
      <c r="EK31" s="96" t="s">
        <v>389</v>
      </c>
      <c r="EL31" s="97" t="s">
        <v>389</v>
      </c>
      <c r="EM31" s="93"/>
      <c r="EN31" s="96" t="s">
        <v>389</v>
      </c>
      <c r="EO31" s="97" t="s">
        <v>389</v>
      </c>
      <c r="EP31" s="93"/>
      <c r="EQ31" s="96" t="s">
        <v>389</v>
      </c>
      <c r="ER31" s="97" t="s">
        <v>389</v>
      </c>
      <c r="ES31" s="93"/>
      <c r="ET31" s="96" t="s">
        <v>389</v>
      </c>
      <c r="EU31" s="97" t="s">
        <v>389</v>
      </c>
      <c r="EV31" s="93"/>
      <c r="EW31" s="96" t="s">
        <v>389</v>
      </c>
      <c r="EX31" s="97" t="s">
        <v>389</v>
      </c>
      <c r="EY31" s="93"/>
      <c r="EZ31" s="96" t="s">
        <v>389</v>
      </c>
      <c r="FA31" s="97" t="s">
        <v>389</v>
      </c>
      <c r="FB31" s="93"/>
      <c r="FC31" s="96" t="s">
        <v>389</v>
      </c>
      <c r="FD31" s="97" t="s">
        <v>389</v>
      </c>
      <c r="FE31" s="93"/>
      <c r="FF31" s="96" t="s">
        <v>389</v>
      </c>
      <c r="FG31" s="97" t="s">
        <v>389</v>
      </c>
      <c r="FH31" s="93"/>
      <c r="FI31" s="96" t="s">
        <v>389</v>
      </c>
      <c r="FJ31" s="97" t="s">
        <v>389</v>
      </c>
      <c r="FK31" s="93"/>
      <c r="FL31" s="96" t="s">
        <v>389</v>
      </c>
      <c r="FM31" s="97" t="s">
        <v>389</v>
      </c>
    </row>
    <row r="32" ht="15" customHeight="1" spans="1:170" x14ac:dyDescent="0.25">
      <c r="A32" s="107"/>
      <c r="B32" s="108">
        <f>'a completer'!$B$12</f>
      </c>
      <c r="C32" s="108">
        <f>'a completer'!$B$15</f>
      </c>
      <c r="D32" s="410">
        <f t="shared" si="0"/>
      </c>
      <c r="E32" s="413"/>
      <c r="F32" s="96" t="s">
        <v>389</v>
      </c>
      <c r="G32" s="97" t="s">
        <v>389</v>
      </c>
      <c r="H32" s="413"/>
      <c r="I32" s="96" t="s">
        <v>389</v>
      </c>
      <c r="J32" s="97" t="s">
        <v>389</v>
      </c>
      <c r="K32" s="413"/>
      <c r="L32" s="96" t="s">
        <v>389</v>
      </c>
      <c r="M32" s="97" t="s">
        <v>389</v>
      </c>
      <c r="N32" s="413"/>
      <c r="O32" s="96" t="s">
        <v>389</v>
      </c>
      <c r="P32" s="97" t="s">
        <v>389</v>
      </c>
      <c r="Q32" s="413"/>
      <c r="R32" s="96" t="s">
        <v>389</v>
      </c>
      <c r="S32" s="97" t="s">
        <v>389</v>
      </c>
      <c r="T32" s="413"/>
      <c r="U32" s="96" t="s">
        <v>389</v>
      </c>
      <c r="V32" s="97" t="s">
        <v>389</v>
      </c>
      <c r="W32" s="413"/>
      <c r="X32" s="96" t="s">
        <v>389</v>
      </c>
      <c r="Y32" s="97" t="s">
        <v>389</v>
      </c>
      <c r="Z32" s="413"/>
      <c r="AA32" s="96" t="s">
        <v>389</v>
      </c>
      <c r="AB32" s="97" t="s">
        <v>389</v>
      </c>
      <c r="AC32" s="413"/>
      <c r="AD32" s="96" t="s">
        <v>389</v>
      </c>
      <c r="AE32" s="97" t="s">
        <v>389</v>
      </c>
      <c r="AF32" s="413"/>
      <c r="AG32" s="96" t="s">
        <v>389</v>
      </c>
      <c r="AH32" s="97" t="s">
        <v>389</v>
      </c>
      <c r="AI32" s="413"/>
      <c r="AJ32" s="96" t="s">
        <v>389</v>
      </c>
      <c r="AK32" s="97" t="s">
        <v>389</v>
      </c>
      <c r="AL32" s="413"/>
      <c r="AM32" s="96" t="s">
        <v>389</v>
      </c>
      <c r="AN32" s="97" t="s">
        <v>389</v>
      </c>
      <c r="AO32" s="413"/>
      <c r="AP32" s="96" t="s">
        <v>389</v>
      </c>
      <c r="AQ32" s="97" t="s">
        <v>389</v>
      </c>
      <c r="AR32" s="413"/>
      <c r="AS32" s="96" t="s">
        <v>389</v>
      </c>
      <c r="AT32" s="97" t="s">
        <v>389</v>
      </c>
      <c r="AU32" s="413"/>
      <c r="AV32" s="96" t="s">
        <v>389</v>
      </c>
      <c r="AW32" s="97" t="s">
        <v>389</v>
      </c>
      <c r="AX32" s="413"/>
      <c r="AY32" s="96" t="s">
        <v>389</v>
      </c>
      <c r="AZ32" s="97" t="s">
        <v>389</v>
      </c>
      <c r="BA32" s="413"/>
      <c r="BB32" s="96" t="s">
        <v>389</v>
      </c>
      <c r="BC32" s="97" t="s">
        <v>389</v>
      </c>
      <c r="BD32" s="413"/>
      <c r="BE32" s="96" t="s">
        <v>389</v>
      </c>
      <c r="BF32" s="97" t="s">
        <v>389</v>
      </c>
      <c r="BG32" s="413"/>
      <c r="BH32" s="96" t="s">
        <v>389</v>
      </c>
      <c r="BI32" s="97" t="s">
        <v>389</v>
      </c>
      <c r="BJ32" s="413"/>
      <c r="BK32" s="96" t="s">
        <v>389</v>
      </c>
      <c r="BL32" s="97" t="s">
        <v>389</v>
      </c>
      <c r="BM32" s="413"/>
      <c r="BN32" s="96" t="s">
        <v>389</v>
      </c>
      <c r="BO32" s="97" t="s">
        <v>389</v>
      </c>
      <c r="BP32" s="413"/>
      <c r="BQ32" s="96" t="s">
        <v>389</v>
      </c>
      <c r="BR32" s="97" t="s">
        <v>389</v>
      </c>
      <c r="BS32" s="413"/>
      <c r="BT32" s="96" t="s">
        <v>389</v>
      </c>
      <c r="BU32" s="97" t="s">
        <v>389</v>
      </c>
      <c r="BV32" s="413"/>
      <c r="BW32" s="96" t="s">
        <v>389</v>
      </c>
      <c r="BX32" s="97" t="s">
        <v>389</v>
      </c>
      <c r="BY32" s="413"/>
      <c r="BZ32" s="96" t="s">
        <v>389</v>
      </c>
      <c r="CA32" s="97" t="s">
        <v>389</v>
      </c>
      <c r="CB32" s="413"/>
      <c r="CC32" s="96" t="s">
        <v>389</v>
      </c>
      <c r="CD32" s="97" t="s">
        <v>389</v>
      </c>
      <c r="CE32" s="413"/>
      <c r="CF32" s="96" t="s">
        <v>389</v>
      </c>
      <c r="CG32" s="97" t="s">
        <v>389</v>
      </c>
      <c r="CH32" s="413"/>
      <c r="CI32" s="96" t="s">
        <v>389</v>
      </c>
      <c r="CJ32" s="97" t="s">
        <v>389</v>
      </c>
      <c r="CK32" s="413"/>
      <c r="CL32" s="96" t="s">
        <v>389</v>
      </c>
      <c r="CM32" s="97" t="s">
        <v>389</v>
      </c>
      <c r="CN32" s="413"/>
      <c r="CO32" s="96" t="s">
        <v>389</v>
      </c>
      <c r="CP32" s="97" t="s">
        <v>389</v>
      </c>
      <c r="CQ32" s="413"/>
      <c r="CR32" s="96" t="s">
        <v>389</v>
      </c>
      <c r="CS32" s="97" t="s">
        <v>389</v>
      </c>
      <c r="CT32" s="413"/>
      <c r="CU32" s="96" t="s">
        <v>389</v>
      </c>
      <c r="CV32" s="97" t="s">
        <v>389</v>
      </c>
      <c r="CW32" s="413"/>
      <c r="CX32" s="96" t="s">
        <v>389</v>
      </c>
      <c r="CY32" s="97" t="s">
        <v>389</v>
      </c>
      <c r="CZ32" s="413"/>
      <c r="DA32" s="96" t="s">
        <v>389</v>
      </c>
      <c r="DB32" s="97" t="s">
        <v>389</v>
      </c>
      <c r="DC32" s="413"/>
      <c r="DD32" s="96" t="s">
        <v>389</v>
      </c>
      <c r="DE32" s="97" t="s">
        <v>389</v>
      </c>
      <c r="DF32" s="413"/>
      <c r="DG32" s="96" t="s">
        <v>389</v>
      </c>
      <c r="DH32" s="97" t="s">
        <v>389</v>
      </c>
      <c r="DI32" s="413"/>
      <c r="DJ32" s="96" t="s">
        <v>389</v>
      </c>
      <c r="DK32" s="97" t="s">
        <v>389</v>
      </c>
      <c r="DL32" s="413"/>
      <c r="DM32" s="96" t="s">
        <v>389</v>
      </c>
      <c r="DN32" s="97" t="s">
        <v>389</v>
      </c>
      <c r="DO32" s="413"/>
      <c r="DP32" s="96" t="s">
        <v>389</v>
      </c>
      <c r="DQ32" s="97" t="s">
        <v>389</v>
      </c>
      <c r="DR32" s="413"/>
      <c r="DS32" s="96" t="s">
        <v>389</v>
      </c>
      <c r="DT32" s="97" t="s">
        <v>389</v>
      </c>
      <c r="DU32" s="413"/>
      <c r="DV32" s="96" t="s">
        <v>389</v>
      </c>
      <c r="DW32" s="97" t="s">
        <v>389</v>
      </c>
      <c r="DX32" s="413"/>
      <c r="DY32" s="96" t="s">
        <v>389</v>
      </c>
      <c r="DZ32" s="97" t="s">
        <v>389</v>
      </c>
      <c r="EA32" s="413"/>
      <c r="EB32" s="96" t="s">
        <v>389</v>
      </c>
      <c r="EC32" s="97" t="s">
        <v>389</v>
      </c>
      <c r="ED32" s="413"/>
      <c r="EE32" s="96" t="s">
        <v>389</v>
      </c>
      <c r="EF32" s="97" t="s">
        <v>389</v>
      </c>
      <c r="EG32" s="413"/>
      <c r="EH32" s="96" t="s">
        <v>389</v>
      </c>
      <c r="EI32" s="97" t="s">
        <v>389</v>
      </c>
      <c r="EJ32" s="413"/>
      <c r="EK32" s="96" t="s">
        <v>389</v>
      </c>
      <c r="EL32" s="97" t="s">
        <v>389</v>
      </c>
      <c r="EM32" s="413"/>
      <c r="EN32" s="96" t="s">
        <v>389</v>
      </c>
      <c r="EO32" s="97" t="s">
        <v>389</v>
      </c>
      <c r="EP32" s="413"/>
      <c r="EQ32" s="96" t="s">
        <v>389</v>
      </c>
      <c r="ER32" s="97" t="s">
        <v>389</v>
      </c>
      <c r="ES32" s="413"/>
      <c r="ET32" s="96" t="s">
        <v>389</v>
      </c>
      <c r="EU32" s="97" t="s">
        <v>389</v>
      </c>
      <c r="EV32" s="413"/>
      <c r="EW32" s="96" t="s">
        <v>389</v>
      </c>
      <c r="EX32" s="97" t="s">
        <v>389</v>
      </c>
      <c r="EY32" s="413"/>
      <c r="EZ32" s="96" t="s">
        <v>389</v>
      </c>
      <c r="FA32" s="97" t="s">
        <v>389</v>
      </c>
      <c r="FB32" s="413"/>
      <c r="FC32" s="96" t="s">
        <v>389</v>
      </c>
      <c r="FD32" s="97" t="s">
        <v>389</v>
      </c>
      <c r="FE32" s="413"/>
      <c r="FF32" s="96" t="s">
        <v>389</v>
      </c>
      <c r="FG32" s="97" t="s">
        <v>389</v>
      </c>
      <c r="FH32" s="413"/>
      <c r="FI32" s="96" t="s">
        <v>389</v>
      </c>
      <c r="FJ32" s="97" t="s">
        <v>389</v>
      </c>
      <c r="FK32" s="413"/>
      <c r="FL32" s="96" t="s">
        <v>389</v>
      </c>
      <c r="FM32" s="97" t="s">
        <v>389</v>
      </c>
    </row>
    <row r="33" ht="15" customHeight="1" spans="1:170" x14ac:dyDescent="0.25">
      <c r="A33" s="109" t="s">
        <v>92</v>
      </c>
      <c r="B33" s="110"/>
      <c r="C33" s="109"/>
      <c r="D33" s="414"/>
      <c r="E33" s="409"/>
      <c r="F33" s="409" t="s">
        <v>390</v>
      </c>
      <c r="G33" s="409" t="s">
        <v>390</v>
      </c>
      <c r="H33" s="409"/>
      <c r="I33" s="409" t="s">
        <v>390</v>
      </c>
      <c r="J33" s="409" t="s">
        <v>390</v>
      </c>
      <c r="K33" s="409"/>
      <c r="L33" s="409" t="s">
        <v>390</v>
      </c>
      <c r="M33" s="409" t="s">
        <v>390</v>
      </c>
      <c r="N33" s="409"/>
      <c r="O33" s="409" t="s">
        <v>390</v>
      </c>
      <c r="P33" s="409" t="s">
        <v>390</v>
      </c>
      <c r="Q33" s="409"/>
      <c r="R33" s="409" t="s">
        <v>390</v>
      </c>
      <c r="S33" s="409" t="s">
        <v>390</v>
      </c>
      <c r="T33" s="409"/>
      <c r="U33" s="409" t="s">
        <v>390</v>
      </c>
      <c r="V33" s="409" t="s">
        <v>390</v>
      </c>
      <c r="W33" s="409"/>
      <c r="X33" s="409" t="s">
        <v>390</v>
      </c>
      <c r="Y33" s="409" t="s">
        <v>390</v>
      </c>
      <c r="Z33" s="409"/>
      <c r="AA33" s="409" t="s">
        <v>390</v>
      </c>
      <c r="AB33" s="409" t="s">
        <v>390</v>
      </c>
      <c r="AC33" s="409"/>
      <c r="AD33" s="409" t="s">
        <v>390</v>
      </c>
      <c r="AE33" s="409" t="s">
        <v>390</v>
      </c>
      <c r="AF33" s="409"/>
      <c r="AG33" s="409" t="s">
        <v>390</v>
      </c>
      <c r="AH33" s="409" t="s">
        <v>390</v>
      </c>
      <c r="AI33" s="409"/>
      <c r="AJ33" s="409" t="s">
        <v>390</v>
      </c>
      <c r="AK33" s="409" t="s">
        <v>390</v>
      </c>
      <c r="AL33" s="409"/>
      <c r="AM33" s="409" t="s">
        <v>390</v>
      </c>
      <c r="AN33" s="409" t="s">
        <v>390</v>
      </c>
      <c r="AO33" s="409"/>
      <c r="AP33" s="409" t="s">
        <v>390</v>
      </c>
      <c r="AQ33" s="409" t="s">
        <v>390</v>
      </c>
      <c r="AR33" s="409"/>
      <c r="AS33" s="409" t="s">
        <v>390</v>
      </c>
      <c r="AT33" s="409" t="s">
        <v>390</v>
      </c>
      <c r="AU33" s="409"/>
      <c r="AV33" s="409" t="s">
        <v>390</v>
      </c>
      <c r="AW33" s="409" t="s">
        <v>390</v>
      </c>
      <c r="AX33" s="409"/>
      <c r="AY33" s="409" t="s">
        <v>390</v>
      </c>
      <c r="AZ33" s="409" t="s">
        <v>390</v>
      </c>
      <c r="BA33" s="409"/>
      <c r="BB33" s="409" t="s">
        <v>390</v>
      </c>
      <c r="BC33" s="409" t="s">
        <v>390</v>
      </c>
      <c r="BD33" s="409"/>
      <c r="BE33" s="409" t="s">
        <v>390</v>
      </c>
      <c r="BF33" s="409" t="s">
        <v>390</v>
      </c>
      <c r="BG33" s="409"/>
      <c r="BH33" s="409" t="s">
        <v>390</v>
      </c>
      <c r="BI33" s="409" t="s">
        <v>390</v>
      </c>
      <c r="BJ33" s="409"/>
      <c r="BK33" s="409" t="s">
        <v>390</v>
      </c>
      <c r="BL33" s="409" t="s">
        <v>390</v>
      </c>
      <c r="BM33" s="409"/>
      <c r="BN33" s="409" t="s">
        <v>390</v>
      </c>
      <c r="BO33" s="409" t="s">
        <v>390</v>
      </c>
      <c r="BP33" s="409"/>
      <c r="BQ33" s="409" t="s">
        <v>390</v>
      </c>
      <c r="BR33" s="409" t="s">
        <v>390</v>
      </c>
      <c r="BS33" s="409"/>
      <c r="BT33" s="409" t="s">
        <v>390</v>
      </c>
      <c r="BU33" s="409" t="s">
        <v>390</v>
      </c>
      <c r="BV33" s="409"/>
      <c r="BW33" s="409" t="s">
        <v>390</v>
      </c>
      <c r="BX33" s="409" t="s">
        <v>390</v>
      </c>
      <c r="BY33" s="409"/>
      <c r="BZ33" s="409" t="s">
        <v>390</v>
      </c>
      <c r="CA33" s="409" t="s">
        <v>390</v>
      </c>
      <c r="CB33" s="409"/>
      <c r="CC33" s="409" t="s">
        <v>390</v>
      </c>
      <c r="CD33" s="409" t="s">
        <v>390</v>
      </c>
      <c r="CE33" s="409"/>
      <c r="CF33" s="409" t="s">
        <v>390</v>
      </c>
      <c r="CG33" s="409" t="s">
        <v>390</v>
      </c>
      <c r="CH33" s="409"/>
      <c r="CI33" s="409" t="s">
        <v>390</v>
      </c>
      <c r="CJ33" s="409" t="s">
        <v>390</v>
      </c>
      <c r="CK33" s="409"/>
      <c r="CL33" s="409" t="s">
        <v>390</v>
      </c>
      <c r="CM33" s="409" t="s">
        <v>390</v>
      </c>
      <c r="CN33" s="409"/>
      <c r="CO33" s="409" t="s">
        <v>390</v>
      </c>
      <c r="CP33" s="409" t="s">
        <v>390</v>
      </c>
      <c r="CQ33" s="409"/>
      <c r="CR33" s="409" t="s">
        <v>390</v>
      </c>
      <c r="CS33" s="409" t="s">
        <v>390</v>
      </c>
      <c r="CT33" s="409"/>
      <c r="CU33" s="409" t="s">
        <v>390</v>
      </c>
      <c r="CV33" s="409" t="s">
        <v>390</v>
      </c>
      <c r="CW33" s="409"/>
      <c r="CX33" s="409" t="s">
        <v>390</v>
      </c>
      <c r="CY33" s="409" t="s">
        <v>390</v>
      </c>
      <c r="CZ33" s="409"/>
      <c r="DA33" s="409" t="s">
        <v>390</v>
      </c>
      <c r="DB33" s="409" t="s">
        <v>390</v>
      </c>
      <c r="DC33" s="409"/>
      <c r="DD33" s="409" t="s">
        <v>390</v>
      </c>
      <c r="DE33" s="409" t="s">
        <v>390</v>
      </c>
      <c r="DF33" s="409"/>
      <c r="DG33" s="409" t="s">
        <v>390</v>
      </c>
      <c r="DH33" s="409" t="s">
        <v>390</v>
      </c>
      <c r="DI33" s="409"/>
      <c r="DJ33" s="409" t="s">
        <v>390</v>
      </c>
      <c r="DK33" s="409" t="s">
        <v>390</v>
      </c>
      <c r="DL33" s="409"/>
      <c r="DM33" s="409" t="s">
        <v>390</v>
      </c>
      <c r="DN33" s="409" t="s">
        <v>390</v>
      </c>
      <c r="DO33" s="409"/>
      <c r="DP33" s="409" t="s">
        <v>390</v>
      </c>
      <c r="DQ33" s="409" t="s">
        <v>390</v>
      </c>
      <c r="DR33" s="409"/>
      <c r="DS33" s="409" t="s">
        <v>390</v>
      </c>
      <c r="DT33" s="409" t="s">
        <v>390</v>
      </c>
      <c r="DU33" s="409"/>
      <c r="DV33" s="409" t="s">
        <v>390</v>
      </c>
      <c r="DW33" s="409" t="s">
        <v>390</v>
      </c>
      <c r="DX33" s="409"/>
      <c r="DY33" s="409" t="s">
        <v>390</v>
      </c>
      <c r="DZ33" s="409" t="s">
        <v>390</v>
      </c>
      <c r="EA33" s="409"/>
      <c r="EB33" s="409" t="s">
        <v>390</v>
      </c>
      <c r="EC33" s="409" t="s">
        <v>390</v>
      </c>
      <c r="ED33" s="409"/>
      <c r="EE33" s="409" t="s">
        <v>390</v>
      </c>
      <c r="EF33" s="409" t="s">
        <v>390</v>
      </c>
      <c r="EG33" s="409"/>
      <c r="EH33" s="409" t="s">
        <v>390</v>
      </c>
      <c r="EI33" s="409" t="s">
        <v>390</v>
      </c>
      <c r="EJ33" s="409"/>
      <c r="EK33" s="409" t="s">
        <v>390</v>
      </c>
      <c r="EL33" s="409" t="s">
        <v>390</v>
      </c>
      <c r="EM33" s="409"/>
      <c r="EN33" s="409" t="s">
        <v>390</v>
      </c>
      <c r="EO33" s="409" t="s">
        <v>390</v>
      </c>
      <c r="EP33" s="409"/>
      <c r="EQ33" s="409" t="s">
        <v>390</v>
      </c>
      <c r="ER33" s="409" t="s">
        <v>390</v>
      </c>
      <c r="ES33" s="409"/>
      <c r="ET33" s="409" t="s">
        <v>390</v>
      </c>
      <c r="EU33" s="409" t="s">
        <v>390</v>
      </c>
      <c r="EV33" s="409"/>
      <c r="EW33" s="409" t="s">
        <v>390</v>
      </c>
      <c r="EX33" s="409" t="s">
        <v>390</v>
      </c>
      <c r="EY33" s="409"/>
      <c r="EZ33" s="409" t="s">
        <v>390</v>
      </c>
      <c r="FA33" s="409" t="s">
        <v>390</v>
      </c>
      <c r="FB33" s="409"/>
      <c r="FC33" s="409" t="s">
        <v>390</v>
      </c>
      <c r="FD33" s="409" t="s">
        <v>390</v>
      </c>
      <c r="FE33" s="409"/>
      <c r="FF33" s="409" t="s">
        <v>390</v>
      </c>
      <c r="FG33" s="409" t="s">
        <v>390</v>
      </c>
      <c r="FH33" s="409"/>
      <c r="FI33" s="409" t="s">
        <v>390</v>
      </c>
      <c r="FJ33" s="409" t="s">
        <v>390</v>
      </c>
      <c r="FK33" s="409"/>
      <c r="FL33" s="409" t="s">
        <v>390</v>
      </c>
      <c r="FM33" s="409" t="s">
        <v>390</v>
      </c>
    </row>
    <row r="34" ht="15" customHeight="1" spans="1:170" x14ac:dyDescent="0.25">
      <c r="A34" s="94">
        <f>indices!B34</f>
      </c>
      <c r="B34" s="106">
        <f>'a completer'!$B$12</f>
      </c>
      <c r="C34" s="106">
        <f>'a completer'!$B$15</f>
      </c>
      <c r="D34" s="410">
        <f t="shared" si="0"/>
      </c>
      <c r="E34" s="93"/>
      <c r="F34" s="96" t="s">
        <v>389</v>
      </c>
      <c r="G34" s="97" t="s">
        <v>389</v>
      </c>
      <c r="H34" s="93"/>
      <c r="I34" s="96" t="s">
        <v>389</v>
      </c>
      <c r="J34" s="97" t="s">
        <v>389</v>
      </c>
      <c r="K34" s="93"/>
      <c r="L34" s="96" t="s">
        <v>389</v>
      </c>
      <c r="M34" s="97" t="s">
        <v>389</v>
      </c>
      <c r="N34" s="93"/>
      <c r="O34" s="96" t="s">
        <v>389</v>
      </c>
      <c r="P34" s="97" t="s">
        <v>389</v>
      </c>
      <c r="Q34" s="93"/>
      <c r="R34" s="96" t="s">
        <v>389</v>
      </c>
      <c r="S34" s="97" t="s">
        <v>389</v>
      </c>
      <c r="T34" s="93"/>
      <c r="U34" s="96" t="s">
        <v>389</v>
      </c>
      <c r="V34" s="97" t="s">
        <v>389</v>
      </c>
      <c r="W34" s="93"/>
      <c r="X34" s="96" t="s">
        <v>389</v>
      </c>
      <c r="Y34" s="97" t="s">
        <v>389</v>
      </c>
      <c r="Z34" s="93"/>
      <c r="AA34" s="96" t="s">
        <v>389</v>
      </c>
      <c r="AB34" s="97" t="s">
        <v>389</v>
      </c>
      <c r="AC34" s="93"/>
      <c r="AD34" s="96" t="s">
        <v>389</v>
      </c>
      <c r="AE34" s="97" t="s">
        <v>389</v>
      </c>
      <c r="AF34" s="93"/>
      <c r="AG34" s="96" t="s">
        <v>389</v>
      </c>
      <c r="AH34" s="97" t="s">
        <v>389</v>
      </c>
      <c r="AI34" s="93"/>
      <c r="AJ34" s="96" t="s">
        <v>389</v>
      </c>
      <c r="AK34" s="97" t="s">
        <v>389</v>
      </c>
      <c r="AL34" s="93"/>
      <c r="AM34" s="96" t="s">
        <v>389</v>
      </c>
      <c r="AN34" s="97" t="s">
        <v>389</v>
      </c>
      <c r="AO34" s="93"/>
      <c r="AP34" s="96" t="s">
        <v>389</v>
      </c>
      <c r="AQ34" s="97" t="s">
        <v>389</v>
      </c>
      <c r="AR34" s="93"/>
      <c r="AS34" s="96" t="s">
        <v>389</v>
      </c>
      <c r="AT34" s="97" t="s">
        <v>389</v>
      </c>
      <c r="AU34" s="93"/>
      <c r="AV34" s="96" t="s">
        <v>389</v>
      </c>
      <c r="AW34" s="97" t="s">
        <v>389</v>
      </c>
      <c r="AX34" s="93"/>
      <c r="AY34" s="96" t="s">
        <v>389</v>
      </c>
      <c r="AZ34" s="97" t="s">
        <v>389</v>
      </c>
      <c r="BA34" s="93"/>
      <c r="BB34" s="96" t="s">
        <v>389</v>
      </c>
      <c r="BC34" s="97" t="s">
        <v>389</v>
      </c>
      <c r="BD34" s="93"/>
      <c r="BE34" s="96" t="s">
        <v>389</v>
      </c>
      <c r="BF34" s="97" t="s">
        <v>389</v>
      </c>
      <c r="BG34" s="93"/>
      <c r="BH34" s="96" t="s">
        <v>389</v>
      </c>
      <c r="BI34" s="97" t="s">
        <v>389</v>
      </c>
      <c r="BJ34" s="93"/>
      <c r="BK34" s="96" t="s">
        <v>389</v>
      </c>
      <c r="BL34" s="97" t="s">
        <v>389</v>
      </c>
      <c r="BM34" s="93"/>
      <c r="BN34" s="96" t="s">
        <v>389</v>
      </c>
      <c r="BO34" s="97" t="s">
        <v>389</v>
      </c>
      <c r="BP34" s="93"/>
      <c r="BQ34" s="96" t="s">
        <v>389</v>
      </c>
      <c r="BR34" s="97" t="s">
        <v>389</v>
      </c>
      <c r="BS34" s="93"/>
      <c r="BT34" s="96" t="s">
        <v>389</v>
      </c>
      <c r="BU34" s="97" t="s">
        <v>389</v>
      </c>
      <c r="BV34" s="93"/>
      <c r="BW34" s="96" t="s">
        <v>389</v>
      </c>
      <c r="BX34" s="97" t="s">
        <v>389</v>
      </c>
      <c r="BY34" s="93"/>
      <c r="BZ34" s="96" t="s">
        <v>389</v>
      </c>
      <c r="CA34" s="97" t="s">
        <v>389</v>
      </c>
      <c r="CB34" s="93"/>
      <c r="CC34" s="96" t="s">
        <v>389</v>
      </c>
      <c r="CD34" s="97" t="s">
        <v>389</v>
      </c>
      <c r="CE34" s="93"/>
      <c r="CF34" s="96" t="s">
        <v>389</v>
      </c>
      <c r="CG34" s="97" t="s">
        <v>389</v>
      </c>
      <c r="CH34" s="93"/>
      <c r="CI34" s="96" t="s">
        <v>389</v>
      </c>
      <c r="CJ34" s="97" t="s">
        <v>389</v>
      </c>
      <c r="CK34" s="93"/>
      <c r="CL34" s="96" t="s">
        <v>389</v>
      </c>
      <c r="CM34" s="97" t="s">
        <v>389</v>
      </c>
      <c r="CN34" s="93"/>
      <c r="CO34" s="96" t="s">
        <v>389</v>
      </c>
      <c r="CP34" s="97" t="s">
        <v>389</v>
      </c>
      <c r="CQ34" s="93"/>
      <c r="CR34" s="96" t="s">
        <v>389</v>
      </c>
      <c r="CS34" s="97" t="s">
        <v>389</v>
      </c>
      <c r="CT34" s="93"/>
      <c r="CU34" s="96" t="s">
        <v>389</v>
      </c>
      <c r="CV34" s="97" t="s">
        <v>389</v>
      </c>
      <c r="CW34" s="93"/>
      <c r="CX34" s="96" t="s">
        <v>389</v>
      </c>
      <c r="CY34" s="97" t="s">
        <v>389</v>
      </c>
      <c r="CZ34" s="93"/>
      <c r="DA34" s="96" t="s">
        <v>389</v>
      </c>
      <c r="DB34" s="97" t="s">
        <v>389</v>
      </c>
      <c r="DC34" s="93"/>
      <c r="DD34" s="96" t="s">
        <v>389</v>
      </c>
      <c r="DE34" s="97" t="s">
        <v>389</v>
      </c>
      <c r="DF34" s="93"/>
      <c r="DG34" s="96" t="s">
        <v>389</v>
      </c>
      <c r="DH34" s="97" t="s">
        <v>389</v>
      </c>
      <c r="DI34" s="93"/>
      <c r="DJ34" s="96" t="s">
        <v>389</v>
      </c>
      <c r="DK34" s="97" t="s">
        <v>389</v>
      </c>
      <c r="DL34" s="93"/>
      <c r="DM34" s="96" t="s">
        <v>389</v>
      </c>
      <c r="DN34" s="97" t="s">
        <v>389</v>
      </c>
      <c r="DO34" s="93"/>
      <c r="DP34" s="96" t="s">
        <v>389</v>
      </c>
      <c r="DQ34" s="97" t="s">
        <v>389</v>
      </c>
      <c r="DR34" s="93"/>
      <c r="DS34" s="96" t="s">
        <v>389</v>
      </c>
      <c r="DT34" s="97" t="s">
        <v>389</v>
      </c>
      <c r="DU34" s="93"/>
      <c r="DV34" s="96" t="s">
        <v>389</v>
      </c>
      <c r="DW34" s="97" t="s">
        <v>389</v>
      </c>
      <c r="DX34" s="93"/>
      <c r="DY34" s="96" t="s">
        <v>389</v>
      </c>
      <c r="DZ34" s="97" t="s">
        <v>389</v>
      </c>
      <c r="EA34" s="93"/>
      <c r="EB34" s="96" t="s">
        <v>389</v>
      </c>
      <c r="EC34" s="97" t="s">
        <v>389</v>
      </c>
      <c r="ED34" s="93"/>
      <c r="EE34" s="96" t="s">
        <v>389</v>
      </c>
      <c r="EF34" s="97" t="s">
        <v>389</v>
      </c>
      <c r="EG34" s="93"/>
      <c r="EH34" s="96" t="s">
        <v>389</v>
      </c>
      <c r="EI34" s="97" t="s">
        <v>389</v>
      </c>
      <c r="EJ34" s="93"/>
      <c r="EK34" s="96" t="s">
        <v>389</v>
      </c>
      <c r="EL34" s="97" t="s">
        <v>389</v>
      </c>
      <c r="EM34" s="93"/>
      <c r="EN34" s="96" t="s">
        <v>389</v>
      </c>
      <c r="EO34" s="97" t="s">
        <v>389</v>
      </c>
      <c r="EP34" s="93"/>
      <c r="EQ34" s="96" t="s">
        <v>389</v>
      </c>
      <c r="ER34" s="97" t="s">
        <v>389</v>
      </c>
      <c r="ES34" s="93"/>
      <c r="ET34" s="96" t="s">
        <v>389</v>
      </c>
      <c r="EU34" s="97" t="s">
        <v>389</v>
      </c>
      <c r="EV34" s="93"/>
      <c r="EW34" s="96" t="s">
        <v>389</v>
      </c>
      <c r="EX34" s="97" t="s">
        <v>389</v>
      </c>
      <c r="EY34" s="93"/>
      <c r="EZ34" s="96" t="s">
        <v>389</v>
      </c>
      <c r="FA34" s="97" t="s">
        <v>389</v>
      </c>
      <c r="FB34" s="93"/>
      <c r="FC34" s="96" t="s">
        <v>389</v>
      </c>
      <c r="FD34" s="97" t="s">
        <v>389</v>
      </c>
      <c r="FE34" s="93"/>
      <c r="FF34" s="96" t="s">
        <v>389</v>
      </c>
      <c r="FG34" s="97" t="s">
        <v>389</v>
      </c>
      <c r="FH34" s="93"/>
      <c r="FI34" s="96" t="s">
        <v>389</v>
      </c>
      <c r="FJ34" s="97" t="s">
        <v>389</v>
      </c>
      <c r="FK34" s="93"/>
      <c r="FL34" s="96" t="s">
        <v>389</v>
      </c>
      <c r="FM34" s="97" t="s">
        <v>389</v>
      </c>
    </row>
    <row r="35" ht="15" customHeight="1" spans="1:170" x14ac:dyDescent="0.25">
      <c r="A35" s="94">
        <f>indices!B35</f>
      </c>
      <c r="B35" s="106">
        <f>'a completer'!$B$12</f>
      </c>
      <c r="C35" s="106">
        <f>'a completer'!$B$15</f>
      </c>
      <c r="D35" s="410">
        <f t="shared" si="0"/>
      </c>
      <c r="E35" s="93"/>
      <c r="F35" s="96" t="s">
        <v>389</v>
      </c>
      <c r="G35" s="97" t="s">
        <v>389</v>
      </c>
      <c r="H35" s="93"/>
      <c r="I35" s="96" t="s">
        <v>389</v>
      </c>
      <c r="J35" s="97" t="s">
        <v>389</v>
      </c>
      <c r="K35" s="93"/>
      <c r="L35" s="96" t="s">
        <v>389</v>
      </c>
      <c r="M35" s="97" t="s">
        <v>389</v>
      </c>
      <c r="N35" s="93">
        <v>1</v>
      </c>
      <c r="O35" s="96" t="e">
        <v>#N/A</v>
      </c>
      <c r="P35" s="97" t="e">
        <v>#N/A</v>
      </c>
      <c r="Q35" s="93"/>
      <c r="R35" s="96" t="s">
        <v>389</v>
      </c>
      <c r="S35" s="97" t="s">
        <v>389</v>
      </c>
      <c r="T35" s="93"/>
      <c r="U35" s="96" t="s">
        <v>389</v>
      </c>
      <c r="V35" s="97" t="s">
        <v>389</v>
      </c>
      <c r="W35" s="93"/>
      <c r="X35" s="96" t="s">
        <v>389</v>
      </c>
      <c r="Y35" s="97" t="s">
        <v>389</v>
      </c>
      <c r="Z35" s="93"/>
      <c r="AA35" s="96" t="s">
        <v>389</v>
      </c>
      <c r="AB35" s="97" t="s">
        <v>389</v>
      </c>
      <c r="AC35" s="93"/>
      <c r="AD35" s="96" t="s">
        <v>389</v>
      </c>
      <c r="AE35" s="97" t="s">
        <v>389</v>
      </c>
      <c r="AF35" s="93"/>
      <c r="AG35" s="96" t="s">
        <v>389</v>
      </c>
      <c r="AH35" s="97" t="s">
        <v>389</v>
      </c>
      <c r="AI35" s="93"/>
      <c r="AJ35" s="96" t="s">
        <v>389</v>
      </c>
      <c r="AK35" s="97" t="s">
        <v>389</v>
      </c>
      <c r="AL35" s="93"/>
      <c r="AM35" s="96" t="s">
        <v>389</v>
      </c>
      <c r="AN35" s="97" t="s">
        <v>389</v>
      </c>
      <c r="AO35" s="93"/>
      <c r="AP35" s="96" t="s">
        <v>389</v>
      </c>
      <c r="AQ35" s="97" t="s">
        <v>389</v>
      </c>
      <c r="AR35" s="93"/>
      <c r="AS35" s="96" t="s">
        <v>389</v>
      </c>
      <c r="AT35" s="97" t="s">
        <v>389</v>
      </c>
      <c r="AU35" s="93"/>
      <c r="AV35" s="96" t="s">
        <v>389</v>
      </c>
      <c r="AW35" s="97" t="s">
        <v>389</v>
      </c>
      <c r="AX35" s="93"/>
      <c r="AY35" s="96" t="s">
        <v>389</v>
      </c>
      <c r="AZ35" s="97" t="s">
        <v>389</v>
      </c>
      <c r="BA35" s="93"/>
      <c r="BB35" s="96" t="s">
        <v>389</v>
      </c>
      <c r="BC35" s="97" t="s">
        <v>389</v>
      </c>
      <c r="BD35" s="93"/>
      <c r="BE35" s="96" t="s">
        <v>389</v>
      </c>
      <c r="BF35" s="97" t="s">
        <v>389</v>
      </c>
      <c r="BG35" s="93"/>
      <c r="BH35" s="96" t="s">
        <v>389</v>
      </c>
      <c r="BI35" s="97" t="s">
        <v>389</v>
      </c>
      <c r="BJ35" s="93"/>
      <c r="BK35" s="96" t="s">
        <v>389</v>
      </c>
      <c r="BL35" s="97" t="s">
        <v>389</v>
      </c>
      <c r="BM35" s="93"/>
      <c r="BN35" s="96" t="s">
        <v>389</v>
      </c>
      <c r="BO35" s="97" t="s">
        <v>389</v>
      </c>
      <c r="BP35" s="93"/>
      <c r="BQ35" s="96" t="s">
        <v>389</v>
      </c>
      <c r="BR35" s="97" t="s">
        <v>389</v>
      </c>
      <c r="BS35" s="93"/>
      <c r="BT35" s="96" t="s">
        <v>389</v>
      </c>
      <c r="BU35" s="97" t="s">
        <v>389</v>
      </c>
      <c r="BV35" s="93"/>
      <c r="BW35" s="96" t="s">
        <v>389</v>
      </c>
      <c r="BX35" s="97" t="s">
        <v>389</v>
      </c>
      <c r="BY35" s="93"/>
      <c r="BZ35" s="96" t="s">
        <v>389</v>
      </c>
      <c r="CA35" s="97" t="s">
        <v>389</v>
      </c>
      <c r="CB35" s="93"/>
      <c r="CC35" s="96" t="s">
        <v>389</v>
      </c>
      <c r="CD35" s="97" t="s">
        <v>389</v>
      </c>
      <c r="CE35" s="93"/>
      <c r="CF35" s="96" t="s">
        <v>389</v>
      </c>
      <c r="CG35" s="97" t="s">
        <v>389</v>
      </c>
      <c r="CH35" s="93"/>
      <c r="CI35" s="96" t="s">
        <v>389</v>
      </c>
      <c r="CJ35" s="97" t="s">
        <v>389</v>
      </c>
      <c r="CK35" s="93"/>
      <c r="CL35" s="96" t="s">
        <v>389</v>
      </c>
      <c r="CM35" s="97" t="s">
        <v>389</v>
      </c>
      <c r="CN35" s="93"/>
      <c r="CO35" s="96" t="s">
        <v>389</v>
      </c>
      <c r="CP35" s="97" t="s">
        <v>389</v>
      </c>
      <c r="CQ35" s="93"/>
      <c r="CR35" s="96" t="s">
        <v>389</v>
      </c>
      <c r="CS35" s="97" t="s">
        <v>389</v>
      </c>
      <c r="CT35" s="93"/>
      <c r="CU35" s="96" t="s">
        <v>389</v>
      </c>
      <c r="CV35" s="97" t="s">
        <v>389</v>
      </c>
      <c r="CW35" s="93"/>
      <c r="CX35" s="96" t="s">
        <v>389</v>
      </c>
      <c r="CY35" s="97" t="s">
        <v>389</v>
      </c>
      <c r="CZ35" s="93"/>
      <c r="DA35" s="96" t="s">
        <v>389</v>
      </c>
      <c r="DB35" s="97" t="s">
        <v>389</v>
      </c>
      <c r="DC35" s="93"/>
      <c r="DD35" s="96" t="s">
        <v>389</v>
      </c>
      <c r="DE35" s="97" t="s">
        <v>389</v>
      </c>
      <c r="DF35" s="93"/>
      <c r="DG35" s="96" t="s">
        <v>389</v>
      </c>
      <c r="DH35" s="97" t="s">
        <v>389</v>
      </c>
      <c r="DI35" s="93"/>
      <c r="DJ35" s="96" t="s">
        <v>389</v>
      </c>
      <c r="DK35" s="97" t="s">
        <v>389</v>
      </c>
      <c r="DL35" s="93"/>
      <c r="DM35" s="96" t="s">
        <v>389</v>
      </c>
      <c r="DN35" s="97" t="s">
        <v>389</v>
      </c>
      <c r="DO35" s="93"/>
      <c r="DP35" s="96" t="s">
        <v>389</v>
      </c>
      <c r="DQ35" s="97" t="s">
        <v>389</v>
      </c>
      <c r="DR35" s="93"/>
      <c r="DS35" s="96" t="s">
        <v>389</v>
      </c>
      <c r="DT35" s="97" t="s">
        <v>389</v>
      </c>
      <c r="DU35" s="93"/>
      <c r="DV35" s="96" t="s">
        <v>389</v>
      </c>
      <c r="DW35" s="97" t="s">
        <v>389</v>
      </c>
      <c r="DX35" s="93"/>
      <c r="DY35" s="96" t="s">
        <v>389</v>
      </c>
      <c r="DZ35" s="97" t="s">
        <v>389</v>
      </c>
      <c r="EA35" s="93"/>
      <c r="EB35" s="96" t="s">
        <v>389</v>
      </c>
      <c r="EC35" s="97" t="s">
        <v>389</v>
      </c>
      <c r="ED35" s="93"/>
      <c r="EE35" s="96" t="s">
        <v>389</v>
      </c>
      <c r="EF35" s="97" t="s">
        <v>389</v>
      </c>
      <c r="EG35" s="93"/>
      <c r="EH35" s="96" t="s">
        <v>389</v>
      </c>
      <c r="EI35" s="97" t="s">
        <v>389</v>
      </c>
      <c r="EJ35" s="93"/>
      <c r="EK35" s="96" t="s">
        <v>389</v>
      </c>
      <c r="EL35" s="97" t="s">
        <v>389</v>
      </c>
      <c r="EM35" s="93"/>
      <c r="EN35" s="96" t="s">
        <v>389</v>
      </c>
      <c r="EO35" s="97" t="s">
        <v>389</v>
      </c>
      <c r="EP35" s="93"/>
      <c r="EQ35" s="96" t="s">
        <v>389</v>
      </c>
      <c r="ER35" s="97" t="s">
        <v>389</v>
      </c>
      <c r="ES35" s="93"/>
      <c r="ET35" s="96" t="s">
        <v>389</v>
      </c>
      <c r="EU35" s="97" t="s">
        <v>389</v>
      </c>
      <c r="EV35" s="93"/>
      <c r="EW35" s="96" t="s">
        <v>389</v>
      </c>
      <c r="EX35" s="97" t="s">
        <v>389</v>
      </c>
      <c r="EY35" s="93"/>
      <c r="EZ35" s="96" t="s">
        <v>389</v>
      </c>
      <c r="FA35" s="97" t="s">
        <v>389</v>
      </c>
      <c r="FB35" s="93"/>
      <c r="FC35" s="96" t="s">
        <v>389</v>
      </c>
      <c r="FD35" s="97" t="s">
        <v>389</v>
      </c>
      <c r="FE35" s="93"/>
      <c r="FF35" s="96" t="s">
        <v>389</v>
      </c>
      <c r="FG35" s="97" t="s">
        <v>389</v>
      </c>
      <c r="FH35" s="93"/>
      <c r="FI35" s="96" t="s">
        <v>389</v>
      </c>
      <c r="FJ35" s="97" t="s">
        <v>389</v>
      </c>
      <c r="FK35" s="93"/>
      <c r="FL35" s="96" t="s">
        <v>389</v>
      </c>
      <c r="FM35" s="97" t="s">
        <v>389</v>
      </c>
    </row>
    <row r="36" ht="15" customHeight="1" spans="1:170" x14ac:dyDescent="0.25">
      <c r="A36" s="94">
        <f>indices!B36</f>
      </c>
      <c r="B36" s="106">
        <f>'a completer'!$B$12</f>
      </c>
      <c r="C36" s="106">
        <f>'a completer'!$B$15</f>
      </c>
      <c r="D36" s="410">
        <f t="shared" si="0"/>
      </c>
      <c r="E36" s="93"/>
      <c r="F36" s="96" t="s">
        <v>389</v>
      </c>
      <c r="G36" s="97" t="s">
        <v>389</v>
      </c>
      <c r="H36" s="93">
        <v>2</v>
      </c>
      <c r="I36" s="96" t="e">
        <v>#N/A</v>
      </c>
      <c r="J36" s="97" t="e">
        <v>#N/A</v>
      </c>
      <c r="K36" s="93"/>
      <c r="L36" s="96" t="s">
        <v>389</v>
      </c>
      <c r="M36" s="97" t="s">
        <v>389</v>
      </c>
      <c r="N36" s="93">
        <v>1</v>
      </c>
      <c r="O36" s="96" t="e">
        <v>#N/A</v>
      </c>
      <c r="P36" s="97" t="e">
        <v>#N/A</v>
      </c>
      <c r="Q36" s="93">
        <v>3</v>
      </c>
      <c r="R36" s="96" t="e">
        <v>#N/A</v>
      </c>
      <c r="S36" s="97" t="e">
        <v>#N/A</v>
      </c>
      <c r="T36" s="93">
        <v>2</v>
      </c>
      <c r="U36" s="96" t="e">
        <v>#N/A</v>
      </c>
      <c r="V36" s="97" t="e">
        <v>#N/A</v>
      </c>
      <c r="W36" s="93"/>
      <c r="X36" s="96" t="s">
        <v>389</v>
      </c>
      <c r="Y36" s="97" t="s">
        <v>389</v>
      </c>
      <c r="Z36" s="93">
        <v>1</v>
      </c>
      <c r="AA36" s="96" t="e">
        <v>#N/A</v>
      </c>
      <c r="AB36" s="97" t="e">
        <v>#N/A</v>
      </c>
      <c r="AC36" s="93"/>
      <c r="AD36" s="96" t="s">
        <v>389</v>
      </c>
      <c r="AE36" s="97" t="s">
        <v>389</v>
      </c>
      <c r="AF36" s="93"/>
      <c r="AG36" s="96" t="s">
        <v>389</v>
      </c>
      <c r="AH36" s="97" t="s">
        <v>389</v>
      </c>
      <c r="AI36" s="93"/>
      <c r="AJ36" s="96" t="s">
        <v>389</v>
      </c>
      <c r="AK36" s="97" t="s">
        <v>389</v>
      </c>
      <c r="AL36" s="93"/>
      <c r="AM36" s="96" t="s">
        <v>389</v>
      </c>
      <c r="AN36" s="97" t="s">
        <v>389</v>
      </c>
      <c r="AO36" s="93"/>
      <c r="AP36" s="96" t="s">
        <v>389</v>
      </c>
      <c r="AQ36" s="97" t="s">
        <v>389</v>
      </c>
      <c r="AR36" s="93">
        <v>1</v>
      </c>
      <c r="AS36" s="96" t="e">
        <v>#N/A</v>
      </c>
      <c r="AT36" s="97" t="e">
        <v>#N/A</v>
      </c>
      <c r="AU36" s="93"/>
      <c r="AV36" s="96" t="s">
        <v>389</v>
      </c>
      <c r="AW36" s="97" t="s">
        <v>389</v>
      </c>
      <c r="AX36" s="93"/>
      <c r="AY36" s="96" t="s">
        <v>389</v>
      </c>
      <c r="AZ36" s="97" t="s">
        <v>389</v>
      </c>
      <c r="BA36" s="93">
        <v>2</v>
      </c>
      <c r="BB36" s="96" t="e">
        <v>#N/A</v>
      </c>
      <c r="BC36" s="97" t="e">
        <v>#N/A</v>
      </c>
      <c r="BD36" s="93"/>
      <c r="BE36" s="96" t="s">
        <v>389</v>
      </c>
      <c r="BF36" s="97" t="s">
        <v>389</v>
      </c>
      <c r="BG36" s="93"/>
      <c r="BH36" s="96" t="s">
        <v>389</v>
      </c>
      <c r="BI36" s="97" t="s">
        <v>389</v>
      </c>
      <c r="BJ36" s="93"/>
      <c r="BK36" s="96" t="s">
        <v>389</v>
      </c>
      <c r="BL36" s="97" t="s">
        <v>389</v>
      </c>
      <c r="BM36" s="93"/>
      <c r="BN36" s="96" t="s">
        <v>389</v>
      </c>
      <c r="BO36" s="97" t="s">
        <v>389</v>
      </c>
      <c r="BP36" s="93"/>
      <c r="BQ36" s="96" t="s">
        <v>389</v>
      </c>
      <c r="BR36" s="97" t="s">
        <v>389</v>
      </c>
      <c r="BS36" s="93"/>
      <c r="BT36" s="96" t="s">
        <v>389</v>
      </c>
      <c r="BU36" s="97" t="s">
        <v>389</v>
      </c>
      <c r="BV36" s="93"/>
      <c r="BW36" s="96" t="s">
        <v>389</v>
      </c>
      <c r="BX36" s="97" t="s">
        <v>389</v>
      </c>
      <c r="BY36" s="93"/>
      <c r="BZ36" s="96" t="s">
        <v>389</v>
      </c>
      <c r="CA36" s="97" t="s">
        <v>389</v>
      </c>
      <c r="CB36" s="93"/>
      <c r="CC36" s="96" t="s">
        <v>389</v>
      </c>
      <c r="CD36" s="97" t="s">
        <v>389</v>
      </c>
      <c r="CE36" s="93"/>
      <c r="CF36" s="96" t="s">
        <v>389</v>
      </c>
      <c r="CG36" s="97" t="s">
        <v>389</v>
      </c>
      <c r="CH36" s="93"/>
      <c r="CI36" s="96" t="s">
        <v>389</v>
      </c>
      <c r="CJ36" s="97" t="s">
        <v>389</v>
      </c>
      <c r="CK36" s="93">
        <v>2</v>
      </c>
      <c r="CL36" s="96" t="e">
        <v>#N/A</v>
      </c>
      <c r="CM36" s="97" t="e">
        <v>#N/A</v>
      </c>
      <c r="CN36" s="93"/>
      <c r="CO36" s="96" t="s">
        <v>389</v>
      </c>
      <c r="CP36" s="97" t="s">
        <v>389</v>
      </c>
      <c r="CQ36" s="93"/>
      <c r="CR36" s="96" t="s">
        <v>389</v>
      </c>
      <c r="CS36" s="97" t="s">
        <v>389</v>
      </c>
      <c r="CT36" s="93"/>
      <c r="CU36" s="96" t="s">
        <v>389</v>
      </c>
      <c r="CV36" s="97" t="s">
        <v>389</v>
      </c>
      <c r="CW36" s="93"/>
      <c r="CX36" s="96" t="s">
        <v>389</v>
      </c>
      <c r="CY36" s="97" t="s">
        <v>389</v>
      </c>
      <c r="CZ36" s="93"/>
      <c r="DA36" s="96" t="s">
        <v>389</v>
      </c>
      <c r="DB36" s="97" t="s">
        <v>389</v>
      </c>
      <c r="DC36" s="93"/>
      <c r="DD36" s="96" t="s">
        <v>389</v>
      </c>
      <c r="DE36" s="97" t="s">
        <v>389</v>
      </c>
      <c r="DF36" s="93"/>
      <c r="DG36" s="96" t="s">
        <v>389</v>
      </c>
      <c r="DH36" s="97" t="s">
        <v>389</v>
      </c>
      <c r="DI36" s="93"/>
      <c r="DJ36" s="96" t="s">
        <v>389</v>
      </c>
      <c r="DK36" s="97" t="s">
        <v>389</v>
      </c>
      <c r="DL36" s="93"/>
      <c r="DM36" s="96" t="s">
        <v>389</v>
      </c>
      <c r="DN36" s="97" t="s">
        <v>389</v>
      </c>
      <c r="DO36" s="93"/>
      <c r="DP36" s="96" t="s">
        <v>389</v>
      </c>
      <c r="DQ36" s="97" t="s">
        <v>389</v>
      </c>
      <c r="DR36" s="93"/>
      <c r="DS36" s="96" t="s">
        <v>389</v>
      </c>
      <c r="DT36" s="97" t="s">
        <v>389</v>
      </c>
      <c r="DU36" s="93"/>
      <c r="DV36" s="96" t="s">
        <v>389</v>
      </c>
      <c r="DW36" s="97" t="s">
        <v>389</v>
      </c>
      <c r="DX36" s="93"/>
      <c r="DY36" s="96" t="s">
        <v>389</v>
      </c>
      <c r="DZ36" s="97" t="s">
        <v>389</v>
      </c>
      <c r="EA36" s="93"/>
      <c r="EB36" s="96" t="s">
        <v>389</v>
      </c>
      <c r="EC36" s="97" t="s">
        <v>389</v>
      </c>
      <c r="ED36" s="93"/>
      <c r="EE36" s="96" t="s">
        <v>389</v>
      </c>
      <c r="EF36" s="97" t="s">
        <v>389</v>
      </c>
      <c r="EG36" s="93"/>
      <c r="EH36" s="96" t="s">
        <v>389</v>
      </c>
      <c r="EI36" s="97" t="s">
        <v>389</v>
      </c>
      <c r="EJ36" s="93"/>
      <c r="EK36" s="96" t="s">
        <v>389</v>
      </c>
      <c r="EL36" s="97" t="s">
        <v>389</v>
      </c>
      <c r="EM36" s="93"/>
      <c r="EN36" s="96" t="s">
        <v>389</v>
      </c>
      <c r="EO36" s="97" t="s">
        <v>389</v>
      </c>
      <c r="EP36" s="93"/>
      <c r="EQ36" s="96" t="s">
        <v>389</v>
      </c>
      <c r="ER36" s="97" t="s">
        <v>389</v>
      </c>
      <c r="ES36" s="93"/>
      <c r="ET36" s="96" t="s">
        <v>389</v>
      </c>
      <c r="EU36" s="97" t="s">
        <v>389</v>
      </c>
      <c r="EV36" s="93"/>
      <c r="EW36" s="96" t="s">
        <v>389</v>
      </c>
      <c r="EX36" s="97" t="s">
        <v>389</v>
      </c>
      <c r="EY36" s="93"/>
      <c r="EZ36" s="96" t="s">
        <v>389</v>
      </c>
      <c r="FA36" s="97" t="s">
        <v>389</v>
      </c>
      <c r="FB36" s="93"/>
      <c r="FC36" s="96" t="s">
        <v>389</v>
      </c>
      <c r="FD36" s="97" t="s">
        <v>389</v>
      </c>
      <c r="FE36" s="93"/>
      <c r="FF36" s="96" t="s">
        <v>389</v>
      </c>
      <c r="FG36" s="97" t="s">
        <v>389</v>
      </c>
      <c r="FH36" s="93"/>
      <c r="FI36" s="96" t="s">
        <v>389</v>
      </c>
      <c r="FJ36" s="97" t="s">
        <v>389</v>
      </c>
      <c r="FK36" s="93"/>
      <c r="FL36" s="96" t="s">
        <v>389</v>
      </c>
      <c r="FM36" s="97" t="s">
        <v>389</v>
      </c>
    </row>
    <row r="37" ht="15" customHeight="1" spans="1:170" x14ac:dyDescent="0.25">
      <c r="A37" s="94">
        <f>indices!B37</f>
      </c>
      <c r="B37" s="106">
        <f>'a completer'!$B$12</f>
      </c>
      <c r="C37" s="106">
        <f>'a completer'!$B$15</f>
      </c>
      <c r="D37" s="410">
        <f t="shared" si="0"/>
      </c>
      <c r="E37" s="93"/>
      <c r="F37" s="96" t="s">
        <v>389</v>
      </c>
      <c r="G37" s="97" t="s">
        <v>389</v>
      </c>
      <c r="H37" s="93"/>
      <c r="I37" s="96" t="s">
        <v>389</v>
      </c>
      <c r="J37" s="97" t="s">
        <v>389</v>
      </c>
      <c r="K37" s="93"/>
      <c r="L37" s="96" t="s">
        <v>389</v>
      </c>
      <c r="M37" s="97" t="s">
        <v>389</v>
      </c>
      <c r="N37" s="93"/>
      <c r="O37" s="96" t="s">
        <v>389</v>
      </c>
      <c r="P37" s="97" t="s">
        <v>389</v>
      </c>
      <c r="Q37" s="93"/>
      <c r="R37" s="96" t="s">
        <v>389</v>
      </c>
      <c r="S37" s="97" t="s">
        <v>389</v>
      </c>
      <c r="T37" s="93"/>
      <c r="U37" s="96" t="s">
        <v>389</v>
      </c>
      <c r="V37" s="97" t="s">
        <v>389</v>
      </c>
      <c r="W37" s="93"/>
      <c r="X37" s="96" t="s">
        <v>389</v>
      </c>
      <c r="Y37" s="97" t="s">
        <v>389</v>
      </c>
      <c r="Z37" s="93"/>
      <c r="AA37" s="96" t="s">
        <v>389</v>
      </c>
      <c r="AB37" s="97" t="s">
        <v>389</v>
      </c>
      <c r="AC37" s="93"/>
      <c r="AD37" s="96" t="s">
        <v>389</v>
      </c>
      <c r="AE37" s="97" t="s">
        <v>389</v>
      </c>
      <c r="AF37" s="93"/>
      <c r="AG37" s="96" t="s">
        <v>389</v>
      </c>
      <c r="AH37" s="97" t="s">
        <v>389</v>
      </c>
      <c r="AI37" s="93"/>
      <c r="AJ37" s="96" t="s">
        <v>389</v>
      </c>
      <c r="AK37" s="97" t="s">
        <v>389</v>
      </c>
      <c r="AL37" s="93"/>
      <c r="AM37" s="96" t="s">
        <v>389</v>
      </c>
      <c r="AN37" s="97" t="s">
        <v>389</v>
      </c>
      <c r="AO37" s="93"/>
      <c r="AP37" s="96" t="s">
        <v>389</v>
      </c>
      <c r="AQ37" s="97" t="s">
        <v>389</v>
      </c>
      <c r="AR37" s="93"/>
      <c r="AS37" s="96" t="s">
        <v>389</v>
      </c>
      <c r="AT37" s="97" t="s">
        <v>389</v>
      </c>
      <c r="AU37" s="93"/>
      <c r="AV37" s="96" t="s">
        <v>389</v>
      </c>
      <c r="AW37" s="97" t="s">
        <v>389</v>
      </c>
      <c r="AX37" s="93"/>
      <c r="AY37" s="96" t="s">
        <v>389</v>
      </c>
      <c r="AZ37" s="97" t="s">
        <v>389</v>
      </c>
      <c r="BA37" s="93"/>
      <c r="BB37" s="96" t="s">
        <v>389</v>
      </c>
      <c r="BC37" s="97" t="s">
        <v>389</v>
      </c>
      <c r="BD37" s="93"/>
      <c r="BE37" s="96" t="s">
        <v>389</v>
      </c>
      <c r="BF37" s="97" t="s">
        <v>389</v>
      </c>
      <c r="BG37" s="93"/>
      <c r="BH37" s="96" t="s">
        <v>389</v>
      </c>
      <c r="BI37" s="97" t="s">
        <v>389</v>
      </c>
      <c r="BJ37" s="93"/>
      <c r="BK37" s="96" t="s">
        <v>389</v>
      </c>
      <c r="BL37" s="97" t="s">
        <v>389</v>
      </c>
      <c r="BM37" s="93"/>
      <c r="BN37" s="96" t="s">
        <v>389</v>
      </c>
      <c r="BO37" s="97" t="s">
        <v>389</v>
      </c>
      <c r="BP37" s="93"/>
      <c r="BQ37" s="96" t="s">
        <v>389</v>
      </c>
      <c r="BR37" s="97" t="s">
        <v>389</v>
      </c>
      <c r="BS37" s="93"/>
      <c r="BT37" s="96" t="s">
        <v>389</v>
      </c>
      <c r="BU37" s="97" t="s">
        <v>389</v>
      </c>
      <c r="BV37" s="93"/>
      <c r="BW37" s="96" t="s">
        <v>389</v>
      </c>
      <c r="BX37" s="97" t="s">
        <v>389</v>
      </c>
      <c r="BY37" s="93"/>
      <c r="BZ37" s="96" t="s">
        <v>389</v>
      </c>
      <c r="CA37" s="97" t="s">
        <v>389</v>
      </c>
      <c r="CB37" s="93"/>
      <c r="CC37" s="96" t="s">
        <v>389</v>
      </c>
      <c r="CD37" s="97" t="s">
        <v>389</v>
      </c>
      <c r="CE37" s="93"/>
      <c r="CF37" s="96" t="s">
        <v>389</v>
      </c>
      <c r="CG37" s="97" t="s">
        <v>389</v>
      </c>
      <c r="CH37" s="93"/>
      <c r="CI37" s="96" t="s">
        <v>389</v>
      </c>
      <c r="CJ37" s="97" t="s">
        <v>389</v>
      </c>
      <c r="CK37" s="93">
        <v>1</v>
      </c>
      <c r="CL37" s="96" t="e">
        <v>#N/A</v>
      </c>
      <c r="CM37" s="97" t="e">
        <v>#N/A</v>
      </c>
      <c r="CN37" s="93"/>
      <c r="CO37" s="96" t="s">
        <v>389</v>
      </c>
      <c r="CP37" s="97" t="s">
        <v>389</v>
      </c>
      <c r="CQ37" s="93"/>
      <c r="CR37" s="96" t="s">
        <v>389</v>
      </c>
      <c r="CS37" s="97" t="s">
        <v>389</v>
      </c>
      <c r="CT37" s="93"/>
      <c r="CU37" s="96" t="s">
        <v>389</v>
      </c>
      <c r="CV37" s="97" t="s">
        <v>389</v>
      </c>
      <c r="CW37" s="93"/>
      <c r="CX37" s="96" t="s">
        <v>389</v>
      </c>
      <c r="CY37" s="97" t="s">
        <v>389</v>
      </c>
      <c r="CZ37" s="93"/>
      <c r="DA37" s="96" t="s">
        <v>389</v>
      </c>
      <c r="DB37" s="97" t="s">
        <v>389</v>
      </c>
      <c r="DC37" s="93"/>
      <c r="DD37" s="96" t="s">
        <v>389</v>
      </c>
      <c r="DE37" s="97" t="s">
        <v>389</v>
      </c>
      <c r="DF37" s="93"/>
      <c r="DG37" s="96" t="s">
        <v>389</v>
      </c>
      <c r="DH37" s="97" t="s">
        <v>389</v>
      </c>
      <c r="DI37" s="93"/>
      <c r="DJ37" s="96" t="s">
        <v>389</v>
      </c>
      <c r="DK37" s="97" t="s">
        <v>389</v>
      </c>
      <c r="DL37" s="93"/>
      <c r="DM37" s="96" t="s">
        <v>389</v>
      </c>
      <c r="DN37" s="97" t="s">
        <v>389</v>
      </c>
      <c r="DO37" s="93"/>
      <c r="DP37" s="96" t="s">
        <v>389</v>
      </c>
      <c r="DQ37" s="97" t="s">
        <v>389</v>
      </c>
      <c r="DR37" s="93"/>
      <c r="DS37" s="96" t="s">
        <v>389</v>
      </c>
      <c r="DT37" s="97" t="s">
        <v>389</v>
      </c>
      <c r="DU37" s="93"/>
      <c r="DV37" s="96" t="s">
        <v>389</v>
      </c>
      <c r="DW37" s="97" t="s">
        <v>389</v>
      </c>
      <c r="DX37" s="93"/>
      <c r="DY37" s="96" t="s">
        <v>389</v>
      </c>
      <c r="DZ37" s="97" t="s">
        <v>389</v>
      </c>
      <c r="EA37" s="93"/>
      <c r="EB37" s="96" t="s">
        <v>389</v>
      </c>
      <c r="EC37" s="97" t="s">
        <v>389</v>
      </c>
      <c r="ED37" s="93"/>
      <c r="EE37" s="96" t="s">
        <v>389</v>
      </c>
      <c r="EF37" s="97" t="s">
        <v>389</v>
      </c>
      <c r="EG37" s="93"/>
      <c r="EH37" s="96" t="s">
        <v>389</v>
      </c>
      <c r="EI37" s="97" t="s">
        <v>389</v>
      </c>
      <c r="EJ37" s="93"/>
      <c r="EK37" s="96" t="s">
        <v>389</v>
      </c>
      <c r="EL37" s="97" t="s">
        <v>389</v>
      </c>
      <c r="EM37" s="93"/>
      <c r="EN37" s="96" t="s">
        <v>389</v>
      </c>
      <c r="EO37" s="97" t="s">
        <v>389</v>
      </c>
      <c r="EP37" s="93"/>
      <c r="EQ37" s="96" t="s">
        <v>389</v>
      </c>
      <c r="ER37" s="97" t="s">
        <v>389</v>
      </c>
      <c r="ES37" s="93"/>
      <c r="ET37" s="96" t="s">
        <v>389</v>
      </c>
      <c r="EU37" s="97" t="s">
        <v>389</v>
      </c>
      <c r="EV37" s="93"/>
      <c r="EW37" s="96" t="s">
        <v>389</v>
      </c>
      <c r="EX37" s="97" t="s">
        <v>389</v>
      </c>
      <c r="EY37" s="93"/>
      <c r="EZ37" s="96" t="s">
        <v>389</v>
      </c>
      <c r="FA37" s="97" t="s">
        <v>389</v>
      </c>
      <c r="FB37" s="93"/>
      <c r="FC37" s="96" t="s">
        <v>389</v>
      </c>
      <c r="FD37" s="97" t="s">
        <v>389</v>
      </c>
      <c r="FE37" s="93"/>
      <c r="FF37" s="96" t="s">
        <v>389</v>
      </c>
      <c r="FG37" s="97" t="s">
        <v>389</v>
      </c>
      <c r="FH37" s="93"/>
      <c r="FI37" s="96" t="s">
        <v>389</v>
      </c>
      <c r="FJ37" s="97" t="s">
        <v>389</v>
      </c>
      <c r="FK37" s="93"/>
      <c r="FL37" s="96" t="s">
        <v>389</v>
      </c>
      <c r="FM37" s="97" t="s">
        <v>389</v>
      </c>
    </row>
    <row r="38" ht="15" customHeight="1" spans="1:170" x14ac:dyDescent="0.25">
      <c r="A38" s="94">
        <f>indices!B38</f>
      </c>
      <c r="B38" s="106">
        <f>'a completer'!$B$12</f>
      </c>
      <c r="C38" s="106">
        <f>'a completer'!$B$15</f>
      </c>
      <c r="D38" s="410">
        <f t="shared" si="0"/>
      </c>
      <c r="E38" s="93"/>
      <c r="F38" s="96" t="s">
        <v>389</v>
      </c>
      <c r="G38" s="97" t="s">
        <v>389</v>
      </c>
      <c r="H38" s="93">
        <v>1</v>
      </c>
      <c r="I38" s="96" t="e">
        <v>#N/A</v>
      </c>
      <c r="J38" s="97" t="e">
        <v>#N/A</v>
      </c>
      <c r="K38" s="93"/>
      <c r="L38" s="96" t="s">
        <v>389</v>
      </c>
      <c r="M38" s="97" t="s">
        <v>389</v>
      </c>
      <c r="N38" s="93"/>
      <c r="O38" s="96" t="s">
        <v>389</v>
      </c>
      <c r="P38" s="97" t="s">
        <v>389</v>
      </c>
      <c r="Q38" s="93"/>
      <c r="R38" s="96" t="s">
        <v>389</v>
      </c>
      <c r="S38" s="97" t="s">
        <v>389</v>
      </c>
      <c r="T38" s="93"/>
      <c r="U38" s="96" t="s">
        <v>389</v>
      </c>
      <c r="V38" s="97" t="s">
        <v>389</v>
      </c>
      <c r="W38" s="93"/>
      <c r="X38" s="96" t="s">
        <v>389</v>
      </c>
      <c r="Y38" s="97" t="s">
        <v>389</v>
      </c>
      <c r="Z38" s="93"/>
      <c r="AA38" s="96" t="s">
        <v>389</v>
      </c>
      <c r="AB38" s="97" t="s">
        <v>389</v>
      </c>
      <c r="AC38" s="93"/>
      <c r="AD38" s="96" t="s">
        <v>389</v>
      </c>
      <c r="AE38" s="97" t="s">
        <v>389</v>
      </c>
      <c r="AF38" s="93"/>
      <c r="AG38" s="96" t="s">
        <v>389</v>
      </c>
      <c r="AH38" s="97" t="s">
        <v>389</v>
      </c>
      <c r="AI38" s="93"/>
      <c r="AJ38" s="96" t="s">
        <v>389</v>
      </c>
      <c r="AK38" s="97" t="s">
        <v>389</v>
      </c>
      <c r="AL38" s="93"/>
      <c r="AM38" s="96" t="s">
        <v>389</v>
      </c>
      <c r="AN38" s="97" t="s">
        <v>389</v>
      </c>
      <c r="AO38" s="93"/>
      <c r="AP38" s="96" t="s">
        <v>389</v>
      </c>
      <c r="AQ38" s="97" t="s">
        <v>389</v>
      </c>
      <c r="AR38" s="93"/>
      <c r="AS38" s="96" t="s">
        <v>389</v>
      </c>
      <c r="AT38" s="97" t="s">
        <v>389</v>
      </c>
      <c r="AU38" s="93"/>
      <c r="AV38" s="96" t="s">
        <v>389</v>
      </c>
      <c r="AW38" s="97" t="s">
        <v>389</v>
      </c>
      <c r="AX38" s="93"/>
      <c r="AY38" s="96" t="s">
        <v>389</v>
      </c>
      <c r="AZ38" s="97" t="s">
        <v>389</v>
      </c>
      <c r="BA38" s="93"/>
      <c r="BB38" s="96" t="s">
        <v>389</v>
      </c>
      <c r="BC38" s="97" t="s">
        <v>389</v>
      </c>
      <c r="BD38" s="93"/>
      <c r="BE38" s="96" t="s">
        <v>389</v>
      </c>
      <c r="BF38" s="97" t="s">
        <v>389</v>
      </c>
      <c r="BG38" s="93"/>
      <c r="BH38" s="96" t="s">
        <v>389</v>
      </c>
      <c r="BI38" s="97" t="s">
        <v>389</v>
      </c>
      <c r="BJ38" s="93"/>
      <c r="BK38" s="96" t="s">
        <v>389</v>
      </c>
      <c r="BL38" s="97" t="s">
        <v>389</v>
      </c>
      <c r="BM38" s="93"/>
      <c r="BN38" s="96" t="s">
        <v>389</v>
      </c>
      <c r="BO38" s="97" t="s">
        <v>389</v>
      </c>
      <c r="BP38" s="93"/>
      <c r="BQ38" s="96" t="s">
        <v>389</v>
      </c>
      <c r="BR38" s="97" t="s">
        <v>389</v>
      </c>
      <c r="BS38" s="93"/>
      <c r="BT38" s="96" t="s">
        <v>389</v>
      </c>
      <c r="BU38" s="97" t="s">
        <v>389</v>
      </c>
      <c r="BV38" s="93"/>
      <c r="BW38" s="96" t="s">
        <v>389</v>
      </c>
      <c r="BX38" s="97" t="s">
        <v>389</v>
      </c>
      <c r="BY38" s="93"/>
      <c r="BZ38" s="96" t="s">
        <v>389</v>
      </c>
      <c r="CA38" s="97" t="s">
        <v>389</v>
      </c>
      <c r="CB38" s="93"/>
      <c r="CC38" s="96" t="s">
        <v>389</v>
      </c>
      <c r="CD38" s="97" t="s">
        <v>389</v>
      </c>
      <c r="CE38" s="93"/>
      <c r="CF38" s="96" t="s">
        <v>389</v>
      </c>
      <c r="CG38" s="97" t="s">
        <v>389</v>
      </c>
      <c r="CH38" s="93">
        <v>1</v>
      </c>
      <c r="CI38" s="96" t="e">
        <v>#N/A</v>
      </c>
      <c r="CJ38" s="97" t="e">
        <v>#N/A</v>
      </c>
      <c r="CK38" s="93"/>
      <c r="CL38" s="96" t="s">
        <v>389</v>
      </c>
      <c r="CM38" s="97" t="s">
        <v>389</v>
      </c>
      <c r="CN38" s="93"/>
      <c r="CO38" s="96" t="s">
        <v>389</v>
      </c>
      <c r="CP38" s="97" t="s">
        <v>389</v>
      </c>
      <c r="CQ38" s="93"/>
      <c r="CR38" s="96" t="s">
        <v>389</v>
      </c>
      <c r="CS38" s="97" t="s">
        <v>389</v>
      </c>
      <c r="CT38" s="93"/>
      <c r="CU38" s="96" t="s">
        <v>389</v>
      </c>
      <c r="CV38" s="97" t="s">
        <v>389</v>
      </c>
      <c r="CW38" s="93"/>
      <c r="CX38" s="96" t="s">
        <v>389</v>
      </c>
      <c r="CY38" s="97" t="s">
        <v>389</v>
      </c>
      <c r="CZ38" s="93"/>
      <c r="DA38" s="96" t="s">
        <v>389</v>
      </c>
      <c r="DB38" s="97" t="s">
        <v>389</v>
      </c>
      <c r="DC38" s="93"/>
      <c r="DD38" s="96" t="s">
        <v>389</v>
      </c>
      <c r="DE38" s="97" t="s">
        <v>389</v>
      </c>
      <c r="DF38" s="93"/>
      <c r="DG38" s="96" t="s">
        <v>389</v>
      </c>
      <c r="DH38" s="97" t="s">
        <v>389</v>
      </c>
      <c r="DI38" s="93"/>
      <c r="DJ38" s="96" t="s">
        <v>389</v>
      </c>
      <c r="DK38" s="97" t="s">
        <v>389</v>
      </c>
      <c r="DL38" s="93"/>
      <c r="DM38" s="96" t="s">
        <v>389</v>
      </c>
      <c r="DN38" s="97" t="s">
        <v>389</v>
      </c>
      <c r="DO38" s="93"/>
      <c r="DP38" s="96" t="s">
        <v>389</v>
      </c>
      <c r="DQ38" s="97" t="s">
        <v>389</v>
      </c>
      <c r="DR38" s="93"/>
      <c r="DS38" s="96" t="s">
        <v>389</v>
      </c>
      <c r="DT38" s="97" t="s">
        <v>389</v>
      </c>
      <c r="DU38" s="93"/>
      <c r="DV38" s="96" t="s">
        <v>389</v>
      </c>
      <c r="DW38" s="97" t="s">
        <v>389</v>
      </c>
      <c r="DX38" s="93"/>
      <c r="DY38" s="96" t="s">
        <v>389</v>
      </c>
      <c r="DZ38" s="97" t="s">
        <v>389</v>
      </c>
      <c r="EA38" s="93"/>
      <c r="EB38" s="96" t="s">
        <v>389</v>
      </c>
      <c r="EC38" s="97" t="s">
        <v>389</v>
      </c>
      <c r="ED38" s="93"/>
      <c r="EE38" s="96" t="s">
        <v>389</v>
      </c>
      <c r="EF38" s="97" t="s">
        <v>389</v>
      </c>
      <c r="EG38" s="93"/>
      <c r="EH38" s="96" t="s">
        <v>389</v>
      </c>
      <c r="EI38" s="97" t="s">
        <v>389</v>
      </c>
      <c r="EJ38" s="93"/>
      <c r="EK38" s="96" t="s">
        <v>389</v>
      </c>
      <c r="EL38" s="97" t="s">
        <v>389</v>
      </c>
      <c r="EM38" s="93"/>
      <c r="EN38" s="96" t="s">
        <v>389</v>
      </c>
      <c r="EO38" s="97" t="s">
        <v>389</v>
      </c>
      <c r="EP38" s="93"/>
      <c r="EQ38" s="96" t="s">
        <v>389</v>
      </c>
      <c r="ER38" s="97" t="s">
        <v>389</v>
      </c>
      <c r="ES38" s="93"/>
      <c r="ET38" s="96" t="s">
        <v>389</v>
      </c>
      <c r="EU38" s="97" t="s">
        <v>389</v>
      </c>
      <c r="EV38" s="93"/>
      <c r="EW38" s="96" t="s">
        <v>389</v>
      </c>
      <c r="EX38" s="97" t="s">
        <v>389</v>
      </c>
      <c r="EY38" s="93"/>
      <c r="EZ38" s="96" t="s">
        <v>389</v>
      </c>
      <c r="FA38" s="97" t="s">
        <v>389</v>
      </c>
      <c r="FB38" s="93"/>
      <c r="FC38" s="96" t="s">
        <v>389</v>
      </c>
      <c r="FD38" s="97" t="s">
        <v>389</v>
      </c>
      <c r="FE38" s="93"/>
      <c r="FF38" s="96" t="s">
        <v>389</v>
      </c>
      <c r="FG38" s="97" t="s">
        <v>389</v>
      </c>
      <c r="FH38" s="93"/>
      <c r="FI38" s="96" t="s">
        <v>389</v>
      </c>
      <c r="FJ38" s="97" t="s">
        <v>389</v>
      </c>
      <c r="FK38" s="93"/>
      <c r="FL38" s="96" t="s">
        <v>389</v>
      </c>
      <c r="FM38" s="97" t="s">
        <v>389</v>
      </c>
    </row>
    <row r="39" ht="15" customHeight="1" spans="1:170" x14ac:dyDescent="0.25">
      <c r="A39" s="94">
        <f>indices!B39</f>
      </c>
      <c r="B39" s="106">
        <f>'a completer'!$B$12</f>
      </c>
      <c r="C39" s="106">
        <f>'a completer'!$B$15</f>
      </c>
      <c r="D39" s="410">
        <f t="shared" si="0"/>
      </c>
      <c r="E39" s="93"/>
      <c r="F39" s="96" t="s">
        <v>389</v>
      </c>
      <c r="G39" s="97" t="s">
        <v>389</v>
      </c>
      <c r="H39" s="93"/>
      <c r="I39" s="96" t="s">
        <v>389</v>
      </c>
      <c r="J39" s="97" t="s">
        <v>389</v>
      </c>
      <c r="K39" s="93">
        <v>1</v>
      </c>
      <c r="L39" s="96" t="e">
        <v>#N/A</v>
      </c>
      <c r="M39" s="97" t="e">
        <v>#N/A</v>
      </c>
      <c r="N39" s="93"/>
      <c r="O39" s="96" t="s">
        <v>389</v>
      </c>
      <c r="P39" s="97" t="s">
        <v>389</v>
      </c>
      <c r="Q39" s="93"/>
      <c r="R39" s="96" t="s">
        <v>389</v>
      </c>
      <c r="S39" s="97" t="s">
        <v>389</v>
      </c>
      <c r="T39" s="93"/>
      <c r="U39" s="96" t="s">
        <v>389</v>
      </c>
      <c r="V39" s="97" t="s">
        <v>389</v>
      </c>
      <c r="W39" s="93"/>
      <c r="X39" s="96" t="s">
        <v>389</v>
      </c>
      <c r="Y39" s="97" t="s">
        <v>389</v>
      </c>
      <c r="Z39" s="93"/>
      <c r="AA39" s="96" t="s">
        <v>389</v>
      </c>
      <c r="AB39" s="97" t="s">
        <v>389</v>
      </c>
      <c r="AC39" s="93"/>
      <c r="AD39" s="96" t="s">
        <v>389</v>
      </c>
      <c r="AE39" s="97" t="s">
        <v>389</v>
      </c>
      <c r="AF39" s="93"/>
      <c r="AG39" s="96" t="s">
        <v>389</v>
      </c>
      <c r="AH39" s="97" t="s">
        <v>389</v>
      </c>
      <c r="AI39" s="93"/>
      <c r="AJ39" s="96" t="s">
        <v>389</v>
      </c>
      <c r="AK39" s="97" t="s">
        <v>389</v>
      </c>
      <c r="AL39" s="93"/>
      <c r="AM39" s="96" t="s">
        <v>389</v>
      </c>
      <c r="AN39" s="97" t="s">
        <v>389</v>
      </c>
      <c r="AO39" s="93">
        <v>1</v>
      </c>
      <c r="AP39" s="96" t="e">
        <v>#N/A</v>
      </c>
      <c r="AQ39" s="97" t="e">
        <v>#N/A</v>
      </c>
      <c r="AR39" s="93"/>
      <c r="AS39" s="96" t="s">
        <v>389</v>
      </c>
      <c r="AT39" s="97" t="s">
        <v>389</v>
      </c>
      <c r="AU39" s="93"/>
      <c r="AV39" s="96" t="s">
        <v>389</v>
      </c>
      <c r="AW39" s="97" t="s">
        <v>389</v>
      </c>
      <c r="AX39" s="93"/>
      <c r="AY39" s="96" t="s">
        <v>389</v>
      </c>
      <c r="AZ39" s="97" t="s">
        <v>389</v>
      </c>
      <c r="BA39" s="93"/>
      <c r="BB39" s="96" t="s">
        <v>389</v>
      </c>
      <c r="BC39" s="97" t="s">
        <v>389</v>
      </c>
      <c r="BD39" s="93">
        <v>2</v>
      </c>
      <c r="BE39" s="96" t="e">
        <v>#N/A</v>
      </c>
      <c r="BF39" s="97" t="e">
        <v>#N/A</v>
      </c>
      <c r="BG39" s="93"/>
      <c r="BH39" s="96" t="s">
        <v>389</v>
      </c>
      <c r="BI39" s="97" t="s">
        <v>389</v>
      </c>
      <c r="BJ39" s="93"/>
      <c r="BK39" s="96" t="s">
        <v>389</v>
      </c>
      <c r="BL39" s="97" t="s">
        <v>389</v>
      </c>
      <c r="BM39" s="93"/>
      <c r="BN39" s="96" t="s">
        <v>389</v>
      </c>
      <c r="BO39" s="97" t="s">
        <v>389</v>
      </c>
      <c r="BP39" s="93"/>
      <c r="BQ39" s="96" t="s">
        <v>389</v>
      </c>
      <c r="BR39" s="97" t="s">
        <v>389</v>
      </c>
      <c r="BS39" s="93"/>
      <c r="BT39" s="96" t="s">
        <v>389</v>
      </c>
      <c r="BU39" s="97" t="s">
        <v>389</v>
      </c>
      <c r="BV39" s="93"/>
      <c r="BW39" s="96" t="s">
        <v>389</v>
      </c>
      <c r="BX39" s="97" t="s">
        <v>389</v>
      </c>
      <c r="BY39" s="93"/>
      <c r="BZ39" s="96" t="s">
        <v>389</v>
      </c>
      <c r="CA39" s="97" t="s">
        <v>389</v>
      </c>
      <c r="CB39" s="93"/>
      <c r="CC39" s="96" t="s">
        <v>389</v>
      </c>
      <c r="CD39" s="97" t="s">
        <v>389</v>
      </c>
      <c r="CE39" s="93"/>
      <c r="CF39" s="96" t="s">
        <v>389</v>
      </c>
      <c r="CG39" s="97" t="s">
        <v>389</v>
      </c>
      <c r="CH39" s="93">
        <v>1</v>
      </c>
      <c r="CI39" s="96" t="e">
        <v>#N/A</v>
      </c>
      <c r="CJ39" s="97" t="e">
        <v>#N/A</v>
      </c>
      <c r="CK39" s="93"/>
      <c r="CL39" s="96" t="s">
        <v>389</v>
      </c>
      <c r="CM39" s="97" t="s">
        <v>389</v>
      </c>
      <c r="CN39" s="93"/>
      <c r="CO39" s="96" t="s">
        <v>389</v>
      </c>
      <c r="CP39" s="97" t="s">
        <v>389</v>
      </c>
      <c r="CQ39" s="93"/>
      <c r="CR39" s="96" t="s">
        <v>389</v>
      </c>
      <c r="CS39" s="97" t="s">
        <v>389</v>
      </c>
      <c r="CT39" s="93"/>
      <c r="CU39" s="96" t="s">
        <v>389</v>
      </c>
      <c r="CV39" s="97" t="s">
        <v>389</v>
      </c>
      <c r="CW39" s="93"/>
      <c r="CX39" s="96" t="s">
        <v>389</v>
      </c>
      <c r="CY39" s="97" t="s">
        <v>389</v>
      </c>
      <c r="CZ39" s="93"/>
      <c r="DA39" s="96" t="s">
        <v>389</v>
      </c>
      <c r="DB39" s="97" t="s">
        <v>389</v>
      </c>
      <c r="DC39" s="93"/>
      <c r="DD39" s="96" t="s">
        <v>389</v>
      </c>
      <c r="DE39" s="97" t="s">
        <v>389</v>
      </c>
      <c r="DF39" s="93"/>
      <c r="DG39" s="96" t="s">
        <v>389</v>
      </c>
      <c r="DH39" s="97" t="s">
        <v>389</v>
      </c>
      <c r="DI39" s="93"/>
      <c r="DJ39" s="96" t="s">
        <v>389</v>
      </c>
      <c r="DK39" s="97" t="s">
        <v>389</v>
      </c>
      <c r="DL39" s="93"/>
      <c r="DM39" s="96" t="s">
        <v>389</v>
      </c>
      <c r="DN39" s="97" t="s">
        <v>389</v>
      </c>
      <c r="DO39" s="93"/>
      <c r="DP39" s="96" t="s">
        <v>389</v>
      </c>
      <c r="DQ39" s="97" t="s">
        <v>389</v>
      </c>
      <c r="DR39" s="93"/>
      <c r="DS39" s="96" t="s">
        <v>389</v>
      </c>
      <c r="DT39" s="97" t="s">
        <v>389</v>
      </c>
      <c r="DU39" s="93"/>
      <c r="DV39" s="96" t="s">
        <v>389</v>
      </c>
      <c r="DW39" s="97" t="s">
        <v>389</v>
      </c>
      <c r="DX39" s="93"/>
      <c r="DY39" s="96" t="s">
        <v>389</v>
      </c>
      <c r="DZ39" s="97" t="s">
        <v>389</v>
      </c>
      <c r="EA39" s="93"/>
      <c r="EB39" s="96" t="s">
        <v>389</v>
      </c>
      <c r="EC39" s="97" t="s">
        <v>389</v>
      </c>
      <c r="ED39" s="93"/>
      <c r="EE39" s="96" t="s">
        <v>389</v>
      </c>
      <c r="EF39" s="97" t="s">
        <v>389</v>
      </c>
      <c r="EG39" s="93"/>
      <c r="EH39" s="96" t="s">
        <v>389</v>
      </c>
      <c r="EI39" s="97" t="s">
        <v>389</v>
      </c>
      <c r="EJ39" s="93"/>
      <c r="EK39" s="96" t="s">
        <v>389</v>
      </c>
      <c r="EL39" s="97" t="s">
        <v>389</v>
      </c>
      <c r="EM39" s="93"/>
      <c r="EN39" s="96" t="s">
        <v>389</v>
      </c>
      <c r="EO39" s="97" t="s">
        <v>389</v>
      </c>
      <c r="EP39" s="93"/>
      <c r="EQ39" s="96" t="s">
        <v>389</v>
      </c>
      <c r="ER39" s="97" t="s">
        <v>389</v>
      </c>
      <c r="ES39" s="93"/>
      <c r="ET39" s="96" t="s">
        <v>389</v>
      </c>
      <c r="EU39" s="97" t="s">
        <v>389</v>
      </c>
      <c r="EV39" s="93"/>
      <c r="EW39" s="96" t="s">
        <v>389</v>
      </c>
      <c r="EX39" s="97" t="s">
        <v>389</v>
      </c>
      <c r="EY39" s="93"/>
      <c r="EZ39" s="96" t="s">
        <v>389</v>
      </c>
      <c r="FA39" s="97" t="s">
        <v>389</v>
      </c>
      <c r="FB39" s="93"/>
      <c r="FC39" s="96" t="s">
        <v>389</v>
      </c>
      <c r="FD39" s="97" t="s">
        <v>389</v>
      </c>
      <c r="FE39" s="93"/>
      <c r="FF39" s="96" t="s">
        <v>389</v>
      </c>
      <c r="FG39" s="97" t="s">
        <v>389</v>
      </c>
      <c r="FH39" s="93"/>
      <c r="FI39" s="96" t="s">
        <v>389</v>
      </c>
      <c r="FJ39" s="97" t="s">
        <v>389</v>
      </c>
      <c r="FK39" s="93"/>
      <c r="FL39" s="96" t="s">
        <v>389</v>
      </c>
      <c r="FM39" s="97" t="s">
        <v>389</v>
      </c>
    </row>
    <row r="40" ht="15" customHeight="1" spans="1:170" x14ac:dyDescent="0.25">
      <c r="A40" s="94">
        <f>indices!B40</f>
      </c>
      <c r="B40" s="106">
        <f>'a completer'!$B$12</f>
      </c>
      <c r="C40" s="106">
        <f>'a completer'!$B$15</f>
      </c>
      <c r="D40" s="410">
        <f t="shared" si="0"/>
      </c>
      <c r="E40" s="93"/>
      <c r="F40" s="96" t="s">
        <v>389</v>
      </c>
      <c r="G40" s="97" t="s">
        <v>389</v>
      </c>
      <c r="H40" s="93"/>
      <c r="I40" s="96" t="s">
        <v>389</v>
      </c>
      <c r="J40" s="97" t="s">
        <v>389</v>
      </c>
      <c r="K40" s="93"/>
      <c r="L40" s="96" t="s">
        <v>389</v>
      </c>
      <c r="M40" s="97" t="s">
        <v>389</v>
      </c>
      <c r="N40" s="93"/>
      <c r="O40" s="96" t="s">
        <v>389</v>
      </c>
      <c r="P40" s="97" t="s">
        <v>389</v>
      </c>
      <c r="Q40" s="93"/>
      <c r="R40" s="96" t="s">
        <v>389</v>
      </c>
      <c r="S40" s="97" t="s">
        <v>389</v>
      </c>
      <c r="T40" s="93"/>
      <c r="U40" s="96" t="s">
        <v>389</v>
      </c>
      <c r="V40" s="97" t="s">
        <v>389</v>
      </c>
      <c r="W40" s="93"/>
      <c r="X40" s="96" t="s">
        <v>389</v>
      </c>
      <c r="Y40" s="97" t="s">
        <v>389</v>
      </c>
      <c r="Z40" s="93"/>
      <c r="AA40" s="96" t="s">
        <v>389</v>
      </c>
      <c r="AB40" s="97" t="s">
        <v>389</v>
      </c>
      <c r="AC40" s="93"/>
      <c r="AD40" s="96" t="s">
        <v>389</v>
      </c>
      <c r="AE40" s="97" t="s">
        <v>389</v>
      </c>
      <c r="AF40" s="93"/>
      <c r="AG40" s="96" t="s">
        <v>389</v>
      </c>
      <c r="AH40" s="97" t="s">
        <v>389</v>
      </c>
      <c r="AI40" s="93"/>
      <c r="AJ40" s="96" t="s">
        <v>389</v>
      </c>
      <c r="AK40" s="97" t="s">
        <v>389</v>
      </c>
      <c r="AL40" s="93"/>
      <c r="AM40" s="96" t="s">
        <v>389</v>
      </c>
      <c r="AN40" s="97" t="s">
        <v>389</v>
      </c>
      <c r="AO40" s="93"/>
      <c r="AP40" s="96" t="s">
        <v>389</v>
      </c>
      <c r="AQ40" s="97" t="s">
        <v>389</v>
      </c>
      <c r="AR40" s="93"/>
      <c r="AS40" s="96" t="s">
        <v>389</v>
      </c>
      <c r="AT40" s="97" t="s">
        <v>389</v>
      </c>
      <c r="AU40" s="93"/>
      <c r="AV40" s="96" t="s">
        <v>389</v>
      </c>
      <c r="AW40" s="97" t="s">
        <v>389</v>
      </c>
      <c r="AX40" s="93"/>
      <c r="AY40" s="96" t="s">
        <v>389</v>
      </c>
      <c r="AZ40" s="97" t="s">
        <v>389</v>
      </c>
      <c r="BA40" s="93"/>
      <c r="BB40" s="96" t="s">
        <v>389</v>
      </c>
      <c r="BC40" s="97" t="s">
        <v>389</v>
      </c>
      <c r="BD40" s="93">
        <v>1</v>
      </c>
      <c r="BE40" s="96" t="e">
        <v>#N/A</v>
      </c>
      <c r="BF40" s="97" t="e">
        <v>#N/A</v>
      </c>
      <c r="BG40" s="93"/>
      <c r="BH40" s="96" t="s">
        <v>389</v>
      </c>
      <c r="BI40" s="97" t="s">
        <v>389</v>
      </c>
      <c r="BJ40" s="93"/>
      <c r="BK40" s="96" t="s">
        <v>389</v>
      </c>
      <c r="BL40" s="97" t="s">
        <v>389</v>
      </c>
      <c r="BM40" s="93"/>
      <c r="BN40" s="96" t="s">
        <v>389</v>
      </c>
      <c r="BO40" s="97" t="s">
        <v>389</v>
      </c>
      <c r="BP40" s="93"/>
      <c r="BQ40" s="96" t="s">
        <v>389</v>
      </c>
      <c r="BR40" s="97" t="s">
        <v>389</v>
      </c>
      <c r="BS40" s="93"/>
      <c r="BT40" s="96" t="s">
        <v>389</v>
      </c>
      <c r="BU40" s="97" t="s">
        <v>389</v>
      </c>
      <c r="BV40" s="93"/>
      <c r="BW40" s="96" t="s">
        <v>389</v>
      </c>
      <c r="BX40" s="97" t="s">
        <v>389</v>
      </c>
      <c r="BY40" s="93"/>
      <c r="BZ40" s="96" t="s">
        <v>389</v>
      </c>
      <c r="CA40" s="97" t="s">
        <v>389</v>
      </c>
      <c r="CB40" s="93"/>
      <c r="CC40" s="96" t="s">
        <v>389</v>
      </c>
      <c r="CD40" s="97" t="s">
        <v>389</v>
      </c>
      <c r="CE40" s="93"/>
      <c r="CF40" s="96" t="s">
        <v>389</v>
      </c>
      <c r="CG40" s="97" t="s">
        <v>389</v>
      </c>
      <c r="CH40" s="93"/>
      <c r="CI40" s="96" t="s">
        <v>389</v>
      </c>
      <c r="CJ40" s="97" t="s">
        <v>389</v>
      </c>
      <c r="CK40" s="93"/>
      <c r="CL40" s="96" t="s">
        <v>389</v>
      </c>
      <c r="CM40" s="97" t="s">
        <v>389</v>
      </c>
      <c r="CN40" s="93"/>
      <c r="CO40" s="96" t="s">
        <v>389</v>
      </c>
      <c r="CP40" s="97" t="s">
        <v>389</v>
      </c>
      <c r="CQ40" s="93"/>
      <c r="CR40" s="96" t="s">
        <v>389</v>
      </c>
      <c r="CS40" s="97" t="s">
        <v>389</v>
      </c>
      <c r="CT40" s="93"/>
      <c r="CU40" s="96" t="s">
        <v>389</v>
      </c>
      <c r="CV40" s="97" t="s">
        <v>389</v>
      </c>
      <c r="CW40" s="93"/>
      <c r="CX40" s="96" t="s">
        <v>389</v>
      </c>
      <c r="CY40" s="97" t="s">
        <v>389</v>
      </c>
      <c r="CZ40" s="93"/>
      <c r="DA40" s="96" t="s">
        <v>389</v>
      </c>
      <c r="DB40" s="97" t="s">
        <v>389</v>
      </c>
      <c r="DC40" s="93"/>
      <c r="DD40" s="96" t="s">
        <v>389</v>
      </c>
      <c r="DE40" s="97" t="s">
        <v>389</v>
      </c>
      <c r="DF40" s="93"/>
      <c r="DG40" s="96" t="s">
        <v>389</v>
      </c>
      <c r="DH40" s="97" t="s">
        <v>389</v>
      </c>
      <c r="DI40" s="93"/>
      <c r="DJ40" s="96" t="s">
        <v>389</v>
      </c>
      <c r="DK40" s="97" t="s">
        <v>389</v>
      </c>
      <c r="DL40" s="93"/>
      <c r="DM40" s="96" t="s">
        <v>389</v>
      </c>
      <c r="DN40" s="97" t="s">
        <v>389</v>
      </c>
      <c r="DO40" s="93"/>
      <c r="DP40" s="96" t="s">
        <v>389</v>
      </c>
      <c r="DQ40" s="97" t="s">
        <v>389</v>
      </c>
      <c r="DR40" s="93"/>
      <c r="DS40" s="96" t="s">
        <v>389</v>
      </c>
      <c r="DT40" s="97" t="s">
        <v>389</v>
      </c>
      <c r="DU40" s="93"/>
      <c r="DV40" s="96" t="s">
        <v>389</v>
      </c>
      <c r="DW40" s="97" t="s">
        <v>389</v>
      </c>
      <c r="DX40" s="93"/>
      <c r="DY40" s="96" t="s">
        <v>389</v>
      </c>
      <c r="DZ40" s="97" t="s">
        <v>389</v>
      </c>
      <c r="EA40" s="93"/>
      <c r="EB40" s="96" t="s">
        <v>389</v>
      </c>
      <c r="EC40" s="97" t="s">
        <v>389</v>
      </c>
      <c r="ED40" s="93"/>
      <c r="EE40" s="96" t="s">
        <v>389</v>
      </c>
      <c r="EF40" s="97" t="s">
        <v>389</v>
      </c>
      <c r="EG40" s="93"/>
      <c r="EH40" s="96" t="s">
        <v>389</v>
      </c>
      <c r="EI40" s="97" t="s">
        <v>389</v>
      </c>
      <c r="EJ40" s="93"/>
      <c r="EK40" s="96" t="s">
        <v>389</v>
      </c>
      <c r="EL40" s="97" t="s">
        <v>389</v>
      </c>
      <c r="EM40" s="93"/>
      <c r="EN40" s="96" t="s">
        <v>389</v>
      </c>
      <c r="EO40" s="97" t="s">
        <v>389</v>
      </c>
      <c r="EP40" s="93"/>
      <c r="EQ40" s="96" t="s">
        <v>389</v>
      </c>
      <c r="ER40" s="97" t="s">
        <v>389</v>
      </c>
      <c r="ES40" s="93"/>
      <c r="ET40" s="96" t="s">
        <v>389</v>
      </c>
      <c r="EU40" s="97" t="s">
        <v>389</v>
      </c>
      <c r="EV40" s="93"/>
      <c r="EW40" s="96" t="s">
        <v>389</v>
      </c>
      <c r="EX40" s="97" t="s">
        <v>389</v>
      </c>
      <c r="EY40" s="93"/>
      <c r="EZ40" s="96" t="s">
        <v>389</v>
      </c>
      <c r="FA40" s="97" t="s">
        <v>389</v>
      </c>
      <c r="FB40" s="93"/>
      <c r="FC40" s="96" t="s">
        <v>389</v>
      </c>
      <c r="FD40" s="97" t="s">
        <v>389</v>
      </c>
      <c r="FE40" s="93"/>
      <c r="FF40" s="96" t="s">
        <v>389</v>
      </c>
      <c r="FG40" s="97" t="s">
        <v>389</v>
      </c>
      <c r="FH40" s="93"/>
      <c r="FI40" s="96" t="s">
        <v>389</v>
      </c>
      <c r="FJ40" s="97" t="s">
        <v>389</v>
      </c>
      <c r="FK40" s="93"/>
      <c r="FL40" s="96" t="s">
        <v>389</v>
      </c>
      <c r="FM40" s="97" t="s">
        <v>389</v>
      </c>
    </row>
    <row r="41" ht="15" customHeight="1" spans="1:170" x14ac:dyDescent="0.25">
      <c r="A41" s="94">
        <f>indices!B41</f>
      </c>
      <c r="B41" s="106">
        <f>'a completer'!$B$12</f>
      </c>
      <c r="C41" s="106">
        <f>'a completer'!$B$15</f>
      </c>
      <c r="D41" s="410">
        <f t="shared" si="0"/>
      </c>
      <c r="E41" s="93">
        <v>1</v>
      </c>
      <c r="F41" s="96" t="e">
        <v>#N/A</v>
      </c>
      <c r="G41" s="97" t="e">
        <v>#N/A</v>
      </c>
      <c r="H41" s="93">
        <v>1</v>
      </c>
      <c r="I41" s="96" t="e">
        <v>#N/A</v>
      </c>
      <c r="J41" s="97" t="e">
        <v>#N/A</v>
      </c>
      <c r="K41" s="93"/>
      <c r="L41" s="96" t="s">
        <v>389</v>
      </c>
      <c r="M41" s="97" t="s">
        <v>389</v>
      </c>
      <c r="N41" s="93">
        <v>1</v>
      </c>
      <c r="O41" s="96" t="e">
        <v>#N/A</v>
      </c>
      <c r="P41" s="97" t="e">
        <v>#N/A</v>
      </c>
      <c r="Q41" s="93"/>
      <c r="R41" s="96" t="s">
        <v>389</v>
      </c>
      <c r="S41" s="97" t="s">
        <v>389</v>
      </c>
      <c r="T41" s="93"/>
      <c r="U41" s="96" t="s">
        <v>389</v>
      </c>
      <c r="V41" s="97" t="s">
        <v>389</v>
      </c>
      <c r="W41" s="93"/>
      <c r="X41" s="96" t="s">
        <v>389</v>
      </c>
      <c r="Y41" s="97" t="s">
        <v>389</v>
      </c>
      <c r="Z41" s="93">
        <v>2</v>
      </c>
      <c r="AA41" s="96" t="e">
        <v>#N/A</v>
      </c>
      <c r="AB41" s="97" t="e">
        <v>#N/A</v>
      </c>
      <c r="AC41" s="93"/>
      <c r="AD41" s="96" t="s">
        <v>389</v>
      </c>
      <c r="AE41" s="97" t="s">
        <v>389</v>
      </c>
      <c r="AF41" s="93">
        <v>2</v>
      </c>
      <c r="AG41" s="96" t="e">
        <v>#N/A</v>
      </c>
      <c r="AH41" s="97" t="e">
        <v>#N/A</v>
      </c>
      <c r="AI41" s="93"/>
      <c r="AJ41" s="96" t="s">
        <v>389</v>
      </c>
      <c r="AK41" s="97" t="s">
        <v>389</v>
      </c>
      <c r="AL41" s="93"/>
      <c r="AM41" s="96" t="s">
        <v>389</v>
      </c>
      <c r="AN41" s="97" t="s">
        <v>389</v>
      </c>
      <c r="AO41" s="93">
        <v>1</v>
      </c>
      <c r="AP41" s="96" t="e">
        <v>#N/A</v>
      </c>
      <c r="AQ41" s="97" t="e">
        <v>#N/A</v>
      </c>
      <c r="AR41" s="93">
        <v>2</v>
      </c>
      <c r="AS41" s="96" t="e">
        <v>#N/A</v>
      </c>
      <c r="AT41" s="97" t="e">
        <v>#N/A</v>
      </c>
      <c r="AU41" s="93"/>
      <c r="AV41" s="96" t="s">
        <v>389</v>
      </c>
      <c r="AW41" s="97" t="s">
        <v>389</v>
      </c>
      <c r="AX41" s="93">
        <v>1</v>
      </c>
      <c r="AY41" s="96" t="e">
        <v>#N/A</v>
      </c>
      <c r="AZ41" s="97" t="e">
        <v>#N/A</v>
      </c>
      <c r="BA41" s="93">
        <v>6</v>
      </c>
      <c r="BB41" s="96" t="e">
        <v>#N/A</v>
      </c>
      <c r="BC41" s="97" t="e">
        <v>#N/A</v>
      </c>
      <c r="BD41" s="93">
        <v>1</v>
      </c>
      <c r="BE41" s="96" t="e">
        <v>#N/A</v>
      </c>
      <c r="BF41" s="97" t="e">
        <v>#N/A</v>
      </c>
      <c r="BG41" s="93">
        <v>1</v>
      </c>
      <c r="BH41" s="96" t="e">
        <v>#N/A</v>
      </c>
      <c r="BI41" s="97" t="e">
        <v>#N/A</v>
      </c>
      <c r="BJ41" s="93"/>
      <c r="BK41" s="96" t="s">
        <v>389</v>
      </c>
      <c r="BL41" s="97" t="s">
        <v>389</v>
      </c>
      <c r="BM41" s="93">
        <v>1</v>
      </c>
      <c r="BN41" s="96" t="e">
        <v>#N/A</v>
      </c>
      <c r="BO41" s="97" t="e">
        <v>#N/A</v>
      </c>
      <c r="BP41" s="93"/>
      <c r="BQ41" s="96" t="s">
        <v>389</v>
      </c>
      <c r="BR41" s="97" t="s">
        <v>389</v>
      </c>
      <c r="BS41" s="93">
        <v>2</v>
      </c>
      <c r="BT41" s="96" t="e">
        <v>#N/A</v>
      </c>
      <c r="BU41" s="97" t="e">
        <v>#N/A</v>
      </c>
      <c r="BV41" s="93"/>
      <c r="BW41" s="96" t="s">
        <v>389</v>
      </c>
      <c r="BX41" s="97" t="s">
        <v>389</v>
      </c>
      <c r="BY41" s="93">
        <v>3</v>
      </c>
      <c r="BZ41" s="96" t="e">
        <v>#N/A</v>
      </c>
      <c r="CA41" s="97" t="e">
        <v>#N/A</v>
      </c>
      <c r="CB41" s="93">
        <v>1</v>
      </c>
      <c r="CC41" s="96" t="e">
        <v>#N/A</v>
      </c>
      <c r="CD41" s="97" t="e">
        <v>#N/A</v>
      </c>
      <c r="CE41" s="93">
        <v>2</v>
      </c>
      <c r="CF41" s="96" t="e">
        <v>#N/A</v>
      </c>
      <c r="CG41" s="97" t="e">
        <v>#N/A</v>
      </c>
      <c r="CH41" s="93">
        <v>1</v>
      </c>
      <c r="CI41" s="96" t="e">
        <v>#N/A</v>
      </c>
      <c r="CJ41" s="97" t="e">
        <v>#N/A</v>
      </c>
      <c r="CK41" s="93"/>
      <c r="CL41" s="96" t="s">
        <v>389</v>
      </c>
      <c r="CM41" s="97" t="s">
        <v>389</v>
      </c>
      <c r="CN41" s="93"/>
      <c r="CO41" s="96" t="s">
        <v>389</v>
      </c>
      <c r="CP41" s="97" t="s">
        <v>389</v>
      </c>
      <c r="CQ41" s="93">
        <v>1</v>
      </c>
      <c r="CR41" s="96" t="e">
        <v>#N/A</v>
      </c>
      <c r="CS41" s="97" t="e">
        <v>#N/A</v>
      </c>
      <c r="CT41" s="93"/>
      <c r="CU41" s="96" t="s">
        <v>389</v>
      </c>
      <c r="CV41" s="97" t="s">
        <v>389</v>
      </c>
      <c r="CW41" s="93"/>
      <c r="CX41" s="96" t="s">
        <v>389</v>
      </c>
      <c r="CY41" s="97" t="s">
        <v>389</v>
      </c>
      <c r="CZ41" s="93"/>
      <c r="DA41" s="96" t="s">
        <v>389</v>
      </c>
      <c r="DB41" s="97" t="s">
        <v>389</v>
      </c>
      <c r="DC41" s="93"/>
      <c r="DD41" s="96" t="s">
        <v>389</v>
      </c>
      <c r="DE41" s="97" t="s">
        <v>389</v>
      </c>
      <c r="DF41" s="93"/>
      <c r="DG41" s="96" t="s">
        <v>389</v>
      </c>
      <c r="DH41" s="97" t="s">
        <v>389</v>
      </c>
      <c r="DI41" s="93"/>
      <c r="DJ41" s="96" t="s">
        <v>389</v>
      </c>
      <c r="DK41" s="97" t="s">
        <v>389</v>
      </c>
      <c r="DL41" s="93"/>
      <c r="DM41" s="96" t="s">
        <v>389</v>
      </c>
      <c r="DN41" s="97" t="s">
        <v>389</v>
      </c>
      <c r="DO41" s="93"/>
      <c r="DP41" s="96" t="s">
        <v>389</v>
      </c>
      <c r="DQ41" s="97" t="s">
        <v>389</v>
      </c>
      <c r="DR41" s="93"/>
      <c r="DS41" s="96" t="s">
        <v>389</v>
      </c>
      <c r="DT41" s="97" t="s">
        <v>389</v>
      </c>
      <c r="DU41" s="93"/>
      <c r="DV41" s="96" t="s">
        <v>389</v>
      </c>
      <c r="DW41" s="97" t="s">
        <v>389</v>
      </c>
      <c r="DX41" s="93"/>
      <c r="DY41" s="96" t="s">
        <v>389</v>
      </c>
      <c r="DZ41" s="97" t="s">
        <v>389</v>
      </c>
      <c r="EA41" s="93"/>
      <c r="EB41" s="96" t="s">
        <v>389</v>
      </c>
      <c r="EC41" s="97" t="s">
        <v>389</v>
      </c>
      <c r="ED41" s="93"/>
      <c r="EE41" s="96" t="s">
        <v>389</v>
      </c>
      <c r="EF41" s="97" t="s">
        <v>389</v>
      </c>
      <c r="EG41" s="93"/>
      <c r="EH41" s="96" t="s">
        <v>389</v>
      </c>
      <c r="EI41" s="97" t="s">
        <v>389</v>
      </c>
      <c r="EJ41" s="93"/>
      <c r="EK41" s="96" t="s">
        <v>389</v>
      </c>
      <c r="EL41" s="97" t="s">
        <v>389</v>
      </c>
      <c r="EM41" s="93"/>
      <c r="EN41" s="96" t="s">
        <v>389</v>
      </c>
      <c r="EO41" s="97" t="s">
        <v>389</v>
      </c>
      <c r="EP41" s="93"/>
      <c r="EQ41" s="96" t="s">
        <v>389</v>
      </c>
      <c r="ER41" s="97" t="s">
        <v>389</v>
      </c>
      <c r="ES41" s="93"/>
      <c r="ET41" s="96" t="s">
        <v>389</v>
      </c>
      <c r="EU41" s="97" t="s">
        <v>389</v>
      </c>
      <c r="EV41" s="93"/>
      <c r="EW41" s="96" t="s">
        <v>389</v>
      </c>
      <c r="EX41" s="97" t="s">
        <v>389</v>
      </c>
      <c r="EY41" s="93"/>
      <c r="EZ41" s="96" t="s">
        <v>389</v>
      </c>
      <c r="FA41" s="97" t="s">
        <v>389</v>
      </c>
      <c r="FB41" s="93"/>
      <c r="FC41" s="96" t="s">
        <v>389</v>
      </c>
      <c r="FD41" s="97" t="s">
        <v>389</v>
      </c>
      <c r="FE41" s="93"/>
      <c r="FF41" s="96" t="s">
        <v>389</v>
      </c>
      <c r="FG41" s="97" t="s">
        <v>389</v>
      </c>
      <c r="FH41" s="93"/>
      <c r="FI41" s="96" t="s">
        <v>389</v>
      </c>
      <c r="FJ41" s="97" t="s">
        <v>389</v>
      </c>
      <c r="FK41" s="93"/>
      <c r="FL41" s="96" t="s">
        <v>389</v>
      </c>
      <c r="FM41" s="97" t="s">
        <v>389</v>
      </c>
    </row>
    <row r="42" ht="15" customHeight="1" spans="1:170" x14ac:dyDescent="0.25">
      <c r="A42" s="94">
        <f>indices!B42</f>
      </c>
      <c r="B42" s="106">
        <f>'a completer'!$B$12</f>
      </c>
      <c r="C42" s="106">
        <f>'a completer'!$B$15</f>
      </c>
      <c r="D42" s="410">
        <f t="shared" si="0"/>
      </c>
      <c r="E42" s="93"/>
      <c r="F42" s="96" t="s">
        <v>389</v>
      </c>
      <c r="G42" s="97" t="s">
        <v>389</v>
      </c>
      <c r="H42" s="93"/>
      <c r="I42" s="96" t="s">
        <v>389</v>
      </c>
      <c r="J42" s="97" t="s">
        <v>389</v>
      </c>
      <c r="K42" s="93"/>
      <c r="L42" s="96" t="s">
        <v>389</v>
      </c>
      <c r="M42" s="97" t="s">
        <v>389</v>
      </c>
      <c r="N42" s="93"/>
      <c r="O42" s="96" t="s">
        <v>389</v>
      </c>
      <c r="P42" s="97" t="s">
        <v>389</v>
      </c>
      <c r="Q42" s="93"/>
      <c r="R42" s="96" t="s">
        <v>389</v>
      </c>
      <c r="S42" s="97" t="s">
        <v>389</v>
      </c>
      <c r="T42" s="93"/>
      <c r="U42" s="96" t="s">
        <v>389</v>
      </c>
      <c r="V42" s="97" t="s">
        <v>389</v>
      </c>
      <c r="W42" s="93"/>
      <c r="X42" s="96" t="s">
        <v>389</v>
      </c>
      <c r="Y42" s="97" t="s">
        <v>389</v>
      </c>
      <c r="Z42" s="93"/>
      <c r="AA42" s="96" t="s">
        <v>389</v>
      </c>
      <c r="AB42" s="97" t="s">
        <v>389</v>
      </c>
      <c r="AC42" s="93"/>
      <c r="AD42" s="96" t="s">
        <v>389</v>
      </c>
      <c r="AE42" s="97" t="s">
        <v>389</v>
      </c>
      <c r="AF42" s="93"/>
      <c r="AG42" s="96" t="s">
        <v>389</v>
      </c>
      <c r="AH42" s="97" t="s">
        <v>389</v>
      </c>
      <c r="AI42" s="93"/>
      <c r="AJ42" s="96" t="s">
        <v>389</v>
      </c>
      <c r="AK42" s="97" t="s">
        <v>389</v>
      </c>
      <c r="AL42" s="93"/>
      <c r="AM42" s="96" t="s">
        <v>389</v>
      </c>
      <c r="AN42" s="97" t="s">
        <v>389</v>
      </c>
      <c r="AO42" s="93"/>
      <c r="AP42" s="96" t="s">
        <v>389</v>
      </c>
      <c r="AQ42" s="97" t="s">
        <v>389</v>
      </c>
      <c r="AR42" s="93"/>
      <c r="AS42" s="96" t="s">
        <v>389</v>
      </c>
      <c r="AT42" s="97" t="s">
        <v>389</v>
      </c>
      <c r="AU42" s="93"/>
      <c r="AV42" s="96" t="s">
        <v>389</v>
      </c>
      <c r="AW42" s="97" t="s">
        <v>389</v>
      </c>
      <c r="AX42" s="93"/>
      <c r="AY42" s="96" t="s">
        <v>389</v>
      </c>
      <c r="AZ42" s="97" t="s">
        <v>389</v>
      </c>
      <c r="BA42" s="93"/>
      <c r="BB42" s="96" t="s">
        <v>389</v>
      </c>
      <c r="BC42" s="97" t="s">
        <v>389</v>
      </c>
      <c r="BD42" s="93"/>
      <c r="BE42" s="96" t="s">
        <v>389</v>
      </c>
      <c r="BF42" s="97" t="s">
        <v>389</v>
      </c>
      <c r="BG42" s="93"/>
      <c r="BH42" s="96" t="s">
        <v>389</v>
      </c>
      <c r="BI42" s="97" t="s">
        <v>389</v>
      </c>
      <c r="BJ42" s="93"/>
      <c r="BK42" s="96" t="s">
        <v>389</v>
      </c>
      <c r="BL42" s="97" t="s">
        <v>389</v>
      </c>
      <c r="BM42" s="93"/>
      <c r="BN42" s="96" t="s">
        <v>389</v>
      </c>
      <c r="BO42" s="97" t="s">
        <v>389</v>
      </c>
      <c r="BP42" s="93"/>
      <c r="BQ42" s="96" t="s">
        <v>389</v>
      </c>
      <c r="BR42" s="97" t="s">
        <v>389</v>
      </c>
      <c r="BS42" s="93"/>
      <c r="BT42" s="96" t="s">
        <v>389</v>
      </c>
      <c r="BU42" s="97" t="s">
        <v>389</v>
      </c>
      <c r="BV42" s="93"/>
      <c r="BW42" s="96" t="s">
        <v>389</v>
      </c>
      <c r="BX42" s="97" t="s">
        <v>389</v>
      </c>
      <c r="BY42" s="93"/>
      <c r="BZ42" s="96" t="s">
        <v>389</v>
      </c>
      <c r="CA42" s="97" t="s">
        <v>389</v>
      </c>
      <c r="CB42" s="93"/>
      <c r="CC42" s="96" t="s">
        <v>389</v>
      </c>
      <c r="CD42" s="97" t="s">
        <v>389</v>
      </c>
      <c r="CE42" s="93"/>
      <c r="CF42" s="96" t="s">
        <v>389</v>
      </c>
      <c r="CG42" s="97" t="s">
        <v>389</v>
      </c>
      <c r="CH42" s="93"/>
      <c r="CI42" s="96" t="s">
        <v>389</v>
      </c>
      <c r="CJ42" s="97" t="s">
        <v>389</v>
      </c>
      <c r="CK42" s="93"/>
      <c r="CL42" s="96" t="s">
        <v>389</v>
      </c>
      <c r="CM42" s="97" t="s">
        <v>389</v>
      </c>
      <c r="CN42" s="93"/>
      <c r="CO42" s="96" t="s">
        <v>389</v>
      </c>
      <c r="CP42" s="97" t="s">
        <v>389</v>
      </c>
      <c r="CQ42" s="93"/>
      <c r="CR42" s="96" t="s">
        <v>389</v>
      </c>
      <c r="CS42" s="97" t="s">
        <v>389</v>
      </c>
      <c r="CT42" s="93"/>
      <c r="CU42" s="96" t="s">
        <v>389</v>
      </c>
      <c r="CV42" s="97" t="s">
        <v>389</v>
      </c>
      <c r="CW42" s="93"/>
      <c r="CX42" s="96" t="s">
        <v>389</v>
      </c>
      <c r="CY42" s="97" t="s">
        <v>389</v>
      </c>
      <c r="CZ42" s="93"/>
      <c r="DA42" s="96" t="s">
        <v>389</v>
      </c>
      <c r="DB42" s="97" t="s">
        <v>389</v>
      </c>
      <c r="DC42" s="93"/>
      <c r="DD42" s="96" t="s">
        <v>389</v>
      </c>
      <c r="DE42" s="97" t="s">
        <v>389</v>
      </c>
      <c r="DF42" s="93"/>
      <c r="DG42" s="96" t="s">
        <v>389</v>
      </c>
      <c r="DH42" s="97" t="s">
        <v>389</v>
      </c>
      <c r="DI42" s="93"/>
      <c r="DJ42" s="96" t="s">
        <v>389</v>
      </c>
      <c r="DK42" s="97" t="s">
        <v>389</v>
      </c>
      <c r="DL42" s="93"/>
      <c r="DM42" s="96" t="s">
        <v>389</v>
      </c>
      <c r="DN42" s="97" t="s">
        <v>389</v>
      </c>
      <c r="DO42" s="93"/>
      <c r="DP42" s="96" t="s">
        <v>389</v>
      </c>
      <c r="DQ42" s="97" t="s">
        <v>389</v>
      </c>
      <c r="DR42" s="93"/>
      <c r="DS42" s="96" t="s">
        <v>389</v>
      </c>
      <c r="DT42" s="97" t="s">
        <v>389</v>
      </c>
      <c r="DU42" s="93"/>
      <c r="DV42" s="96" t="s">
        <v>389</v>
      </c>
      <c r="DW42" s="97" t="s">
        <v>389</v>
      </c>
      <c r="DX42" s="93"/>
      <c r="DY42" s="96" t="s">
        <v>389</v>
      </c>
      <c r="DZ42" s="97" t="s">
        <v>389</v>
      </c>
      <c r="EA42" s="93"/>
      <c r="EB42" s="96" t="s">
        <v>389</v>
      </c>
      <c r="EC42" s="97" t="s">
        <v>389</v>
      </c>
      <c r="ED42" s="93"/>
      <c r="EE42" s="96" t="s">
        <v>389</v>
      </c>
      <c r="EF42" s="97" t="s">
        <v>389</v>
      </c>
      <c r="EG42" s="93"/>
      <c r="EH42" s="96" t="s">
        <v>389</v>
      </c>
      <c r="EI42" s="97" t="s">
        <v>389</v>
      </c>
      <c r="EJ42" s="93"/>
      <c r="EK42" s="96" t="s">
        <v>389</v>
      </c>
      <c r="EL42" s="97" t="s">
        <v>389</v>
      </c>
      <c r="EM42" s="93"/>
      <c r="EN42" s="96" t="s">
        <v>389</v>
      </c>
      <c r="EO42" s="97" t="s">
        <v>389</v>
      </c>
      <c r="EP42" s="93"/>
      <c r="EQ42" s="96" t="s">
        <v>389</v>
      </c>
      <c r="ER42" s="97" t="s">
        <v>389</v>
      </c>
      <c r="ES42" s="93"/>
      <c r="ET42" s="96" t="s">
        <v>389</v>
      </c>
      <c r="EU42" s="97" t="s">
        <v>389</v>
      </c>
      <c r="EV42" s="93"/>
      <c r="EW42" s="96" t="s">
        <v>389</v>
      </c>
      <c r="EX42" s="97" t="s">
        <v>389</v>
      </c>
      <c r="EY42" s="93"/>
      <c r="EZ42" s="96" t="s">
        <v>389</v>
      </c>
      <c r="FA42" s="97" t="s">
        <v>389</v>
      </c>
      <c r="FB42" s="93"/>
      <c r="FC42" s="96" t="s">
        <v>389</v>
      </c>
      <c r="FD42" s="97" t="s">
        <v>389</v>
      </c>
      <c r="FE42" s="93"/>
      <c r="FF42" s="96" t="s">
        <v>389</v>
      </c>
      <c r="FG42" s="97" t="s">
        <v>389</v>
      </c>
      <c r="FH42" s="93"/>
      <c r="FI42" s="96" t="s">
        <v>389</v>
      </c>
      <c r="FJ42" s="97" t="s">
        <v>389</v>
      </c>
      <c r="FK42" s="93"/>
      <c r="FL42" s="96" t="s">
        <v>389</v>
      </c>
      <c r="FM42" s="97" t="s">
        <v>389</v>
      </c>
    </row>
    <row r="43" ht="15" customHeight="1" spans="1:170" x14ac:dyDescent="0.25">
      <c r="A43" s="94">
        <f>indices!B43</f>
      </c>
      <c r="B43" s="106">
        <f>'a completer'!$B$12</f>
      </c>
      <c r="C43" s="106">
        <f>'a completer'!$B$15</f>
      </c>
      <c r="D43" s="410">
        <f t="shared" si="0"/>
      </c>
      <c r="E43" s="93"/>
      <c r="F43" s="96" t="s">
        <v>389</v>
      </c>
      <c r="G43" s="97" t="s">
        <v>389</v>
      </c>
      <c r="H43" s="93"/>
      <c r="I43" s="96" t="s">
        <v>389</v>
      </c>
      <c r="J43" s="97" t="s">
        <v>389</v>
      </c>
      <c r="K43" s="93"/>
      <c r="L43" s="96" t="s">
        <v>389</v>
      </c>
      <c r="M43" s="97" t="s">
        <v>389</v>
      </c>
      <c r="N43" s="93"/>
      <c r="O43" s="96" t="s">
        <v>389</v>
      </c>
      <c r="P43" s="97" t="s">
        <v>389</v>
      </c>
      <c r="Q43" s="93"/>
      <c r="R43" s="96" t="s">
        <v>389</v>
      </c>
      <c r="S43" s="97" t="s">
        <v>389</v>
      </c>
      <c r="T43" s="93"/>
      <c r="U43" s="96" t="s">
        <v>389</v>
      </c>
      <c r="V43" s="97" t="s">
        <v>389</v>
      </c>
      <c r="W43" s="93"/>
      <c r="X43" s="96" t="s">
        <v>389</v>
      </c>
      <c r="Y43" s="97" t="s">
        <v>389</v>
      </c>
      <c r="Z43" s="93"/>
      <c r="AA43" s="96" t="s">
        <v>389</v>
      </c>
      <c r="AB43" s="97" t="s">
        <v>389</v>
      </c>
      <c r="AC43" s="93"/>
      <c r="AD43" s="96" t="s">
        <v>389</v>
      </c>
      <c r="AE43" s="97" t="s">
        <v>389</v>
      </c>
      <c r="AF43" s="93"/>
      <c r="AG43" s="96" t="s">
        <v>389</v>
      </c>
      <c r="AH43" s="97" t="s">
        <v>389</v>
      </c>
      <c r="AI43" s="93"/>
      <c r="AJ43" s="96" t="s">
        <v>389</v>
      </c>
      <c r="AK43" s="97" t="s">
        <v>389</v>
      </c>
      <c r="AL43" s="93"/>
      <c r="AM43" s="96" t="s">
        <v>389</v>
      </c>
      <c r="AN43" s="97" t="s">
        <v>389</v>
      </c>
      <c r="AO43" s="93"/>
      <c r="AP43" s="96" t="s">
        <v>389</v>
      </c>
      <c r="AQ43" s="97" t="s">
        <v>389</v>
      </c>
      <c r="AR43" s="93"/>
      <c r="AS43" s="96" t="s">
        <v>389</v>
      </c>
      <c r="AT43" s="97" t="s">
        <v>389</v>
      </c>
      <c r="AU43" s="93"/>
      <c r="AV43" s="96" t="s">
        <v>389</v>
      </c>
      <c r="AW43" s="97" t="s">
        <v>389</v>
      </c>
      <c r="AX43" s="93"/>
      <c r="AY43" s="96" t="s">
        <v>389</v>
      </c>
      <c r="AZ43" s="97" t="s">
        <v>389</v>
      </c>
      <c r="BA43" s="93"/>
      <c r="BB43" s="96" t="s">
        <v>389</v>
      </c>
      <c r="BC43" s="97" t="s">
        <v>389</v>
      </c>
      <c r="BD43" s="93"/>
      <c r="BE43" s="96" t="s">
        <v>389</v>
      </c>
      <c r="BF43" s="97" t="s">
        <v>389</v>
      </c>
      <c r="BG43" s="93"/>
      <c r="BH43" s="96" t="s">
        <v>389</v>
      </c>
      <c r="BI43" s="97" t="s">
        <v>389</v>
      </c>
      <c r="BJ43" s="93"/>
      <c r="BK43" s="96" t="s">
        <v>389</v>
      </c>
      <c r="BL43" s="97" t="s">
        <v>389</v>
      </c>
      <c r="BM43" s="93"/>
      <c r="BN43" s="96" t="s">
        <v>389</v>
      </c>
      <c r="BO43" s="97" t="s">
        <v>389</v>
      </c>
      <c r="BP43" s="93"/>
      <c r="BQ43" s="96" t="s">
        <v>389</v>
      </c>
      <c r="BR43" s="97" t="s">
        <v>389</v>
      </c>
      <c r="BS43" s="93"/>
      <c r="BT43" s="96" t="s">
        <v>389</v>
      </c>
      <c r="BU43" s="97" t="s">
        <v>389</v>
      </c>
      <c r="BV43" s="93"/>
      <c r="BW43" s="96" t="s">
        <v>389</v>
      </c>
      <c r="BX43" s="97" t="s">
        <v>389</v>
      </c>
      <c r="BY43" s="93"/>
      <c r="BZ43" s="96" t="s">
        <v>389</v>
      </c>
      <c r="CA43" s="97" t="s">
        <v>389</v>
      </c>
      <c r="CB43" s="93"/>
      <c r="CC43" s="96" t="s">
        <v>389</v>
      </c>
      <c r="CD43" s="97" t="s">
        <v>389</v>
      </c>
      <c r="CE43" s="93"/>
      <c r="CF43" s="96" t="s">
        <v>389</v>
      </c>
      <c r="CG43" s="97" t="s">
        <v>389</v>
      </c>
      <c r="CH43" s="93"/>
      <c r="CI43" s="96" t="s">
        <v>389</v>
      </c>
      <c r="CJ43" s="97" t="s">
        <v>389</v>
      </c>
      <c r="CK43" s="93"/>
      <c r="CL43" s="96" t="s">
        <v>389</v>
      </c>
      <c r="CM43" s="97" t="s">
        <v>389</v>
      </c>
      <c r="CN43" s="93"/>
      <c r="CO43" s="96" t="s">
        <v>389</v>
      </c>
      <c r="CP43" s="97" t="s">
        <v>389</v>
      </c>
      <c r="CQ43" s="93"/>
      <c r="CR43" s="96" t="s">
        <v>389</v>
      </c>
      <c r="CS43" s="97" t="s">
        <v>389</v>
      </c>
      <c r="CT43" s="93"/>
      <c r="CU43" s="96" t="s">
        <v>389</v>
      </c>
      <c r="CV43" s="97" t="s">
        <v>389</v>
      </c>
      <c r="CW43" s="93"/>
      <c r="CX43" s="96" t="s">
        <v>389</v>
      </c>
      <c r="CY43" s="97" t="s">
        <v>389</v>
      </c>
      <c r="CZ43" s="93"/>
      <c r="DA43" s="96" t="s">
        <v>389</v>
      </c>
      <c r="DB43" s="97" t="s">
        <v>389</v>
      </c>
      <c r="DC43" s="93"/>
      <c r="DD43" s="96" t="s">
        <v>389</v>
      </c>
      <c r="DE43" s="97" t="s">
        <v>389</v>
      </c>
      <c r="DF43" s="93"/>
      <c r="DG43" s="96" t="s">
        <v>389</v>
      </c>
      <c r="DH43" s="97" t="s">
        <v>389</v>
      </c>
      <c r="DI43" s="93"/>
      <c r="DJ43" s="96" t="s">
        <v>389</v>
      </c>
      <c r="DK43" s="97" t="s">
        <v>389</v>
      </c>
      <c r="DL43" s="93"/>
      <c r="DM43" s="96" t="s">
        <v>389</v>
      </c>
      <c r="DN43" s="97" t="s">
        <v>389</v>
      </c>
      <c r="DO43" s="93"/>
      <c r="DP43" s="96" t="s">
        <v>389</v>
      </c>
      <c r="DQ43" s="97" t="s">
        <v>389</v>
      </c>
      <c r="DR43" s="93"/>
      <c r="DS43" s="96" t="s">
        <v>389</v>
      </c>
      <c r="DT43" s="97" t="s">
        <v>389</v>
      </c>
      <c r="DU43" s="93"/>
      <c r="DV43" s="96" t="s">
        <v>389</v>
      </c>
      <c r="DW43" s="97" t="s">
        <v>389</v>
      </c>
      <c r="DX43" s="93"/>
      <c r="DY43" s="96" t="s">
        <v>389</v>
      </c>
      <c r="DZ43" s="97" t="s">
        <v>389</v>
      </c>
      <c r="EA43" s="93"/>
      <c r="EB43" s="96" t="s">
        <v>389</v>
      </c>
      <c r="EC43" s="97" t="s">
        <v>389</v>
      </c>
      <c r="ED43" s="93"/>
      <c r="EE43" s="96" t="s">
        <v>389</v>
      </c>
      <c r="EF43" s="97" t="s">
        <v>389</v>
      </c>
      <c r="EG43" s="93"/>
      <c r="EH43" s="96" t="s">
        <v>389</v>
      </c>
      <c r="EI43" s="97" t="s">
        <v>389</v>
      </c>
      <c r="EJ43" s="93"/>
      <c r="EK43" s="96" t="s">
        <v>389</v>
      </c>
      <c r="EL43" s="97" t="s">
        <v>389</v>
      </c>
      <c r="EM43" s="93"/>
      <c r="EN43" s="96" t="s">
        <v>389</v>
      </c>
      <c r="EO43" s="97" t="s">
        <v>389</v>
      </c>
      <c r="EP43" s="93"/>
      <c r="EQ43" s="96" t="s">
        <v>389</v>
      </c>
      <c r="ER43" s="97" t="s">
        <v>389</v>
      </c>
      <c r="ES43" s="93"/>
      <c r="ET43" s="96" t="s">
        <v>389</v>
      </c>
      <c r="EU43" s="97" t="s">
        <v>389</v>
      </c>
      <c r="EV43" s="93"/>
      <c r="EW43" s="96" t="s">
        <v>389</v>
      </c>
      <c r="EX43" s="97" t="s">
        <v>389</v>
      </c>
      <c r="EY43" s="93"/>
      <c r="EZ43" s="96" t="s">
        <v>389</v>
      </c>
      <c r="FA43" s="97" t="s">
        <v>389</v>
      </c>
      <c r="FB43" s="93"/>
      <c r="FC43" s="96" t="s">
        <v>389</v>
      </c>
      <c r="FD43" s="97" t="s">
        <v>389</v>
      </c>
      <c r="FE43" s="93"/>
      <c r="FF43" s="96" t="s">
        <v>389</v>
      </c>
      <c r="FG43" s="97" t="s">
        <v>389</v>
      </c>
      <c r="FH43" s="93"/>
      <c r="FI43" s="96" t="s">
        <v>389</v>
      </c>
      <c r="FJ43" s="97" t="s">
        <v>389</v>
      </c>
      <c r="FK43" s="93"/>
      <c r="FL43" s="96" t="s">
        <v>389</v>
      </c>
      <c r="FM43" s="97" t="s">
        <v>389</v>
      </c>
    </row>
    <row r="44" ht="15" customHeight="1" spans="1:170" x14ac:dyDescent="0.25">
      <c r="A44" s="94">
        <f>indices!B44</f>
      </c>
      <c r="B44" s="106">
        <f>'a completer'!$B$12</f>
      </c>
      <c r="C44" s="106">
        <f>'a completer'!$B$15</f>
      </c>
      <c r="D44" s="410">
        <f t="shared" si="0"/>
      </c>
      <c r="E44" s="93">
        <v>1</v>
      </c>
      <c r="F44" s="96" t="e">
        <v>#N/A</v>
      </c>
      <c r="G44" s="97" t="e">
        <v>#N/A</v>
      </c>
      <c r="H44" s="93"/>
      <c r="I44" s="96" t="s">
        <v>389</v>
      </c>
      <c r="J44" s="97" t="s">
        <v>389</v>
      </c>
      <c r="K44" s="93"/>
      <c r="L44" s="96" t="s">
        <v>389</v>
      </c>
      <c r="M44" s="97" t="s">
        <v>389</v>
      </c>
      <c r="N44" s="93"/>
      <c r="O44" s="96" t="s">
        <v>389</v>
      </c>
      <c r="P44" s="97" t="s">
        <v>389</v>
      </c>
      <c r="Q44" s="93"/>
      <c r="R44" s="96" t="s">
        <v>389</v>
      </c>
      <c r="S44" s="97" t="s">
        <v>389</v>
      </c>
      <c r="T44" s="93"/>
      <c r="U44" s="96" t="s">
        <v>389</v>
      </c>
      <c r="V44" s="97" t="s">
        <v>389</v>
      </c>
      <c r="W44" s="93"/>
      <c r="X44" s="96" t="s">
        <v>389</v>
      </c>
      <c r="Y44" s="97" t="s">
        <v>389</v>
      </c>
      <c r="Z44" s="93">
        <v>2</v>
      </c>
      <c r="AA44" s="96" t="e">
        <v>#N/A</v>
      </c>
      <c r="AB44" s="97" t="e">
        <v>#N/A</v>
      </c>
      <c r="AC44" s="93"/>
      <c r="AD44" s="96" t="s">
        <v>389</v>
      </c>
      <c r="AE44" s="97" t="s">
        <v>389</v>
      </c>
      <c r="AF44" s="93">
        <v>1</v>
      </c>
      <c r="AG44" s="96" t="e">
        <v>#N/A</v>
      </c>
      <c r="AH44" s="97" t="e">
        <v>#N/A</v>
      </c>
      <c r="AI44" s="93"/>
      <c r="AJ44" s="96" t="s">
        <v>389</v>
      </c>
      <c r="AK44" s="97" t="s">
        <v>389</v>
      </c>
      <c r="AL44" s="93"/>
      <c r="AM44" s="96" t="s">
        <v>389</v>
      </c>
      <c r="AN44" s="97" t="s">
        <v>389</v>
      </c>
      <c r="AO44" s="93"/>
      <c r="AP44" s="96" t="s">
        <v>389</v>
      </c>
      <c r="AQ44" s="97" t="s">
        <v>389</v>
      </c>
      <c r="AR44" s="93"/>
      <c r="AS44" s="96" t="s">
        <v>389</v>
      </c>
      <c r="AT44" s="97" t="s">
        <v>389</v>
      </c>
      <c r="AU44" s="93"/>
      <c r="AV44" s="96" t="s">
        <v>389</v>
      </c>
      <c r="AW44" s="97" t="s">
        <v>389</v>
      </c>
      <c r="AX44" s="93"/>
      <c r="AY44" s="96" t="s">
        <v>389</v>
      </c>
      <c r="AZ44" s="97" t="s">
        <v>389</v>
      </c>
      <c r="BA44" s="93">
        <v>3</v>
      </c>
      <c r="BB44" s="96" t="e">
        <v>#N/A</v>
      </c>
      <c r="BC44" s="97" t="e">
        <v>#N/A</v>
      </c>
      <c r="BD44" s="93">
        <v>2</v>
      </c>
      <c r="BE44" s="96" t="e">
        <v>#N/A</v>
      </c>
      <c r="BF44" s="97" t="e">
        <v>#N/A</v>
      </c>
      <c r="BG44" s="93"/>
      <c r="BH44" s="96" t="s">
        <v>389</v>
      </c>
      <c r="BI44" s="97" t="s">
        <v>389</v>
      </c>
      <c r="BJ44" s="93"/>
      <c r="BK44" s="96" t="s">
        <v>389</v>
      </c>
      <c r="BL44" s="97" t="s">
        <v>389</v>
      </c>
      <c r="BM44" s="93">
        <v>1</v>
      </c>
      <c r="BN44" s="96" t="e">
        <v>#N/A</v>
      </c>
      <c r="BO44" s="97" t="e">
        <v>#N/A</v>
      </c>
      <c r="BP44" s="93"/>
      <c r="BQ44" s="96" t="s">
        <v>389</v>
      </c>
      <c r="BR44" s="97" t="s">
        <v>389</v>
      </c>
      <c r="BS44" s="93"/>
      <c r="BT44" s="96" t="s">
        <v>389</v>
      </c>
      <c r="BU44" s="97" t="s">
        <v>389</v>
      </c>
      <c r="BV44" s="93"/>
      <c r="BW44" s="96" t="s">
        <v>389</v>
      </c>
      <c r="BX44" s="97" t="s">
        <v>389</v>
      </c>
      <c r="BY44" s="93">
        <v>1</v>
      </c>
      <c r="BZ44" s="96" t="e">
        <v>#N/A</v>
      </c>
      <c r="CA44" s="97" t="e">
        <v>#N/A</v>
      </c>
      <c r="CB44" s="93"/>
      <c r="CC44" s="96" t="s">
        <v>389</v>
      </c>
      <c r="CD44" s="97" t="s">
        <v>389</v>
      </c>
      <c r="CE44" s="93"/>
      <c r="CF44" s="96" t="s">
        <v>389</v>
      </c>
      <c r="CG44" s="97" t="s">
        <v>389</v>
      </c>
      <c r="CH44" s="93"/>
      <c r="CI44" s="96" t="s">
        <v>389</v>
      </c>
      <c r="CJ44" s="97" t="s">
        <v>389</v>
      </c>
      <c r="CK44" s="93"/>
      <c r="CL44" s="96" t="s">
        <v>389</v>
      </c>
      <c r="CM44" s="97" t="s">
        <v>389</v>
      </c>
      <c r="CN44" s="93"/>
      <c r="CO44" s="96" t="s">
        <v>389</v>
      </c>
      <c r="CP44" s="97" t="s">
        <v>389</v>
      </c>
      <c r="CQ44" s="93"/>
      <c r="CR44" s="96" t="s">
        <v>389</v>
      </c>
      <c r="CS44" s="97" t="s">
        <v>389</v>
      </c>
      <c r="CT44" s="93"/>
      <c r="CU44" s="96" t="s">
        <v>389</v>
      </c>
      <c r="CV44" s="97" t="s">
        <v>389</v>
      </c>
      <c r="CW44" s="93"/>
      <c r="CX44" s="96" t="s">
        <v>389</v>
      </c>
      <c r="CY44" s="97" t="s">
        <v>389</v>
      </c>
      <c r="CZ44" s="93"/>
      <c r="DA44" s="96" t="s">
        <v>389</v>
      </c>
      <c r="DB44" s="97" t="s">
        <v>389</v>
      </c>
      <c r="DC44" s="93"/>
      <c r="DD44" s="96" t="s">
        <v>389</v>
      </c>
      <c r="DE44" s="97" t="s">
        <v>389</v>
      </c>
      <c r="DF44" s="93"/>
      <c r="DG44" s="96" t="s">
        <v>389</v>
      </c>
      <c r="DH44" s="97" t="s">
        <v>389</v>
      </c>
      <c r="DI44" s="93"/>
      <c r="DJ44" s="96" t="s">
        <v>389</v>
      </c>
      <c r="DK44" s="97" t="s">
        <v>389</v>
      </c>
      <c r="DL44" s="93"/>
      <c r="DM44" s="96" t="s">
        <v>389</v>
      </c>
      <c r="DN44" s="97" t="s">
        <v>389</v>
      </c>
      <c r="DO44" s="93"/>
      <c r="DP44" s="96" t="s">
        <v>389</v>
      </c>
      <c r="DQ44" s="97" t="s">
        <v>389</v>
      </c>
      <c r="DR44" s="93"/>
      <c r="DS44" s="96" t="s">
        <v>389</v>
      </c>
      <c r="DT44" s="97" t="s">
        <v>389</v>
      </c>
      <c r="DU44" s="93"/>
      <c r="DV44" s="96" t="s">
        <v>389</v>
      </c>
      <c r="DW44" s="97" t="s">
        <v>389</v>
      </c>
      <c r="DX44" s="93"/>
      <c r="DY44" s="96" t="s">
        <v>389</v>
      </c>
      <c r="DZ44" s="97" t="s">
        <v>389</v>
      </c>
      <c r="EA44" s="93"/>
      <c r="EB44" s="96" t="s">
        <v>389</v>
      </c>
      <c r="EC44" s="97" t="s">
        <v>389</v>
      </c>
      <c r="ED44" s="93"/>
      <c r="EE44" s="96" t="s">
        <v>389</v>
      </c>
      <c r="EF44" s="97" t="s">
        <v>389</v>
      </c>
      <c r="EG44" s="93"/>
      <c r="EH44" s="96" t="s">
        <v>389</v>
      </c>
      <c r="EI44" s="97" t="s">
        <v>389</v>
      </c>
      <c r="EJ44" s="93"/>
      <c r="EK44" s="96" t="s">
        <v>389</v>
      </c>
      <c r="EL44" s="97" t="s">
        <v>389</v>
      </c>
      <c r="EM44" s="93"/>
      <c r="EN44" s="96" t="s">
        <v>389</v>
      </c>
      <c r="EO44" s="97" t="s">
        <v>389</v>
      </c>
      <c r="EP44" s="93"/>
      <c r="EQ44" s="96" t="s">
        <v>389</v>
      </c>
      <c r="ER44" s="97" t="s">
        <v>389</v>
      </c>
      <c r="ES44" s="93"/>
      <c r="ET44" s="96" t="s">
        <v>389</v>
      </c>
      <c r="EU44" s="97" t="s">
        <v>389</v>
      </c>
      <c r="EV44" s="93"/>
      <c r="EW44" s="96" t="s">
        <v>389</v>
      </c>
      <c r="EX44" s="97" t="s">
        <v>389</v>
      </c>
      <c r="EY44" s="93"/>
      <c r="EZ44" s="96" t="s">
        <v>389</v>
      </c>
      <c r="FA44" s="97" t="s">
        <v>389</v>
      </c>
      <c r="FB44" s="93"/>
      <c r="FC44" s="96" t="s">
        <v>389</v>
      </c>
      <c r="FD44" s="97" t="s">
        <v>389</v>
      </c>
      <c r="FE44" s="93"/>
      <c r="FF44" s="96" t="s">
        <v>389</v>
      </c>
      <c r="FG44" s="97" t="s">
        <v>389</v>
      </c>
      <c r="FH44" s="93"/>
      <c r="FI44" s="96" t="s">
        <v>389</v>
      </c>
      <c r="FJ44" s="97" t="s">
        <v>389</v>
      </c>
      <c r="FK44" s="93"/>
      <c r="FL44" s="96" t="s">
        <v>389</v>
      </c>
      <c r="FM44" s="97" t="s">
        <v>389</v>
      </c>
    </row>
    <row r="45" ht="15" customHeight="1" spans="1:170" x14ac:dyDescent="0.25">
      <c r="A45" s="94">
        <f>indices!B45</f>
      </c>
      <c r="B45" s="106">
        <f>'a completer'!$B$12</f>
      </c>
      <c r="C45" s="106">
        <f>'a completer'!$B$15</f>
      </c>
      <c r="D45" s="410">
        <f t="shared" si="0"/>
      </c>
      <c r="E45" s="93"/>
      <c r="F45" s="96" t="s">
        <v>389</v>
      </c>
      <c r="G45" s="97" t="s">
        <v>389</v>
      </c>
      <c r="H45" s="93"/>
      <c r="I45" s="96" t="s">
        <v>389</v>
      </c>
      <c r="J45" s="97" t="s">
        <v>389</v>
      </c>
      <c r="K45" s="93"/>
      <c r="L45" s="96" t="s">
        <v>389</v>
      </c>
      <c r="M45" s="97" t="s">
        <v>389</v>
      </c>
      <c r="N45" s="93"/>
      <c r="O45" s="96" t="s">
        <v>389</v>
      </c>
      <c r="P45" s="97" t="s">
        <v>389</v>
      </c>
      <c r="Q45" s="93"/>
      <c r="R45" s="96" t="s">
        <v>389</v>
      </c>
      <c r="S45" s="97" t="s">
        <v>389</v>
      </c>
      <c r="T45" s="93"/>
      <c r="U45" s="96" t="s">
        <v>389</v>
      </c>
      <c r="V45" s="97" t="s">
        <v>389</v>
      </c>
      <c r="W45" s="93"/>
      <c r="X45" s="96" t="s">
        <v>389</v>
      </c>
      <c r="Y45" s="97" t="s">
        <v>389</v>
      </c>
      <c r="Z45" s="93"/>
      <c r="AA45" s="96" t="s">
        <v>389</v>
      </c>
      <c r="AB45" s="97" t="s">
        <v>389</v>
      </c>
      <c r="AC45" s="93"/>
      <c r="AD45" s="96" t="s">
        <v>389</v>
      </c>
      <c r="AE45" s="97" t="s">
        <v>389</v>
      </c>
      <c r="AF45" s="93"/>
      <c r="AG45" s="96" t="s">
        <v>389</v>
      </c>
      <c r="AH45" s="97" t="s">
        <v>389</v>
      </c>
      <c r="AI45" s="93"/>
      <c r="AJ45" s="96" t="s">
        <v>389</v>
      </c>
      <c r="AK45" s="97" t="s">
        <v>389</v>
      </c>
      <c r="AL45" s="93"/>
      <c r="AM45" s="96" t="s">
        <v>389</v>
      </c>
      <c r="AN45" s="97" t="s">
        <v>389</v>
      </c>
      <c r="AO45" s="93"/>
      <c r="AP45" s="96" t="s">
        <v>389</v>
      </c>
      <c r="AQ45" s="97" t="s">
        <v>389</v>
      </c>
      <c r="AR45" s="93">
        <v>2</v>
      </c>
      <c r="AS45" s="96" t="e">
        <v>#N/A</v>
      </c>
      <c r="AT45" s="97" t="e">
        <v>#N/A</v>
      </c>
      <c r="AU45" s="93"/>
      <c r="AV45" s="96" t="s">
        <v>389</v>
      </c>
      <c r="AW45" s="97" t="s">
        <v>389</v>
      </c>
      <c r="AX45" s="93"/>
      <c r="AY45" s="96" t="s">
        <v>389</v>
      </c>
      <c r="AZ45" s="97" t="s">
        <v>389</v>
      </c>
      <c r="BA45" s="93"/>
      <c r="BB45" s="96" t="s">
        <v>389</v>
      </c>
      <c r="BC45" s="97" t="s">
        <v>389</v>
      </c>
      <c r="BD45" s="93"/>
      <c r="BE45" s="96" t="s">
        <v>389</v>
      </c>
      <c r="BF45" s="97" t="s">
        <v>389</v>
      </c>
      <c r="BG45" s="93"/>
      <c r="BH45" s="96" t="s">
        <v>389</v>
      </c>
      <c r="BI45" s="97" t="s">
        <v>389</v>
      </c>
      <c r="BJ45" s="93"/>
      <c r="BK45" s="96" t="s">
        <v>389</v>
      </c>
      <c r="BL45" s="97" t="s">
        <v>389</v>
      </c>
      <c r="BM45" s="93"/>
      <c r="BN45" s="96" t="s">
        <v>389</v>
      </c>
      <c r="BO45" s="97" t="s">
        <v>389</v>
      </c>
      <c r="BP45" s="93"/>
      <c r="BQ45" s="96" t="s">
        <v>389</v>
      </c>
      <c r="BR45" s="97" t="s">
        <v>389</v>
      </c>
      <c r="BS45" s="93"/>
      <c r="BT45" s="96" t="s">
        <v>389</v>
      </c>
      <c r="BU45" s="97" t="s">
        <v>389</v>
      </c>
      <c r="BV45" s="93"/>
      <c r="BW45" s="96" t="s">
        <v>389</v>
      </c>
      <c r="BX45" s="97" t="s">
        <v>389</v>
      </c>
      <c r="BY45" s="93"/>
      <c r="BZ45" s="96" t="s">
        <v>389</v>
      </c>
      <c r="CA45" s="97" t="s">
        <v>389</v>
      </c>
      <c r="CB45" s="93"/>
      <c r="CC45" s="96" t="s">
        <v>389</v>
      </c>
      <c r="CD45" s="97" t="s">
        <v>389</v>
      </c>
      <c r="CE45" s="93"/>
      <c r="CF45" s="96" t="s">
        <v>389</v>
      </c>
      <c r="CG45" s="97" t="s">
        <v>389</v>
      </c>
      <c r="CH45" s="93"/>
      <c r="CI45" s="96" t="s">
        <v>389</v>
      </c>
      <c r="CJ45" s="97" t="s">
        <v>389</v>
      </c>
      <c r="CK45" s="93"/>
      <c r="CL45" s="96" t="s">
        <v>389</v>
      </c>
      <c r="CM45" s="97" t="s">
        <v>389</v>
      </c>
      <c r="CN45" s="93"/>
      <c r="CO45" s="96" t="s">
        <v>389</v>
      </c>
      <c r="CP45" s="97" t="s">
        <v>389</v>
      </c>
      <c r="CQ45" s="93"/>
      <c r="CR45" s="96" t="s">
        <v>389</v>
      </c>
      <c r="CS45" s="97" t="s">
        <v>389</v>
      </c>
      <c r="CT45" s="93"/>
      <c r="CU45" s="96" t="s">
        <v>389</v>
      </c>
      <c r="CV45" s="97" t="s">
        <v>389</v>
      </c>
      <c r="CW45" s="93"/>
      <c r="CX45" s="96" t="s">
        <v>389</v>
      </c>
      <c r="CY45" s="97" t="s">
        <v>389</v>
      </c>
      <c r="CZ45" s="93"/>
      <c r="DA45" s="96" t="s">
        <v>389</v>
      </c>
      <c r="DB45" s="97" t="s">
        <v>389</v>
      </c>
      <c r="DC45" s="93"/>
      <c r="DD45" s="96" t="s">
        <v>389</v>
      </c>
      <c r="DE45" s="97" t="s">
        <v>389</v>
      </c>
      <c r="DF45" s="93"/>
      <c r="DG45" s="96" t="s">
        <v>389</v>
      </c>
      <c r="DH45" s="97" t="s">
        <v>389</v>
      </c>
      <c r="DI45" s="93"/>
      <c r="DJ45" s="96" t="s">
        <v>389</v>
      </c>
      <c r="DK45" s="97" t="s">
        <v>389</v>
      </c>
      <c r="DL45" s="93"/>
      <c r="DM45" s="96" t="s">
        <v>389</v>
      </c>
      <c r="DN45" s="97" t="s">
        <v>389</v>
      </c>
      <c r="DO45" s="93"/>
      <c r="DP45" s="96" t="s">
        <v>389</v>
      </c>
      <c r="DQ45" s="97" t="s">
        <v>389</v>
      </c>
      <c r="DR45" s="93"/>
      <c r="DS45" s="96" t="s">
        <v>389</v>
      </c>
      <c r="DT45" s="97" t="s">
        <v>389</v>
      </c>
      <c r="DU45" s="93"/>
      <c r="DV45" s="96" t="s">
        <v>389</v>
      </c>
      <c r="DW45" s="97" t="s">
        <v>389</v>
      </c>
      <c r="DX45" s="93"/>
      <c r="DY45" s="96" t="s">
        <v>389</v>
      </c>
      <c r="DZ45" s="97" t="s">
        <v>389</v>
      </c>
      <c r="EA45" s="93"/>
      <c r="EB45" s="96" t="s">
        <v>389</v>
      </c>
      <c r="EC45" s="97" t="s">
        <v>389</v>
      </c>
      <c r="ED45" s="93"/>
      <c r="EE45" s="96" t="s">
        <v>389</v>
      </c>
      <c r="EF45" s="97" t="s">
        <v>389</v>
      </c>
      <c r="EG45" s="93"/>
      <c r="EH45" s="96" t="s">
        <v>389</v>
      </c>
      <c r="EI45" s="97" t="s">
        <v>389</v>
      </c>
      <c r="EJ45" s="93"/>
      <c r="EK45" s="96" t="s">
        <v>389</v>
      </c>
      <c r="EL45" s="97" t="s">
        <v>389</v>
      </c>
      <c r="EM45" s="93"/>
      <c r="EN45" s="96" t="s">
        <v>389</v>
      </c>
      <c r="EO45" s="97" t="s">
        <v>389</v>
      </c>
      <c r="EP45" s="93"/>
      <c r="EQ45" s="96" t="s">
        <v>389</v>
      </c>
      <c r="ER45" s="97" t="s">
        <v>389</v>
      </c>
      <c r="ES45" s="93"/>
      <c r="ET45" s="96" t="s">
        <v>389</v>
      </c>
      <c r="EU45" s="97" t="s">
        <v>389</v>
      </c>
      <c r="EV45" s="93"/>
      <c r="EW45" s="96" t="s">
        <v>389</v>
      </c>
      <c r="EX45" s="97" t="s">
        <v>389</v>
      </c>
      <c r="EY45" s="93"/>
      <c r="EZ45" s="96" t="s">
        <v>389</v>
      </c>
      <c r="FA45" s="97" t="s">
        <v>389</v>
      </c>
      <c r="FB45" s="93"/>
      <c r="FC45" s="96" t="s">
        <v>389</v>
      </c>
      <c r="FD45" s="97" t="s">
        <v>389</v>
      </c>
      <c r="FE45" s="93"/>
      <c r="FF45" s="96" t="s">
        <v>389</v>
      </c>
      <c r="FG45" s="97" t="s">
        <v>389</v>
      </c>
      <c r="FH45" s="93"/>
      <c r="FI45" s="96" t="s">
        <v>389</v>
      </c>
      <c r="FJ45" s="97" t="s">
        <v>389</v>
      </c>
      <c r="FK45" s="93"/>
      <c r="FL45" s="96" t="s">
        <v>389</v>
      </c>
      <c r="FM45" s="97" t="s">
        <v>389</v>
      </c>
    </row>
    <row r="46" ht="15" customHeight="1" spans="1:170" x14ac:dyDescent="0.25">
      <c r="A46" s="94">
        <f>indices!B46</f>
      </c>
      <c r="B46" s="106">
        <f>'a completer'!$B$12</f>
      </c>
      <c r="C46" s="106">
        <f>'a completer'!$B$15</f>
      </c>
      <c r="D46" s="410">
        <f t="shared" si="0"/>
      </c>
      <c r="E46" s="93"/>
      <c r="F46" s="96" t="s">
        <v>389</v>
      </c>
      <c r="G46" s="97" t="s">
        <v>389</v>
      </c>
      <c r="H46" s="93"/>
      <c r="I46" s="96" t="s">
        <v>389</v>
      </c>
      <c r="J46" s="97" t="s">
        <v>389</v>
      </c>
      <c r="K46" s="93"/>
      <c r="L46" s="96" t="s">
        <v>389</v>
      </c>
      <c r="M46" s="97" t="s">
        <v>389</v>
      </c>
      <c r="N46" s="93"/>
      <c r="O46" s="96" t="s">
        <v>389</v>
      </c>
      <c r="P46" s="97" t="s">
        <v>389</v>
      </c>
      <c r="Q46" s="93"/>
      <c r="R46" s="96" t="s">
        <v>389</v>
      </c>
      <c r="S46" s="97" t="s">
        <v>389</v>
      </c>
      <c r="T46" s="93"/>
      <c r="U46" s="96" t="s">
        <v>389</v>
      </c>
      <c r="V46" s="97" t="s">
        <v>389</v>
      </c>
      <c r="W46" s="93"/>
      <c r="X46" s="96" t="s">
        <v>389</v>
      </c>
      <c r="Y46" s="97" t="s">
        <v>389</v>
      </c>
      <c r="Z46" s="93"/>
      <c r="AA46" s="96" t="s">
        <v>389</v>
      </c>
      <c r="AB46" s="97" t="s">
        <v>389</v>
      </c>
      <c r="AC46" s="93"/>
      <c r="AD46" s="96" t="s">
        <v>389</v>
      </c>
      <c r="AE46" s="97" t="s">
        <v>389</v>
      </c>
      <c r="AF46" s="93"/>
      <c r="AG46" s="96" t="s">
        <v>389</v>
      </c>
      <c r="AH46" s="97" t="s">
        <v>389</v>
      </c>
      <c r="AI46" s="93"/>
      <c r="AJ46" s="96" t="s">
        <v>389</v>
      </c>
      <c r="AK46" s="97" t="s">
        <v>389</v>
      </c>
      <c r="AL46" s="93"/>
      <c r="AM46" s="96" t="s">
        <v>389</v>
      </c>
      <c r="AN46" s="97" t="s">
        <v>389</v>
      </c>
      <c r="AO46" s="93"/>
      <c r="AP46" s="96" t="s">
        <v>389</v>
      </c>
      <c r="AQ46" s="97" t="s">
        <v>389</v>
      </c>
      <c r="AR46" s="93"/>
      <c r="AS46" s="96" t="s">
        <v>389</v>
      </c>
      <c r="AT46" s="97" t="s">
        <v>389</v>
      </c>
      <c r="AU46" s="93"/>
      <c r="AV46" s="96" t="s">
        <v>389</v>
      </c>
      <c r="AW46" s="97" t="s">
        <v>389</v>
      </c>
      <c r="AX46" s="93"/>
      <c r="AY46" s="96" t="s">
        <v>389</v>
      </c>
      <c r="AZ46" s="97" t="s">
        <v>389</v>
      </c>
      <c r="BA46" s="93"/>
      <c r="BB46" s="96" t="s">
        <v>389</v>
      </c>
      <c r="BC46" s="97" t="s">
        <v>389</v>
      </c>
      <c r="BD46" s="93"/>
      <c r="BE46" s="96" t="s">
        <v>389</v>
      </c>
      <c r="BF46" s="97" t="s">
        <v>389</v>
      </c>
      <c r="BG46" s="93"/>
      <c r="BH46" s="96" t="s">
        <v>389</v>
      </c>
      <c r="BI46" s="97" t="s">
        <v>389</v>
      </c>
      <c r="BJ46" s="93"/>
      <c r="BK46" s="96" t="s">
        <v>389</v>
      </c>
      <c r="BL46" s="97" t="s">
        <v>389</v>
      </c>
      <c r="BM46" s="93"/>
      <c r="BN46" s="96" t="s">
        <v>389</v>
      </c>
      <c r="BO46" s="97" t="s">
        <v>389</v>
      </c>
      <c r="BP46" s="93"/>
      <c r="BQ46" s="96" t="s">
        <v>389</v>
      </c>
      <c r="BR46" s="97" t="s">
        <v>389</v>
      </c>
      <c r="BS46" s="93"/>
      <c r="BT46" s="96" t="s">
        <v>389</v>
      </c>
      <c r="BU46" s="97" t="s">
        <v>389</v>
      </c>
      <c r="BV46" s="93"/>
      <c r="BW46" s="96" t="s">
        <v>389</v>
      </c>
      <c r="BX46" s="97" t="s">
        <v>389</v>
      </c>
      <c r="BY46" s="93"/>
      <c r="BZ46" s="96" t="s">
        <v>389</v>
      </c>
      <c r="CA46" s="97" t="s">
        <v>389</v>
      </c>
      <c r="CB46" s="93"/>
      <c r="CC46" s="96" t="s">
        <v>389</v>
      </c>
      <c r="CD46" s="97" t="s">
        <v>389</v>
      </c>
      <c r="CE46" s="93"/>
      <c r="CF46" s="96" t="s">
        <v>389</v>
      </c>
      <c r="CG46" s="97" t="s">
        <v>389</v>
      </c>
      <c r="CH46" s="93"/>
      <c r="CI46" s="96" t="s">
        <v>389</v>
      </c>
      <c r="CJ46" s="97" t="s">
        <v>389</v>
      </c>
      <c r="CK46" s="93"/>
      <c r="CL46" s="96" t="s">
        <v>389</v>
      </c>
      <c r="CM46" s="97" t="s">
        <v>389</v>
      </c>
      <c r="CN46" s="93"/>
      <c r="CO46" s="96" t="s">
        <v>389</v>
      </c>
      <c r="CP46" s="97" t="s">
        <v>389</v>
      </c>
      <c r="CQ46" s="93"/>
      <c r="CR46" s="96" t="s">
        <v>389</v>
      </c>
      <c r="CS46" s="97" t="s">
        <v>389</v>
      </c>
      <c r="CT46" s="93"/>
      <c r="CU46" s="96" t="s">
        <v>389</v>
      </c>
      <c r="CV46" s="97" t="s">
        <v>389</v>
      </c>
      <c r="CW46" s="93"/>
      <c r="CX46" s="96" t="s">
        <v>389</v>
      </c>
      <c r="CY46" s="97" t="s">
        <v>389</v>
      </c>
      <c r="CZ46" s="93"/>
      <c r="DA46" s="96" t="s">
        <v>389</v>
      </c>
      <c r="DB46" s="97" t="s">
        <v>389</v>
      </c>
      <c r="DC46" s="93"/>
      <c r="DD46" s="96" t="s">
        <v>389</v>
      </c>
      <c r="DE46" s="97" t="s">
        <v>389</v>
      </c>
      <c r="DF46" s="93"/>
      <c r="DG46" s="96" t="s">
        <v>389</v>
      </c>
      <c r="DH46" s="97" t="s">
        <v>389</v>
      </c>
      <c r="DI46" s="93"/>
      <c r="DJ46" s="96" t="s">
        <v>389</v>
      </c>
      <c r="DK46" s="97" t="s">
        <v>389</v>
      </c>
      <c r="DL46" s="93"/>
      <c r="DM46" s="96" t="s">
        <v>389</v>
      </c>
      <c r="DN46" s="97" t="s">
        <v>389</v>
      </c>
      <c r="DO46" s="93"/>
      <c r="DP46" s="96" t="s">
        <v>389</v>
      </c>
      <c r="DQ46" s="97" t="s">
        <v>389</v>
      </c>
      <c r="DR46" s="93"/>
      <c r="DS46" s="96" t="s">
        <v>389</v>
      </c>
      <c r="DT46" s="97" t="s">
        <v>389</v>
      </c>
      <c r="DU46" s="93"/>
      <c r="DV46" s="96" t="s">
        <v>389</v>
      </c>
      <c r="DW46" s="97" t="s">
        <v>389</v>
      </c>
      <c r="DX46" s="93"/>
      <c r="DY46" s="96" t="s">
        <v>389</v>
      </c>
      <c r="DZ46" s="97" t="s">
        <v>389</v>
      </c>
      <c r="EA46" s="93"/>
      <c r="EB46" s="96" t="s">
        <v>389</v>
      </c>
      <c r="EC46" s="97" t="s">
        <v>389</v>
      </c>
      <c r="ED46" s="93"/>
      <c r="EE46" s="96" t="s">
        <v>389</v>
      </c>
      <c r="EF46" s="97" t="s">
        <v>389</v>
      </c>
      <c r="EG46" s="93"/>
      <c r="EH46" s="96" t="s">
        <v>389</v>
      </c>
      <c r="EI46" s="97" t="s">
        <v>389</v>
      </c>
      <c r="EJ46" s="93"/>
      <c r="EK46" s="96" t="s">
        <v>389</v>
      </c>
      <c r="EL46" s="97" t="s">
        <v>389</v>
      </c>
      <c r="EM46" s="93"/>
      <c r="EN46" s="96" t="s">
        <v>389</v>
      </c>
      <c r="EO46" s="97" t="s">
        <v>389</v>
      </c>
      <c r="EP46" s="93"/>
      <c r="EQ46" s="96" t="s">
        <v>389</v>
      </c>
      <c r="ER46" s="97" t="s">
        <v>389</v>
      </c>
      <c r="ES46" s="93"/>
      <c r="ET46" s="96" t="s">
        <v>389</v>
      </c>
      <c r="EU46" s="97" t="s">
        <v>389</v>
      </c>
      <c r="EV46" s="93"/>
      <c r="EW46" s="96" t="s">
        <v>389</v>
      </c>
      <c r="EX46" s="97" t="s">
        <v>389</v>
      </c>
      <c r="EY46" s="93"/>
      <c r="EZ46" s="96" t="s">
        <v>389</v>
      </c>
      <c r="FA46" s="97" t="s">
        <v>389</v>
      </c>
      <c r="FB46" s="93"/>
      <c r="FC46" s="96" t="s">
        <v>389</v>
      </c>
      <c r="FD46" s="97" t="s">
        <v>389</v>
      </c>
      <c r="FE46" s="93"/>
      <c r="FF46" s="96" t="s">
        <v>389</v>
      </c>
      <c r="FG46" s="97" t="s">
        <v>389</v>
      </c>
      <c r="FH46" s="93"/>
      <c r="FI46" s="96" t="s">
        <v>389</v>
      </c>
      <c r="FJ46" s="97" t="s">
        <v>389</v>
      </c>
      <c r="FK46" s="93"/>
      <c r="FL46" s="96" t="s">
        <v>389</v>
      </c>
      <c r="FM46" s="97" t="s">
        <v>389</v>
      </c>
    </row>
    <row r="47" ht="15" customHeight="1" spans="1:170" x14ac:dyDescent="0.25">
      <c r="A47" s="94">
        <f>indices!B47</f>
      </c>
      <c r="B47" s="106">
        <f>'a completer'!$B$12</f>
      </c>
      <c r="C47" s="106">
        <f>'a completer'!$B$15</f>
      </c>
      <c r="D47" s="410">
        <f t="shared" si="0"/>
      </c>
      <c r="E47" s="93"/>
      <c r="F47" s="96" t="s">
        <v>389</v>
      </c>
      <c r="G47" s="97" t="s">
        <v>389</v>
      </c>
      <c r="H47" s="93"/>
      <c r="I47" s="96" t="s">
        <v>389</v>
      </c>
      <c r="J47" s="97" t="s">
        <v>389</v>
      </c>
      <c r="K47" s="93"/>
      <c r="L47" s="96" t="s">
        <v>389</v>
      </c>
      <c r="M47" s="97" t="s">
        <v>389</v>
      </c>
      <c r="N47" s="93"/>
      <c r="O47" s="96" t="s">
        <v>389</v>
      </c>
      <c r="P47" s="97" t="s">
        <v>389</v>
      </c>
      <c r="Q47" s="93"/>
      <c r="R47" s="96" t="s">
        <v>389</v>
      </c>
      <c r="S47" s="97" t="s">
        <v>389</v>
      </c>
      <c r="T47" s="93"/>
      <c r="U47" s="96" t="s">
        <v>389</v>
      </c>
      <c r="V47" s="97" t="s">
        <v>389</v>
      </c>
      <c r="W47" s="93"/>
      <c r="X47" s="96" t="s">
        <v>389</v>
      </c>
      <c r="Y47" s="97" t="s">
        <v>389</v>
      </c>
      <c r="Z47" s="93"/>
      <c r="AA47" s="96" t="s">
        <v>389</v>
      </c>
      <c r="AB47" s="97" t="s">
        <v>389</v>
      </c>
      <c r="AC47" s="93"/>
      <c r="AD47" s="96" t="s">
        <v>389</v>
      </c>
      <c r="AE47" s="97" t="s">
        <v>389</v>
      </c>
      <c r="AF47" s="93"/>
      <c r="AG47" s="96" t="s">
        <v>389</v>
      </c>
      <c r="AH47" s="97" t="s">
        <v>389</v>
      </c>
      <c r="AI47" s="93"/>
      <c r="AJ47" s="96" t="s">
        <v>389</v>
      </c>
      <c r="AK47" s="97" t="s">
        <v>389</v>
      </c>
      <c r="AL47" s="93"/>
      <c r="AM47" s="96" t="s">
        <v>389</v>
      </c>
      <c r="AN47" s="97" t="s">
        <v>389</v>
      </c>
      <c r="AO47" s="93"/>
      <c r="AP47" s="96" t="s">
        <v>389</v>
      </c>
      <c r="AQ47" s="97" t="s">
        <v>389</v>
      </c>
      <c r="AR47" s="93"/>
      <c r="AS47" s="96" t="s">
        <v>389</v>
      </c>
      <c r="AT47" s="97" t="s">
        <v>389</v>
      </c>
      <c r="AU47" s="93"/>
      <c r="AV47" s="96" t="s">
        <v>389</v>
      </c>
      <c r="AW47" s="97" t="s">
        <v>389</v>
      </c>
      <c r="AX47" s="93"/>
      <c r="AY47" s="96" t="s">
        <v>389</v>
      </c>
      <c r="AZ47" s="97" t="s">
        <v>389</v>
      </c>
      <c r="BA47" s="93"/>
      <c r="BB47" s="96" t="s">
        <v>389</v>
      </c>
      <c r="BC47" s="97" t="s">
        <v>389</v>
      </c>
      <c r="BD47" s="93"/>
      <c r="BE47" s="96" t="s">
        <v>389</v>
      </c>
      <c r="BF47" s="97" t="s">
        <v>389</v>
      </c>
      <c r="BG47" s="93"/>
      <c r="BH47" s="96" t="s">
        <v>389</v>
      </c>
      <c r="BI47" s="97" t="s">
        <v>389</v>
      </c>
      <c r="BJ47" s="93"/>
      <c r="BK47" s="96" t="s">
        <v>389</v>
      </c>
      <c r="BL47" s="97" t="s">
        <v>389</v>
      </c>
      <c r="BM47" s="93"/>
      <c r="BN47" s="96" t="s">
        <v>389</v>
      </c>
      <c r="BO47" s="97" t="s">
        <v>389</v>
      </c>
      <c r="BP47" s="93"/>
      <c r="BQ47" s="96" t="s">
        <v>389</v>
      </c>
      <c r="BR47" s="97" t="s">
        <v>389</v>
      </c>
      <c r="BS47" s="93"/>
      <c r="BT47" s="96" t="s">
        <v>389</v>
      </c>
      <c r="BU47" s="97" t="s">
        <v>389</v>
      </c>
      <c r="BV47" s="93"/>
      <c r="BW47" s="96" t="s">
        <v>389</v>
      </c>
      <c r="BX47" s="97" t="s">
        <v>389</v>
      </c>
      <c r="BY47" s="93">
        <v>1</v>
      </c>
      <c r="BZ47" s="96" t="e">
        <v>#N/A</v>
      </c>
      <c r="CA47" s="97" t="e">
        <v>#N/A</v>
      </c>
      <c r="CB47" s="93"/>
      <c r="CC47" s="96" t="s">
        <v>389</v>
      </c>
      <c r="CD47" s="97" t="s">
        <v>389</v>
      </c>
      <c r="CE47" s="93">
        <v>1</v>
      </c>
      <c r="CF47" s="96" t="e">
        <v>#N/A</v>
      </c>
      <c r="CG47" s="97" t="e">
        <v>#N/A</v>
      </c>
      <c r="CH47" s="93"/>
      <c r="CI47" s="96" t="s">
        <v>389</v>
      </c>
      <c r="CJ47" s="97" t="s">
        <v>389</v>
      </c>
      <c r="CK47" s="93"/>
      <c r="CL47" s="96" t="s">
        <v>389</v>
      </c>
      <c r="CM47" s="97" t="s">
        <v>389</v>
      </c>
      <c r="CN47" s="93"/>
      <c r="CO47" s="96" t="s">
        <v>389</v>
      </c>
      <c r="CP47" s="97" t="s">
        <v>389</v>
      </c>
      <c r="CQ47" s="93"/>
      <c r="CR47" s="96" t="s">
        <v>389</v>
      </c>
      <c r="CS47" s="97" t="s">
        <v>389</v>
      </c>
      <c r="CT47" s="93"/>
      <c r="CU47" s="96" t="s">
        <v>389</v>
      </c>
      <c r="CV47" s="97" t="s">
        <v>389</v>
      </c>
      <c r="CW47" s="93"/>
      <c r="CX47" s="96" t="s">
        <v>389</v>
      </c>
      <c r="CY47" s="97" t="s">
        <v>389</v>
      </c>
      <c r="CZ47" s="93"/>
      <c r="DA47" s="96" t="s">
        <v>389</v>
      </c>
      <c r="DB47" s="97" t="s">
        <v>389</v>
      </c>
      <c r="DC47" s="93"/>
      <c r="DD47" s="96" t="s">
        <v>389</v>
      </c>
      <c r="DE47" s="97" t="s">
        <v>389</v>
      </c>
      <c r="DF47" s="93"/>
      <c r="DG47" s="96" t="s">
        <v>389</v>
      </c>
      <c r="DH47" s="97" t="s">
        <v>389</v>
      </c>
      <c r="DI47" s="93"/>
      <c r="DJ47" s="96" t="s">
        <v>389</v>
      </c>
      <c r="DK47" s="97" t="s">
        <v>389</v>
      </c>
      <c r="DL47" s="93"/>
      <c r="DM47" s="96" t="s">
        <v>389</v>
      </c>
      <c r="DN47" s="97" t="s">
        <v>389</v>
      </c>
      <c r="DO47" s="93"/>
      <c r="DP47" s="96" t="s">
        <v>389</v>
      </c>
      <c r="DQ47" s="97" t="s">
        <v>389</v>
      </c>
      <c r="DR47" s="93"/>
      <c r="DS47" s="96" t="s">
        <v>389</v>
      </c>
      <c r="DT47" s="97" t="s">
        <v>389</v>
      </c>
      <c r="DU47" s="93"/>
      <c r="DV47" s="96" t="s">
        <v>389</v>
      </c>
      <c r="DW47" s="97" t="s">
        <v>389</v>
      </c>
      <c r="DX47" s="93"/>
      <c r="DY47" s="96" t="s">
        <v>389</v>
      </c>
      <c r="DZ47" s="97" t="s">
        <v>389</v>
      </c>
      <c r="EA47" s="93"/>
      <c r="EB47" s="96" t="s">
        <v>389</v>
      </c>
      <c r="EC47" s="97" t="s">
        <v>389</v>
      </c>
      <c r="ED47" s="93"/>
      <c r="EE47" s="96" t="s">
        <v>389</v>
      </c>
      <c r="EF47" s="97" t="s">
        <v>389</v>
      </c>
      <c r="EG47" s="93"/>
      <c r="EH47" s="96" t="s">
        <v>389</v>
      </c>
      <c r="EI47" s="97" t="s">
        <v>389</v>
      </c>
      <c r="EJ47" s="93"/>
      <c r="EK47" s="96" t="s">
        <v>389</v>
      </c>
      <c r="EL47" s="97" t="s">
        <v>389</v>
      </c>
      <c r="EM47" s="93"/>
      <c r="EN47" s="96" t="s">
        <v>389</v>
      </c>
      <c r="EO47" s="97" t="s">
        <v>389</v>
      </c>
      <c r="EP47" s="93"/>
      <c r="EQ47" s="96" t="s">
        <v>389</v>
      </c>
      <c r="ER47" s="97" t="s">
        <v>389</v>
      </c>
      <c r="ES47" s="93"/>
      <c r="ET47" s="96" t="s">
        <v>389</v>
      </c>
      <c r="EU47" s="97" t="s">
        <v>389</v>
      </c>
      <c r="EV47" s="93"/>
      <c r="EW47" s="96" t="s">
        <v>389</v>
      </c>
      <c r="EX47" s="97" t="s">
        <v>389</v>
      </c>
      <c r="EY47" s="93"/>
      <c r="EZ47" s="96" t="s">
        <v>389</v>
      </c>
      <c r="FA47" s="97" t="s">
        <v>389</v>
      </c>
      <c r="FB47" s="93"/>
      <c r="FC47" s="96" t="s">
        <v>389</v>
      </c>
      <c r="FD47" s="97" t="s">
        <v>389</v>
      </c>
      <c r="FE47" s="93"/>
      <c r="FF47" s="96" t="s">
        <v>389</v>
      </c>
      <c r="FG47" s="97" t="s">
        <v>389</v>
      </c>
      <c r="FH47" s="93"/>
      <c r="FI47" s="96" t="s">
        <v>389</v>
      </c>
      <c r="FJ47" s="97" t="s">
        <v>389</v>
      </c>
      <c r="FK47" s="93"/>
      <c r="FL47" s="96" t="s">
        <v>389</v>
      </c>
      <c r="FM47" s="97" t="s">
        <v>389</v>
      </c>
    </row>
    <row r="48" ht="15" customHeight="1" spans="1:170" x14ac:dyDescent="0.25">
      <c r="A48" s="94">
        <f>indices!B48</f>
      </c>
      <c r="B48" s="106">
        <f>'a completer'!$B$12</f>
      </c>
      <c r="C48" s="106">
        <f>'a completer'!$B$15</f>
      </c>
      <c r="D48" s="410">
        <f t="shared" si="0"/>
      </c>
      <c r="E48" s="93"/>
      <c r="F48" s="96" t="s">
        <v>389</v>
      </c>
      <c r="G48" s="97" t="s">
        <v>389</v>
      </c>
      <c r="H48" s="93"/>
      <c r="I48" s="96" t="s">
        <v>389</v>
      </c>
      <c r="J48" s="97" t="s">
        <v>389</v>
      </c>
      <c r="K48" s="93"/>
      <c r="L48" s="96" t="s">
        <v>389</v>
      </c>
      <c r="M48" s="97" t="s">
        <v>389</v>
      </c>
      <c r="N48" s="93"/>
      <c r="O48" s="96" t="s">
        <v>389</v>
      </c>
      <c r="P48" s="97" t="s">
        <v>389</v>
      </c>
      <c r="Q48" s="93"/>
      <c r="R48" s="96" t="s">
        <v>389</v>
      </c>
      <c r="S48" s="97" t="s">
        <v>389</v>
      </c>
      <c r="T48" s="93"/>
      <c r="U48" s="96" t="s">
        <v>389</v>
      </c>
      <c r="V48" s="97" t="s">
        <v>389</v>
      </c>
      <c r="W48" s="93"/>
      <c r="X48" s="96" t="s">
        <v>389</v>
      </c>
      <c r="Y48" s="97" t="s">
        <v>389</v>
      </c>
      <c r="Z48" s="93"/>
      <c r="AA48" s="96" t="s">
        <v>389</v>
      </c>
      <c r="AB48" s="97" t="s">
        <v>389</v>
      </c>
      <c r="AC48" s="93"/>
      <c r="AD48" s="96" t="s">
        <v>389</v>
      </c>
      <c r="AE48" s="97" t="s">
        <v>389</v>
      </c>
      <c r="AF48" s="93"/>
      <c r="AG48" s="96" t="s">
        <v>389</v>
      </c>
      <c r="AH48" s="97" t="s">
        <v>389</v>
      </c>
      <c r="AI48" s="93"/>
      <c r="AJ48" s="96" t="s">
        <v>389</v>
      </c>
      <c r="AK48" s="97" t="s">
        <v>389</v>
      </c>
      <c r="AL48" s="93"/>
      <c r="AM48" s="96" t="s">
        <v>389</v>
      </c>
      <c r="AN48" s="97" t="s">
        <v>389</v>
      </c>
      <c r="AO48" s="93"/>
      <c r="AP48" s="96" t="s">
        <v>389</v>
      </c>
      <c r="AQ48" s="97" t="s">
        <v>389</v>
      </c>
      <c r="AR48" s="93"/>
      <c r="AS48" s="96" t="s">
        <v>389</v>
      </c>
      <c r="AT48" s="97" t="s">
        <v>389</v>
      </c>
      <c r="AU48" s="93"/>
      <c r="AV48" s="96" t="s">
        <v>389</v>
      </c>
      <c r="AW48" s="97" t="s">
        <v>389</v>
      </c>
      <c r="AX48" s="93"/>
      <c r="AY48" s="96" t="s">
        <v>389</v>
      </c>
      <c r="AZ48" s="97" t="s">
        <v>389</v>
      </c>
      <c r="BA48" s="93"/>
      <c r="BB48" s="96" t="s">
        <v>389</v>
      </c>
      <c r="BC48" s="97" t="s">
        <v>389</v>
      </c>
      <c r="BD48" s="93"/>
      <c r="BE48" s="96" t="s">
        <v>389</v>
      </c>
      <c r="BF48" s="97" t="s">
        <v>389</v>
      </c>
      <c r="BG48" s="93"/>
      <c r="BH48" s="96" t="s">
        <v>389</v>
      </c>
      <c r="BI48" s="97" t="s">
        <v>389</v>
      </c>
      <c r="BJ48" s="93"/>
      <c r="BK48" s="96" t="s">
        <v>389</v>
      </c>
      <c r="BL48" s="97" t="s">
        <v>389</v>
      </c>
      <c r="BM48" s="93"/>
      <c r="BN48" s="96" t="s">
        <v>389</v>
      </c>
      <c r="BO48" s="97" t="s">
        <v>389</v>
      </c>
      <c r="BP48" s="93"/>
      <c r="BQ48" s="96" t="s">
        <v>389</v>
      </c>
      <c r="BR48" s="97" t="s">
        <v>389</v>
      </c>
      <c r="BS48" s="93">
        <v>2</v>
      </c>
      <c r="BT48" s="96" t="e">
        <v>#N/A</v>
      </c>
      <c r="BU48" s="97" t="e">
        <v>#N/A</v>
      </c>
      <c r="BV48" s="93"/>
      <c r="BW48" s="96" t="s">
        <v>389</v>
      </c>
      <c r="BX48" s="97" t="s">
        <v>389</v>
      </c>
      <c r="BY48" s="93"/>
      <c r="BZ48" s="96" t="s">
        <v>389</v>
      </c>
      <c r="CA48" s="97" t="s">
        <v>389</v>
      </c>
      <c r="CB48" s="93"/>
      <c r="CC48" s="96" t="s">
        <v>389</v>
      </c>
      <c r="CD48" s="97" t="s">
        <v>389</v>
      </c>
      <c r="CE48" s="93"/>
      <c r="CF48" s="96" t="s">
        <v>389</v>
      </c>
      <c r="CG48" s="97" t="s">
        <v>389</v>
      </c>
      <c r="CH48" s="93"/>
      <c r="CI48" s="96" t="s">
        <v>389</v>
      </c>
      <c r="CJ48" s="97" t="s">
        <v>389</v>
      </c>
      <c r="CK48" s="93"/>
      <c r="CL48" s="96" t="s">
        <v>389</v>
      </c>
      <c r="CM48" s="97" t="s">
        <v>389</v>
      </c>
      <c r="CN48" s="93"/>
      <c r="CO48" s="96" t="s">
        <v>389</v>
      </c>
      <c r="CP48" s="97" t="s">
        <v>389</v>
      </c>
      <c r="CQ48" s="93"/>
      <c r="CR48" s="96" t="s">
        <v>389</v>
      </c>
      <c r="CS48" s="97" t="s">
        <v>389</v>
      </c>
      <c r="CT48" s="93"/>
      <c r="CU48" s="96" t="s">
        <v>389</v>
      </c>
      <c r="CV48" s="97" t="s">
        <v>389</v>
      </c>
      <c r="CW48" s="93"/>
      <c r="CX48" s="96" t="s">
        <v>389</v>
      </c>
      <c r="CY48" s="97" t="s">
        <v>389</v>
      </c>
      <c r="CZ48" s="93"/>
      <c r="DA48" s="96" t="s">
        <v>389</v>
      </c>
      <c r="DB48" s="97" t="s">
        <v>389</v>
      </c>
      <c r="DC48" s="93"/>
      <c r="DD48" s="96" t="s">
        <v>389</v>
      </c>
      <c r="DE48" s="97" t="s">
        <v>389</v>
      </c>
      <c r="DF48" s="93"/>
      <c r="DG48" s="96" t="s">
        <v>389</v>
      </c>
      <c r="DH48" s="97" t="s">
        <v>389</v>
      </c>
      <c r="DI48" s="93"/>
      <c r="DJ48" s="96" t="s">
        <v>389</v>
      </c>
      <c r="DK48" s="97" t="s">
        <v>389</v>
      </c>
      <c r="DL48" s="93"/>
      <c r="DM48" s="96" t="s">
        <v>389</v>
      </c>
      <c r="DN48" s="97" t="s">
        <v>389</v>
      </c>
      <c r="DO48" s="93"/>
      <c r="DP48" s="96" t="s">
        <v>389</v>
      </c>
      <c r="DQ48" s="97" t="s">
        <v>389</v>
      </c>
      <c r="DR48" s="93"/>
      <c r="DS48" s="96" t="s">
        <v>389</v>
      </c>
      <c r="DT48" s="97" t="s">
        <v>389</v>
      </c>
      <c r="DU48" s="93"/>
      <c r="DV48" s="96" t="s">
        <v>389</v>
      </c>
      <c r="DW48" s="97" t="s">
        <v>389</v>
      </c>
      <c r="DX48" s="93"/>
      <c r="DY48" s="96" t="s">
        <v>389</v>
      </c>
      <c r="DZ48" s="97" t="s">
        <v>389</v>
      </c>
      <c r="EA48" s="93"/>
      <c r="EB48" s="96" t="s">
        <v>389</v>
      </c>
      <c r="EC48" s="97" t="s">
        <v>389</v>
      </c>
      <c r="ED48" s="93"/>
      <c r="EE48" s="96" t="s">
        <v>389</v>
      </c>
      <c r="EF48" s="97" t="s">
        <v>389</v>
      </c>
      <c r="EG48" s="93"/>
      <c r="EH48" s="96" t="s">
        <v>389</v>
      </c>
      <c r="EI48" s="97" t="s">
        <v>389</v>
      </c>
      <c r="EJ48" s="93"/>
      <c r="EK48" s="96" t="s">
        <v>389</v>
      </c>
      <c r="EL48" s="97" t="s">
        <v>389</v>
      </c>
      <c r="EM48" s="93"/>
      <c r="EN48" s="96" t="s">
        <v>389</v>
      </c>
      <c r="EO48" s="97" t="s">
        <v>389</v>
      </c>
      <c r="EP48" s="93"/>
      <c r="EQ48" s="96" t="s">
        <v>389</v>
      </c>
      <c r="ER48" s="97" t="s">
        <v>389</v>
      </c>
      <c r="ES48" s="93"/>
      <c r="ET48" s="96" t="s">
        <v>389</v>
      </c>
      <c r="EU48" s="97" t="s">
        <v>389</v>
      </c>
      <c r="EV48" s="93"/>
      <c r="EW48" s="96" t="s">
        <v>389</v>
      </c>
      <c r="EX48" s="97" t="s">
        <v>389</v>
      </c>
      <c r="EY48" s="93"/>
      <c r="EZ48" s="96" t="s">
        <v>389</v>
      </c>
      <c r="FA48" s="97" t="s">
        <v>389</v>
      </c>
      <c r="FB48" s="93"/>
      <c r="FC48" s="96" t="s">
        <v>389</v>
      </c>
      <c r="FD48" s="97" t="s">
        <v>389</v>
      </c>
      <c r="FE48" s="93"/>
      <c r="FF48" s="96" t="s">
        <v>389</v>
      </c>
      <c r="FG48" s="97" t="s">
        <v>389</v>
      </c>
      <c r="FH48" s="93"/>
      <c r="FI48" s="96" t="s">
        <v>389</v>
      </c>
      <c r="FJ48" s="97" t="s">
        <v>389</v>
      </c>
      <c r="FK48" s="93"/>
      <c r="FL48" s="96" t="s">
        <v>389</v>
      </c>
      <c r="FM48" s="97" t="s">
        <v>389</v>
      </c>
    </row>
    <row r="49" ht="15" customHeight="1" spans="1:170" x14ac:dyDescent="0.25">
      <c r="A49" s="94">
        <f>indices!B49</f>
      </c>
      <c r="B49" s="106">
        <f>'a completer'!$B$12</f>
      </c>
      <c r="C49" s="106">
        <f>'a completer'!$B$15</f>
      </c>
      <c r="D49" s="410">
        <f t="shared" si="0"/>
      </c>
      <c r="E49" s="93"/>
      <c r="F49" s="96" t="s">
        <v>389</v>
      </c>
      <c r="G49" s="97" t="s">
        <v>389</v>
      </c>
      <c r="H49" s="93"/>
      <c r="I49" s="96" t="s">
        <v>389</v>
      </c>
      <c r="J49" s="97" t="s">
        <v>389</v>
      </c>
      <c r="K49" s="93"/>
      <c r="L49" s="96" t="s">
        <v>389</v>
      </c>
      <c r="M49" s="97" t="s">
        <v>389</v>
      </c>
      <c r="N49" s="93"/>
      <c r="O49" s="96" t="s">
        <v>389</v>
      </c>
      <c r="P49" s="97" t="s">
        <v>389</v>
      </c>
      <c r="Q49" s="93"/>
      <c r="R49" s="96" t="s">
        <v>389</v>
      </c>
      <c r="S49" s="97" t="s">
        <v>389</v>
      </c>
      <c r="T49" s="93"/>
      <c r="U49" s="96" t="s">
        <v>389</v>
      </c>
      <c r="V49" s="97" t="s">
        <v>389</v>
      </c>
      <c r="W49" s="93"/>
      <c r="X49" s="96" t="s">
        <v>389</v>
      </c>
      <c r="Y49" s="97" t="s">
        <v>389</v>
      </c>
      <c r="Z49" s="93"/>
      <c r="AA49" s="96" t="s">
        <v>389</v>
      </c>
      <c r="AB49" s="97" t="s">
        <v>389</v>
      </c>
      <c r="AC49" s="93"/>
      <c r="AD49" s="96" t="s">
        <v>389</v>
      </c>
      <c r="AE49" s="97" t="s">
        <v>389</v>
      </c>
      <c r="AF49" s="93"/>
      <c r="AG49" s="96" t="s">
        <v>389</v>
      </c>
      <c r="AH49" s="97" t="s">
        <v>389</v>
      </c>
      <c r="AI49" s="93"/>
      <c r="AJ49" s="96" t="s">
        <v>389</v>
      </c>
      <c r="AK49" s="97" t="s">
        <v>389</v>
      </c>
      <c r="AL49" s="93"/>
      <c r="AM49" s="96" t="s">
        <v>389</v>
      </c>
      <c r="AN49" s="97" t="s">
        <v>389</v>
      </c>
      <c r="AO49" s="93"/>
      <c r="AP49" s="96" t="s">
        <v>389</v>
      </c>
      <c r="AQ49" s="97" t="s">
        <v>389</v>
      </c>
      <c r="AR49" s="93"/>
      <c r="AS49" s="96" t="s">
        <v>389</v>
      </c>
      <c r="AT49" s="97" t="s">
        <v>389</v>
      </c>
      <c r="AU49" s="93"/>
      <c r="AV49" s="96" t="s">
        <v>389</v>
      </c>
      <c r="AW49" s="97" t="s">
        <v>389</v>
      </c>
      <c r="AX49" s="93"/>
      <c r="AY49" s="96" t="s">
        <v>389</v>
      </c>
      <c r="AZ49" s="97" t="s">
        <v>389</v>
      </c>
      <c r="BA49" s="93"/>
      <c r="BB49" s="96" t="s">
        <v>389</v>
      </c>
      <c r="BC49" s="97" t="s">
        <v>389</v>
      </c>
      <c r="BD49" s="93">
        <v>1</v>
      </c>
      <c r="BE49" s="96" t="e">
        <v>#N/A</v>
      </c>
      <c r="BF49" s="97" t="e">
        <v>#N/A</v>
      </c>
      <c r="BG49" s="93"/>
      <c r="BH49" s="96" t="s">
        <v>389</v>
      </c>
      <c r="BI49" s="97" t="s">
        <v>389</v>
      </c>
      <c r="BJ49" s="93"/>
      <c r="BK49" s="96" t="s">
        <v>389</v>
      </c>
      <c r="BL49" s="97" t="s">
        <v>389</v>
      </c>
      <c r="BM49" s="93"/>
      <c r="BN49" s="96" t="s">
        <v>389</v>
      </c>
      <c r="BO49" s="97" t="s">
        <v>389</v>
      </c>
      <c r="BP49" s="93"/>
      <c r="BQ49" s="96" t="s">
        <v>389</v>
      </c>
      <c r="BR49" s="97" t="s">
        <v>389</v>
      </c>
      <c r="BS49" s="93"/>
      <c r="BT49" s="96" t="s">
        <v>389</v>
      </c>
      <c r="BU49" s="97" t="s">
        <v>389</v>
      </c>
      <c r="BV49" s="93"/>
      <c r="BW49" s="96" t="s">
        <v>389</v>
      </c>
      <c r="BX49" s="97" t="s">
        <v>389</v>
      </c>
      <c r="BY49" s="93"/>
      <c r="BZ49" s="96" t="s">
        <v>389</v>
      </c>
      <c r="CA49" s="97" t="s">
        <v>389</v>
      </c>
      <c r="CB49" s="93"/>
      <c r="CC49" s="96" t="s">
        <v>389</v>
      </c>
      <c r="CD49" s="97" t="s">
        <v>389</v>
      </c>
      <c r="CE49" s="93"/>
      <c r="CF49" s="96" t="s">
        <v>389</v>
      </c>
      <c r="CG49" s="97" t="s">
        <v>389</v>
      </c>
      <c r="CH49" s="93"/>
      <c r="CI49" s="96" t="s">
        <v>389</v>
      </c>
      <c r="CJ49" s="97" t="s">
        <v>389</v>
      </c>
      <c r="CK49" s="93"/>
      <c r="CL49" s="96" t="s">
        <v>389</v>
      </c>
      <c r="CM49" s="97" t="s">
        <v>389</v>
      </c>
      <c r="CN49" s="93"/>
      <c r="CO49" s="96" t="s">
        <v>389</v>
      </c>
      <c r="CP49" s="97" t="s">
        <v>389</v>
      </c>
      <c r="CQ49" s="93"/>
      <c r="CR49" s="96" t="s">
        <v>389</v>
      </c>
      <c r="CS49" s="97" t="s">
        <v>389</v>
      </c>
      <c r="CT49" s="93"/>
      <c r="CU49" s="96" t="s">
        <v>389</v>
      </c>
      <c r="CV49" s="97" t="s">
        <v>389</v>
      </c>
      <c r="CW49" s="93"/>
      <c r="CX49" s="96" t="s">
        <v>389</v>
      </c>
      <c r="CY49" s="97" t="s">
        <v>389</v>
      </c>
      <c r="CZ49" s="93"/>
      <c r="DA49" s="96" t="s">
        <v>389</v>
      </c>
      <c r="DB49" s="97" t="s">
        <v>389</v>
      </c>
      <c r="DC49" s="93"/>
      <c r="DD49" s="96" t="s">
        <v>389</v>
      </c>
      <c r="DE49" s="97" t="s">
        <v>389</v>
      </c>
      <c r="DF49" s="93"/>
      <c r="DG49" s="96" t="s">
        <v>389</v>
      </c>
      <c r="DH49" s="97" t="s">
        <v>389</v>
      </c>
      <c r="DI49" s="93"/>
      <c r="DJ49" s="96" t="s">
        <v>389</v>
      </c>
      <c r="DK49" s="97" t="s">
        <v>389</v>
      </c>
      <c r="DL49" s="93"/>
      <c r="DM49" s="96" t="s">
        <v>389</v>
      </c>
      <c r="DN49" s="97" t="s">
        <v>389</v>
      </c>
      <c r="DO49" s="93"/>
      <c r="DP49" s="96" t="s">
        <v>389</v>
      </c>
      <c r="DQ49" s="97" t="s">
        <v>389</v>
      </c>
      <c r="DR49" s="93"/>
      <c r="DS49" s="96" t="s">
        <v>389</v>
      </c>
      <c r="DT49" s="97" t="s">
        <v>389</v>
      </c>
      <c r="DU49" s="93"/>
      <c r="DV49" s="96" t="s">
        <v>389</v>
      </c>
      <c r="DW49" s="97" t="s">
        <v>389</v>
      </c>
      <c r="DX49" s="93"/>
      <c r="DY49" s="96" t="s">
        <v>389</v>
      </c>
      <c r="DZ49" s="97" t="s">
        <v>389</v>
      </c>
      <c r="EA49" s="93"/>
      <c r="EB49" s="96" t="s">
        <v>389</v>
      </c>
      <c r="EC49" s="97" t="s">
        <v>389</v>
      </c>
      <c r="ED49" s="93"/>
      <c r="EE49" s="96" t="s">
        <v>389</v>
      </c>
      <c r="EF49" s="97" t="s">
        <v>389</v>
      </c>
      <c r="EG49" s="93"/>
      <c r="EH49" s="96" t="s">
        <v>389</v>
      </c>
      <c r="EI49" s="97" t="s">
        <v>389</v>
      </c>
      <c r="EJ49" s="93"/>
      <c r="EK49" s="96" t="s">
        <v>389</v>
      </c>
      <c r="EL49" s="97" t="s">
        <v>389</v>
      </c>
      <c r="EM49" s="93"/>
      <c r="EN49" s="96" t="s">
        <v>389</v>
      </c>
      <c r="EO49" s="97" t="s">
        <v>389</v>
      </c>
      <c r="EP49" s="93"/>
      <c r="EQ49" s="96" t="s">
        <v>389</v>
      </c>
      <c r="ER49" s="97" t="s">
        <v>389</v>
      </c>
      <c r="ES49" s="93"/>
      <c r="ET49" s="96" t="s">
        <v>389</v>
      </c>
      <c r="EU49" s="97" t="s">
        <v>389</v>
      </c>
      <c r="EV49" s="93"/>
      <c r="EW49" s="96" t="s">
        <v>389</v>
      </c>
      <c r="EX49" s="97" t="s">
        <v>389</v>
      </c>
      <c r="EY49" s="93"/>
      <c r="EZ49" s="96" t="s">
        <v>389</v>
      </c>
      <c r="FA49" s="97" t="s">
        <v>389</v>
      </c>
      <c r="FB49" s="93"/>
      <c r="FC49" s="96" t="s">
        <v>389</v>
      </c>
      <c r="FD49" s="97" t="s">
        <v>389</v>
      </c>
      <c r="FE49" s="93"/>
      <c r="FF49" s="96" t="s">
        <v>389</v>
      </c>
      <c r="FG49" s="97" t="s">
        <v>389</v>
      </c>
      <c r="FH49" s="93"/>
      <c r="FI49" s="96" t="s">
        <v>389</v>
      </c>
      <c r="FJ49" s="97" t="s">
        <v>389</v>
      </c>
      <c r="FK49" s="93"/>
      <c r="FL49" s="96" t="s">
        <v>389</v>
      </c>
      <c r="FM49" s="97" t="s">
        <v>389</v>
      </c>
    </row>
    <row r="50" ht="15" customHeight="1" spans="1:170" x14ac:dyDescent="0.25">
      <c r="A50" s="94">
        <f>indices!B50</f>
      </c>
      <c r="B50" s="106">
        <f>'a completer'!$B$12</f>
      </c>
      <c r="C50" s="106">
        <f>'a completer'!$B$15</f>
      </c>
      <c r="D50" s="410">
        <f t="shared" si="0"/>
      </c>
      <c r="E50" s="93">
        <v>2</v>
      </c>
      <c r="F50" s="96" t="e">
        <v>#N/A</v>
      </c>
      <c r="G50" s="97" t="e">
        <v>#N/A</v>
      </c>
      <c r="H50" s="93"/>
      <c r="I50" s="96" t="s">
        <v>389</v>
      </c>
      <c r="J50" s="97" t="s">
        <v>389</v>
      </c>
      <c r="K50" s="93"/>
      <c r="L50" s="96" t="s">
        <v>389</v>
      </c>
      <c r="M50" s="97" t="s">
        <v>389</v>
      </c>
      <c r="N50" s="93"/>
      <c r="O50" s="96" t="s">
        <v>389</v>
      </c>
      <c r="P50" s="97" t="s">
        <v>389</v>
      </c>
      <c r="Q50" s="93"/>
      <c r="R50" s="96" t="s">
        <v>389</v>
      </c>
      <c r="S50" s="97" t="s">
        <v>389</v>
      </c>
      <c r="T50" s="93"/>
      <c r="U50" s="96" t="s">
        <v>389</v>
      </c>
      <c r="V50" s="97" t="s">
        <v>389</v>
      </c>
      <c r="W50" s="93">
        <v>1</v>
      </c>
      <c r="X50" s="96" t="e">
        <v>#N/A</v>
      </c>
      <c r="Y50" s="97" t="e">
        <v>#N/A</v>
      </c>
      <c r="Z50" s="93"/>
      <c r="AA50" s="96" t="s">
        <v>389</v>
      </c>
      <c r="AB50" s="97" t="s">
        <v>389</v>
      </c>
      <c r="AC50" s="93">
        <v>2</v>
      </c>
      <c r="AD50" s="96" t="e">
        <v>#N/A</v>
      </c>
      <c r="AE50" s="97" t="e">
        <v>#N/A</v>
      </c>
      <c r="AF50" s="93"/>
      <c r="AG50" s="96" t="s">
        <v>389</v>
      </c>
      <c r="AH50" s="97" t="s">
        <v>389</v>
      </c>
      <c r="AI50" s="93"/>
      <c r="AJ50" s="96" t="s">
        <v>389</v>
      </c>
      <c r="AK50" s="97" t="s">
        <v>389</v>
      </c>
      <c r="AL50" s="93">
        <v>1</v>
      </c>
      <c r="AM50" s="96" t="e">
        <v>#N/A</v>
      </c>
      <c r="AN50" s="97" t="e">
        <v>#N/A</v>
      </c>
      <c r="AO50" s="93"/>
      <c r="AP50" s="96" t="s">
        <v>389</v>
      </c>
      <c r="AQ50" s="97" t="s">
        <v>389</v>
      </c>
      <c r="AR50" s="93"/>
      <c r="AS50" s="96" t="s">
        <v>389</v>
      </c>
      <c r="AT50" s="97" t="s">
        <v>389</v>
      </c>
      <c r="AU50" s="93">
        <v>2</v>
      </c>
      <c r="AV50" s="96" t="e">
        <v>#N/A</v>
      </c>
      <c r="AW50" s="97" t="e">
        <v>#N/A</v>
      </c>
      <c r="AX50" s="93">
        <v>1</v>
      </c>
      <c r="AY50" s="96" t="e">
        <v>#N/A</v>
      </c>
      <c r="AZ50" s="97" t="e">
        <v>#N/A</v>
      </c>
      <c r="BA50" s="93"/>
      <c r="BB50" s="96" t="s">
        <v>389</v>
      </c>
      <c r="BC50" s="97" t="s">
        <v>389</v>
      </c>
      <c r="BD50" s="93"/>
      <c r="BE50" s="96" t="s">
        <v>389</v>
      </c>
      <c r="BF50" s="97" t="s">
        <v>389</v>
      </c>
      <c r="BG50" s="93"/>
      <c r="BH50" s="96" t="s">
        <v>389</v>
      </c>
      <c r="BI50" s="97" t="s">
        <v>389</v>
      </c>
      <c r="BJ50" s="93"/>
      <c r="BK50" s="96" t="s">
        <v>389</v>
      </c>
      <c r="BL50" s="97" t="s">
        <v>389</v>
      </c>
      <c r="BM50" s="93"/>
      <c r="BN50" s="96" t="s">
        <v>389</v>
      </c>
      <c r="BO50" s="97" t="s">
        <v>389</v>
      </c>
      <c r="BP50" s="93">
        <v>1</v>
      </c>
      <c r="BQ50" s="96" t="e">
        <v>#N/A</v>
      </c>
      <c r="BR50" s="97" t="e">
        <v>#N/A</v>
      </c>
      <c r="BS50" s="93"/>
      <c r="BT50" s="96" t="s">
        <v>389</v>
      </c>
      <c r="BU50" s="97" t="s">
        <v>389</v>
      </c>
      <c r="BV50" s="93"/>
      <c r="BW50" s="96" t="s">
        <v>389</v>
      </c>
      <c r="BX50" s="97" t="s">
        <v>389</v>
      </c>
      <c r="BY50" s="93"/>
      <c r="BZ50" s="96" t="s">
        <v>389</v>
      </c>
      <c r="CA50" s="97" t="s">
        <v>389</v>
      </c>
      <c r="CB50" s="93">
        <v>1</v>
      </c>
      <c r="CC50" s="96" t="e">
        <v>#N/A</v>
      </c>
      <c r="CD50" s="97" t="e">
        <v>#N/A</v>
      </c>
      <c r="CE50" s="93"/>
      <c r="CF50" s="96" t="s">
        <v>389</v>
      </c>
      <c r="CG50" s="97" t="s">
        <v>389</v>
      </c>
      <c r="CH50" s="93"/>
      <c r="CI50" s="96" t="s">
        <v>389</v>
      </c>
      <c r="CJ50" s="97" t="s">
        <v>389</v>
      </c>
      <c r="CK50" s="93"/>
      <c r="CL50" s="96" t="s">
        <v>389</v>
      </c>
      <c r="CM50" s="97" t="s">
        <v>389</v>
      </c>
      <c r="CN50" s="93">
        <v>1</v>
      </c>
      <c r="CO50" s="96" t="e">
        <v>#N/A</v>
      </c>
      <c r="CP50" s="97" t="e">
        <v>#N/A</v>
      </c>
      <c r="CQ50" s="93"/>
      <c r="CR50" s="96" t="s">
        <v>389</v>
      </c>
      <c r="CS50" s="97" t="s">
        <v>389</v>
      </c>
      <c r="CT50" s="93"/>
      <c r="CU50" s="96" t="s">
        <v>389</v>
      </c>
      <c r="CV50" s="97" t="s">
        <v>389</v>
      </c>
      <c r="CW50" s="93"/>
      <c r="CX50" s="96" t="s">
        <v>389</v>
      </c>
      <c r="CY50" s="97" t="s">
        <v>389</v>
      </c>
      <c r="CZ50" s="93"/>
      <c r="DA50" s="96" t="s">
        <v>389</v>
      </c>
      <c r="DB50" s="97" t="s">
        <v>389</v>
      </c>
      <c r="DC50" s="93"/>
      <c r="DD50" s="96" t="s">
        <v>389</v>
      </c>
      <c r="DE50" s="97" t="s">
        <v>389</v>
      </c>
      <c r="DF50" s="93"/>
      <c r="DG50" s="96" t="s">
        <v>389</v>
      </c>
      <c r="DH50" s="97" t="s">
        <v>389</v>
      </c>
      <c r="DI50" s="412"/>
      <c r="DJ50" s="96" t="s">
        <v>389</v>
      </c>
      <c r="DK50" s="97" t="s">
        <v>389</v>
      </c>
      <c r="DL50" s="93"/>
      <c r="DM50" s="96" t="s">
        <v>389</v>
      </c>
      <c r="DN50" s="97" t="s">
        <v>389</v>
      </c>
      <c r="DO50" s="93"/>
      <c r="DP50" s="96" t="s">
        <v>389</v>
      </c>
      <c r="DQ50" s="97" t="s">
        <v>389</v>
      </c>
      <c r="DR50" s="93"/>
      <c r="DS50" s="96" t="s">
        <v>389</v>
      </c>
      <c r="DT50" s="97" t="s">
        <v>389</v>
      </c>
      <c r="DU50" s="93"/>
      <c r="DV50" s="96" t="s">
        <v>389</v>
      </c>
      <c r="DW50" s="97" t="s">
        <v>389</v>
      </c>
      <c r="DX50" s="93"/>
      <c r="DY50" s="96" t="s">
        <v>389</v>
      </c>
      <c r="DZ50" s="97" t="s">
        <v>389</v>
      </c>
      <c r="EA50" s="93"/>
      <c r="EB50" s="96" t="s">
        <v>389</v>
      </c>
      <c r="EC50" s="97" t="s">
        <v>389</v>
      </c>
      <c r="ED50" s="93"/>
      <c r="EE50" s="96" t="s">
        <v>389</v>
      </c>
      <c r="EF50" s="97" t="s">
        <v>389</v>
      </c>
      <c r="EG50" s="93"/>
      <c r="EH50" s="96" t="s">
        <v>389</v>
      </c>
      <c r="EI50" s="97" t="s">
        <v>389</v>
      </c>
      <c r="EJ50" s="93"/>
      <c r="EK50" s="96" t="s">
        <v>389</v>
      </c>
      <c r="EL50" s="97" t="s">
        <v>389</v>
      </c>
      <c r="EM50" s="93"/>
      <c r="EN50" s="96" t="s">
        <v>389</v>
      </c>
      <c r="EO50" s="97" t="s">
        <v>389</v>
      </c>
      <c r="EP50" s="93"/>
      <c r="EQ50" s="96" t="s">
        <v>389</v>
      </c>
      <c r="ER50" s="97" t="s">
        <v>389</v>
      </c>
      <c r="ES50" s="93"/>
      <c r="ET50" s="96" t="s">
        <v>389</v>
      </c>
      <c r="EU50" s="97" t="s">
        <v>389</v>
      </c>
      <c r="EV50" s="93"/>
      <c r="EW50" s="96" t="s">
        <v>389</v>
      </c>
      <c r="EX50" s="97" t="s">
        <v>389</v>
      </c>
      <c r="EY50" s="93"/>
      <c r="EZ50" s="96" t="s">
        <v>389</v>
      </c>
      <c r="FA50" s="97" t="s">
        <v>389</v>
      </c>
      <c r="FB50" s="93"/>
      <c r="FC50" s="96" t="s">
        <v>389</v>
      </c>
      <c r="FD50" s="97" t="s">
        <v>389</v>
      </c>
      <c r="FE50" s="93"/>
      <c r="FF50" s="96" t="s">
        <v>389</v>
      </c>
      <c r="FG50" s="97" t="s">
        <v>389</v>
      </c>
      <c r="FH50" s="93"/>
      <c r="FI50" s="96" t="s">
        <v>389</v>
      </c>
      <c r="FJ50" s="97" t="s">
        <v>389</v>
      </c>
      <c r="FK50" s="93"/>
      <c r="FL50" s="96" t="s">
        <v>389</v>
      </c>
      <c r="FM50" s="97" t="s">
        <v>389</v>
      </c>
    </row>
    <row r="51" ht="15" customHeight="1" spans="1:170" x14ac:dyDescent="0.25">
      <c r="A51" s="94">
        <f>indices!B51</f>
      </c>
      <c r="B51" s="106">
        <f>'a completer'!$B$12</f>
      </c>
      <c r="C51" s="106">
        <f>'a completer'!$B$15</f>
      </c>
      <c r="D51" s="410">
        <f t="shared" si="0"/>
      </c>
      <c r="E51" s="93"/>
      <c r="F51" s="96" t="s">
        <v>389</v>
      </c>
      <c r="G51" s="97" t="s">
        <v>389</v>
      </c>
      <c r="H51" s="93">
        <v>1</v>
      </c>
      <c r="I51" s="96" t="e">
        <v>#N/A</v>
      </c>
      <c r="J51" s="97" t="e">
        <v>#N/A</v>
      </c>
      <c r="K51" s="93">
        <v>2</v>
      </c>
      <c r="L51" s="96" t="e">
        <v>#N/A</v>
      </c>
      <c r="M51" s="97" t="e">
        <v>#N/A</v>
      </c>
      <c r="N51" s="93">
        <v>1</v>
      </c>
      <c r="O51" s="96" t="e">
        <v>#N/A</v>
      </c>
      <c r="P51" s="97" t="e">
        <v>#N/A</v>
      </c>
      <c r="Q51" s="93"/>
      <c r="R51" s="96" t="s">
        <v>389</v>
      </c>
      <c r="S51" s="97" t="s">
        <v>389</v>
      </c>
      <c r="T51" s="93">
        <v>3</v>
      </c>
      <c r="U51" s="96" t="e">
        <v>#N/A</v>
      </c>
      <c r="V51" s="97" t="e">
        <v>#N/A</v>
      </c>
      <c r="W51" s="93"/>
      <c r="X51" s="96" t="s">
        <v>389</v>
      </c>
      <c r="Y51" s="97" t="s">
        <v>389</v>
      </c>
      <c r="Z51" s="93">
        <v>1</v>
      </c>
      <c r="AA51" s="96" t="e">
        <v>#N/A</v>
      </c>
      <c r="AB51" s="97" t="e">
        <v>#N/A</v>
      </c>
      <c r="AC51" s="93"/>
      <c r="AD51" s="96" t="s">
        <v>389</v>
      </c>
      <c r="AE51" s="97" t="s">
        <v>389</v>
      </c>
      <c r="AF51" s="93"/>
      <c r="AG51" s="96" t="s">
        <v>389</v>
      </c>
      <c r="AH51" s="97" t="s">
        <v>389</v>
      </c>
      <c r="AI51" s="93">
        <v>2</v>
      </c>
      <c r="AJ51" s="96" t="e">
        <v>#N/A</v>
      </c>
      <c r="AK51" s="97" t="e">
        <v>#N/A</v>
      </c>
      <c r="AL51" s="93"/>
      <c r="AM51" s="96" t="s">
        <v>389</v>
      </c>
      <c r="AN51" s="97" t="s">
        <v>389</v>
      </c>
      <c r="AO51" s="93">
        <v>2</v>
      </c>
      <c r="AP51" s="96" t="e">
        <v>#N/A</v>
      </c>
      <c r="AQ51" s="97" t="e">
        <v>#N/A</v>
      </c>
      <c r="AR51" s="93">
        <v>1</v>
      </c>
      <c r="AS51" s="96" t="e">
        <v>#N/A</v>
      </c>
      <c r="AT51" s="97" t="e">
        <v>#N/A</v>
      </c>
      <c r="AU51" s="93"/>
      <c r="AV51" s="96" t="s">
        <v>389</v>
      </c>
      <c r="AW51" s="97" t="s">
        <v>389</v>
      </c>
      <c r="AX51" s="93">
        <v>1</v>
      </c>
      <c r="AY51" s="96" t="e">
        <v>#N/A</v>
      </c>
      <c r="AZ51" s="97" t="e">
        <v>#N/A</v>
      </c>
      <c r="BA51" s="93">
        <v>2</v>
      </c>
      <c r="BB51" s="96" t="e">
        <v>#N/A</v>
      </c>
      <c r="BC51" s="97" t="e">
        <v>#N/A</v>
      </c>
      <c r="BD51" s="93"/>
      <c r="BE51" s="96" t="s">
        <v>389</v>
      </c>
      <c r="BF51" s="97" t="s">
        <v>389</v>
      </c>
      <c r="BG51" s="93">
        <v>2</v>
      </c>
      <c r="BH51" s="96" t="e">
        <v>#N/A</v>
      </c>
      <c r="BI51" s="97" t="e">
        <v>#N/A</v>
      </c>
      <c r="BJ51" s="93"/>
      <c r="BK51" s="96" t="s">
        <v>389</v>
      </c>
      <c r="BL51" s="97" t="s">
        <v>389</v>
      </c>
      <c r="BM51" s="93">
        <v>1</v>
      </c>
      <c r="BN51" s="96" t="e">
        <v>#N/A</v>
      </c>
      <c r="BO51" s="97" t="e">
        <v>#N/A</v>
      </c>
      <c r="BP51" s="93"/>
      <c r="BQ51" s="96" t="s">
        <v>389</v>
      </c>
      <c r="BR51" s="97" t="s">
        <v>389</v>
      </c>
      <c r="BS51" s="93">
        <v>2</v>
      </c>
      <c r="BT51" s="96" t="e">
        <v>#N/A</v>
      </c>
      <c r="BU51" s="97" t="e">
        <v>#N/A</v>
      </c>
      <c r="BV51" s="93"/>
      <c r="BW51" s="96" t="s">
        <v>389</v>
      </c>
      <c r="BX51" s="97" t="s">
        <v>389</v>
      </c>
      <c r="BY51" s="93">
        <v>3</v>
      </c>
      <c r="BZ51" s="96" t="e">
        <v>#N/A</v>
      </c>
      <c r="CA51" s="97" t="e">
        <v>#N/A</v>
      </c>
      <c r="CB51" s="93">
        <v>3</v>
      </c>
      <c r="CC51" s="96" t="e">
        <v>#N/A</v>
      </c>
      <c r="CD51" s="97" t="e">
        <v>#N/A</v>
      </c>
      <c r="CE51" s="93"/>
      <c r="CF51" s="96" t="s">
        <v>389</v>
      </c>
      <c r="CG51" s="97" t="s">
        <v>389</v>
      </c>
      <c r="CH51" s="93">
        <v>1</v>
      </c>
      <c r="CI51" s="96" t="e">
        <v>#N/A</v>
      </c>
      <c r="CJ51" s="97" t="e">
        <v>#N/A</v>
      </c>
      <c r="CK51" s="93">
        <v>1</v>
      </c>
      <c r="CL51" s="96" t="e">
        <v>#N/A</v>
      </c>
      <c r="CM51" s="97" t="e">
        <v>#N/A</v>
      </c>
      <c r="CN51" s="93">
        <v>2</v>
      </c>
      <c r="CO51" s="96" t="e">
        <v>#N/A</v>
      </c>
      <c r="CP51" s="97" t="e">
        <v>#N/A</v>
      </c>
      <c r="CQ51" s="93"/>
      <c r="CR51" s="96" t="s">
        <v>389</v>
      </c>
      <c r="CS51" s="97" t="s">
        <v>389</v>
      </c>
      <c r="CT51" s="93"/>
      <c r="CU51" s="96" t="s">
        <v>389</v>
      </c>
      <c r="CV51" s="97" t="s">
        <v>389</v>
      </c>
      <c r="CW51" s="93"/>
      <c r="CX51" s="96" t="s">
        <v>389</v>
      </c>
      <c r="CY51" s="97" t="s">
        <v>389</v>
      </c>
      <c r="CZ51" s="93"/>
      <c r="DA51" s="96" t="s">
        <v>389</v>
      </c>
      <c r="DB51" s="97" t="s">
        <v>389</v>
      </c>
      <c r="DC51" s="93"/>
      <c r="DD51" s="96" t="s">
        <v>389</v>
      </c>
      <c r="DE51" s="97" t="s">
        <v>389</v>
      </c>
      <c r="DF51" s="93"/>
      <c r="DG51" s="96" t="s">
        <v>389</v>
      </c>
      <c r="DH51" s="97" t="s">
        <v>389</v>
      </c>
      <c r="DI51" s="93"/>
      <c r="DJ51" s="96" t="s">
        <v>389</v>
      </c>
      <c r="DK51" s="97" t="s">
        <v>389</v>
      </c>
      <c r="DL51" s="93"/>
      <c r="DM51" s="96" t="s">
        <v>389</v>
      </c>
      <c r="DN51" s="97" t="s">
        <v>389</v>
      </c>
      <c r="DO51" s="93"/>
      <c r="DP51" s="96" t="s">
        <v>389</v>
      </c>
      <c r="DQ51" s="97" t="s">
        <v>389</v>
      </c>
      <c r="DR51" s="93"/>
      <c r="DS51" s="96" t="s">
        <v>389</v>
      </c>
      <c r="DT51" s="97" t="s">
        <v>389</v>
      </c>
      <c r="DU51" s="93"/>
      <c r="DV51" s="96" t="s">
        <v>389</v>
      </c>
      <c r="DW51" s="97" t="s">
        <v>389</v>
      </c>
      <c r="DX51" s="93"/>
      <c r="DY51" s="96" t="s">
        <v>389</v>
      </c>
      <c r="DZ51" s="97" t="s">
        <v>389</v>
      </c>
      <c r="EA51" s="93"/>
      <c r="EB51" s="96" t="s">
        <v>389</v>
      </c>
      <c r="EC51" s="97" t="s">
        <v>389</v>
      </c>
      <c r="ED51" s="93"/>
      <c r="EE51" s="96" t="s">
        <v>389</v>
      </c>
      <c r="EF51" s="97" t="s">
        <v>389</v>
      </c>
      <c r="EG51" s="93"/>
      <c r="EH51" s="96" t="s">
        <v>389</v>
      </c>
      <c r="EI51" s="97" t="s">
        <v>389</v>
      </c>
      <c r="EJ51" s="93"/>
      <c r="EK51" s="96" t="s">
        <v>389</v>
      </c>
      <c r="EL51" s="97" t="s">
        <v>389</v>
      </c>
      <c r="EM51" s="93"/>
      <c r="EN51" s="96" t="s">
        <v>389</v>
      </c>
      <c r="EO51" s="97" t="s">
        <v>389</v>
      </c>
      <c r="EP51" s="93"/>
      <c r="EQ51" s="96" t="s">
        <v>389</v>
      </c>
      <c r="ER51" s="97" t="s">
        <v>389</v>
      </c>
      <c r="ES51" s="93"/>
      <c r="ET51" s="96" t="s">
        <v>389</v>
      </c>
      <c r="EU51" s="97" t="s">
        <v>389</v>
      </c>
      <c r="EV51" s="93"/>
      <c r="EW51" s="96" t="s">
        <v>389</v>
      </c>
      <c r="EX51" s="97" t="s">
        <v>389</v>
      </c>
      <c r="EY51" s="93"/>
      <c r="EZ51" s="96" t="s">
        <v>389</v>
      </c>
      <c r="FA51" s="97" t="s">
        <v>389</v>
      </c>
      <c r="FB51" s="93"/>
      <c r="FC51" s="96" t="s">
        <v>389</v>
      </c>
      <c r="FD51" s="97" t="s">
        <v>389</v>
      </c>
      <c r="FE51" s="93"/>
      <c r="FF51" s="96" t="s">
        <v>389</v>
      </c>
      <c r="FG51" s="97" t="s">
        <v>389</v>
      </c>
      <c r="FH51" s="93"/>
      <c r="FI51" s="96" t="s">
        <v>389</v>
      </c>
      <c r="FJ51" s="97" t="s">
        <v>389</v>
      </c>
      <c r="FK51" s="93"/>
      <c r="FL51" s="96" t="s">
        <v>389</v>
      </c>
      <c r="FM51" s="97" t="s">
        <v>389</v>
      </c>
    </row>
    <row r="52" ht="15" customHeight="1" spans="1:170" x14ac:dyDescent="0.25">
      <c r="A52" s="94">
        <f>indices!B52</f>
      </c>
      <c r="B52" s="106">
        <f>'a completer'!$B$12</f>
      </c>
      <c r="C52" s="106">
        <f>'a completer'!$B$15</f>
      </c>
      <c r="D52" s="410">
        <f t="shared" si="0"/>
      </c>
      <c r="E52" s="93"/>
      <c r="F52" s="96" t="s">
        <v>389</v>
      </c>
      <c r="G52" s="97" t="s">
        <v>389</v>
      </c>
      <c r="H52" s="93"/>
      <c r="I52" s="96" t="s">
        <v>389</v>
      </c>
      <c r="J52" s="97" t="s">
        <v>389</v>
      </c>
      <c r="K52" s="93"/>
      <c r="L52" s="96" t="s">
        <v>389</v>
      </c>
      <c r="M52" s="97" t="s">
        <v>389</v>
      </c>
      <c r="N52" s="93"/>
      <c r="O52" s="96" t="s">
        <v>389</v>
      </c>
      <c r="P52" s="97" t="s">
        <v>389</v>
      </c>
      <c r="Q52" s="93">
        <v>1</v>
      </c>
      <c r="R52" s="96" t="e">
        <v>#N/A</v>
      </c>
      <c r="S52" s="97" t="e">
        <v>#N/A</v>
      </c>
      <c r="T52" s="93"/>
      <c r="U52" s="96" t="s">
        <v>389</v>
      </c>
      <c r="V52" s="97" t="s">
        <v>389</v>
      </c>
      <c r="W52" s="93">
        <v>1</v>
      </c>
      <c r="X52" s="96" t="e">
        <v>#N/A</v>
      </c>
      <c r="Y52" s="97" t="e">
        <v>#N/A</v>
      </c>
      <c r="Z52" s="93"/>
      <c r="AA52" s="96" t="s">
        <v>389</v>
      </c>
      <c r="AB52" s="97" t="s">
        <v>389</v>
      </c>
      <c r="AC52" s="93"/>
      <c r="AD52" s="96" t="s">
        <v>389</v>
      </c>
      <c r="AE52" s="97" t="s">
        <v>389</v>
      </c>
      <c r="AF52" s="93"/>
      <c r="AG52" s="96" t="s">
        <v>389</v>
      </c>
      <c r="AH52" s="97" t="s">
        <v>389</v>
      </c>
      <c r="AI52" s="93"/>
      <c r="AJ52" s="96" t="s">
        <v>389</v>
      </c>
      <c r="AK52" s="97" t="s">
        <v>389</v>
      </c>
      <c r="AL52" s="93"/>
      <c r="AM52" s="96" t="s">
        <v>389</v>
      </c>
      <c r="AN52" s="97" t="s">
        <v>389</v>
      </c>
      <c r="AO52" s="93"/>
      <c r="AP52" s="96" t="s">
        <v>389</v>
      </c>
      <c r="AQ52" s="97" t="s">
        <v>389</v>
      </c>
      <c r="AR52" s="93"/>
      <c r="AS52" s="96" t="s">
        <v>389</v>
      </c>
      <c r="AT52" s="97" t="s">
        <v>389</v>
      </c>
      <c r="AU52" s="93"/>
      <c r="AV52" s="96" t="s">
        <v>389</v>
      </c>
      <c r="AW52" s="97" t="s">
        <v>389</v>
      </c>
      <c r="AX52" s="93"/>
      <c r="AY52" s="96" t="s">
        <v>389</v>
      </c>
      <c r="AZ52" s="97" t="s">
        <v>389</v>
      </c>
      <c r="BA52" s="93"/>
      <c r="BB52" s="96" t="s">
        <v>389</v>
      </c>
      <c r="BC52" s="97" t="s">
        <v>389</v>
      </c>
      <c r="BD52" s="93"/>
      <c r="BE52" s="96" t="s">
        <v>389</v>
      </c>
      <c r="BF52" s="97" t="s">
        <v>389</v>
      </c>
      <c r="BG52" s="93"/>
      <c r="BH52" s="96" t="s">
        <v>389</v>
      </c>
      <c r="BI52" s="97" t="s">
        <v>389</v>
      </c>
      <c r="BJ52" s="93"/>
      <c r="BK52" s="96" t="s">
        <v>389</v>
      </c>
      <c r="BL52" s="97" t="s">
        <v>389</v>
      </c>
      <c r="BM52" s="93"/>
      <c r="BN52" s="96" t="s">
        <v>389</v>
      </c>
      <c r="BO52" s="97" t="s">
        <v>389</v>
      </c>
      <c r="BP52" s="93">
        <v>1</v>
      </c>
      <c r="BQ52" s="96" t="e">
        <v>#N/A</v>
      </c>
      <c r="BR52" s="97" t="e">
        <v>#N/A</v>
      </c>
      <c r="BS52" s="93"/>
      <c r="BT52" s="96" t="s">
        <v>389</v>
      </c>
      <c r="BU52" s="97" t="s">
        <v>389</v>
      </c>
      <c r="BV52" s="93"/>
      <c r="BW52" s="96" t="s">
        <v>389</v>
      </c>
      <c r="BX52" s="97" t="s">
        <v>389</v>
      </c>
      <c r="BY52" s="93"/>
      <c r="BZ52" s="96" t="s">
        <v>389</v>
      </c>
      <c r="CA52" s="97" t="s">
        <v>389</v>
      </c>
      <c r="CB52" s="93"/>
      <c r="CC52" s="96" t="s">
        <v>389</v>
      </c>
      <c r="CD52" s="97" t="s">
        <v>389</v>
      </c>
      <c r="CE52" s="93"/>
      <c r="CF52" s="96" t="s">
        <v>389</v>
      </c>
      <c r="CG52" s="97" t="s">
        <v>389</v>
      </c>
      <c r="CH52" s="93"/>
      <c r="CI52" s="96" t="s">
        <v>389</v>
      </c>
      <c r="CJ52" s="97" t="s">
        <v>389</v>
      </c>
      <c r="CK52" s="93"/>
      <c r="CL52" s="96" t="s">
        <v>389</v>
      </c>
      <c r="CM52" s="97" t="s">
        <v>389</v>
      </c>
      <c r="CN52" s="93"/>
      <c r="CO52" s="96" t="s">
        <v>389</v>
      </c>
      <c r="CP52" s="97" t="s">
        <v>389</v>
      </c>
      <c r="CQ52" s="93"/>
      <c r="CR52" s="96" t="s">
        <v>389</v>
      </c>
      <c r="CS52" s="97" t="s">
        <v>389</v>
      </c>
      <c r="CT52" s="93"/>
      <c r="CU52" s="96" t="s">
        <v>389</v>
      </c>
      <c r="CV52" s="97" t="s">
        <v>389</v>
      </c>
      <c r="CW52" s="93"/>
      <c r="CX52" s="96" t="s">
        <v>389</v>
      </c>
      <c r="CY52" s="97" t="s">
        <v>389</v>
      </c>
      <c r="CZ52" s="93"/>
      <c r="DA52" s="96" t="s">
        <v>389</v>
      </c>
      <c r="DB52" s="97" t="s">
        <v>389</v>
      </c>
      <c r="DC52" s="93"/>
      <c r="DD52" s="96" t="s">
        <v>389</v>
      </c>
      <c r="DE52" s="97" t="s">
        <v>389</v>
      </c>
      <c r="DF52" s="93"/>
      <c r="DG52" s="96" t="s">
        <v>389</v>
      </c>
      <c r="DH52" s="97" t="s">
        <v>389</v>
      </c>
      <c r="DI52" s="93"/>
      <c r="DJ52" s="96" t="s">
        <v>389</v>
      </c>
      <c r="DK52" s="97" t="s">
        <v>389</v>
      </c>
      <c r="DL52" s="93"/>
      <c r="DM52" s="96" t="s">
        <v>389</v>
      </c>
      <c r="DN52" s="97" t="s">
        <v>389</v>
      </c>
      <c r="DO52" s="93"/>
      <c r="DP52" s="96" t="s">
        <v>389</v>
      </c>
      <c r="DQ52" s="97" t="s">
        <v>389</v>
      </c>
      <c r="DR52" s="93"/>
      <c r="DS52" s="96" t="s">
        <v>389</v>
      </c>
      <c r="DT52" s="97" t="s">
        <v>389</v>
      </c>
      <c r="DU52" s="93"/>
      <c r="DV52" s="96" t="s">
        <v>389</v>
      </c>
      <c r="DW52" s="97" t="s">
        <v>389</v>
      </c>
      <c r="DX52" s="93"/>
      <c r="DY52" s="96" t="s">
        <v>389</v>
      </c>
      <c r="DZ52" s="97" t="s">
        <v>389</v>
      </c>
      <c r="EA52" s="93"/>
      <c r="EB52" s="96" t="s">
        <v>389</v>
      </c>
      <c r="EC52" s="97" t="s">
        <v>389</v>
      </c>
      <c r="ED52" s="93"/>
      <c r="EE52" s="96" t="s">
        <v>389</v>
      </c>
      <c r="EF52" s="97" t="s">
        <v>389</v>
      </c>
      <c r="EG52" s="93"/>
      <c r="EH52" s="96" t="s">
        <v>389</v>
      </c>
      <c r="EI52" s="97" t="s">
        <v>389</v>
      </c>
      <c r="EJ52" s="93"/>
      <c r="EK52" s="96" t="s">
        <v>389</v>
      </c>
      <c r="EL52" s="97" t="s">
        <v>389</v>
      </c>
      <c r="EM52" s="93"/>
      <c r="EN52" s="96" t="s">
        <v>389</v>
      </c>
      <c r="EO52" s="97" t="s">
        <v>389</v>
      </c>
      <c r="EP52" s="93"/>
      <c r="EQ52" s="96" t="s">
        <v>389</v>
      </c>
      <c r="ER52" s="97" t="s">
        <v>389</v>
      </c>
      <c r="ES52" s="93"/>
      <c r="ET52" s="96" t="s">
        <v>389</v>
      </c>
      <c r="EU52" s="97" t="s">
        <v>389</v>
      </c>
      <c r="EV52" s="93"/>
      <c r="EW52" s="96" t="s">
        <v>389</v>
      </c>
      <c r="EX52" s="97" t="s">
        <v>389</v>
      </c>
      <c r="EY52" s="93"/>
      <c r="EZ52" s="96" t="s">
        <v>389</v>
      </c>
      <c r="FA52" s="97" t="s">
        <v>389</v>
      </c>
      <c r="FB52" s="93"/>
      <c r="FC52" s="96" t="s">
        <v>389</v>
      </c>
      <c r="FD52" s="97" t="s">
        <v>389</v>
      </c>
      <c r="FE52" s="93"/>
      <c r="FF52" s="96" t="s">
        <v>389</v>
      </c>
      <c r="FG52" s="97" t="s">
        <v>389</v>
      </c>
      <c r="FH52" s="93"/>
      <c r="FI52" s="96" t="s">
        <v>389</v>
      </c>
      <c r="FJ52" s="97" t="s">
        <v>389</v>
      </c>
      <c r="FK52" s="93"/>
      <c r="FL52" s="96" t="s">
        <v>389</v>
      </c>
      <c r="FM52" s="97" t="s">
        <v>389</v>
      </c>
    </row>
    <row r="53" ht="15" customHeight="1" spans="1:170" x14ac:dyDescent="0.25">
      <c r="A53" s="94">
        <f>indices!B53</f>
      </c>
      <c r="B53" s="106">
        <f>'a completer'!$B$12</f>
      </c>
      <c r="C53" s="106">
        <f>'a completer'!$B$15</f>
      </c>
      <c r="D53" s="410">
        <f t="shared" si="0"/>
      </c>
      <c r="E53" s="93"/>
      <c r="F53" s="96" t="s">
        <v>389</v>
      </c>
      <c r="G53" s="97" t="s">
        <v>389</v>
      </c>
      <c r="H53" s="93"/>
      <c r="I53" s="96" t="s">
        <v>389</v>
      </c>
      <c r="J53" s="97" t="s">
        <v>389</v>
      </c>
      <c r="K53" s="93"/>
      <c r="L53" s="96" t="s">
        <v>389</v>
      </c>
      <c r="M53" s="97" t="s">
        <v>389</v>
      </c>
      <c r="N53" s="93"/>
      <c r="O53" s="96" t="s">
        <v>389</v>
      </c>
      <c r="P53" s="97" t="s">
        <v>389</v>
      </c>
      <c r="Q53" s="93">
        <v>1</v>
      </c>
      <c r="R53" s="96" t="e">
        <v>#N/A</v>
      </c>
      <c r="S53" s="97" t="e">
        <v>#N/A</v>
      </c>
      <c r="T53" s="93"/>
      <c r="U53" s="96" t="s">
        <v>389</v>
      </c>
      <c r="V53" s="97" t="s">
        <v>389</v>
      </c>
      <c r="W53" s="93"/>
      <c r="X53" s="96" t="s">
        <v>389</v>
      </c>
      <c r="Y53" s="97" t="s">
        <v>389</v>
      </c>
      <c r="Z53" s="93"/>
      <c r="AA53" s="96" t="s">
        <v>389</v>
      </c>
      <c r="AB53" s="97" t="s">
        <v>389</v>
      </c>
      <c r="AC53" s="93"/>
      <c r="AD53" s="96" t="s">
        <v>389</v>
      </c>
      <c r="AE53" s="97" t="s">
        <v>389</v>
      </c>
      <c r="AF53" s="93"/>
      <c r="AG53" s="96" t="s">
        <v>389</v>
      </c>
      <c r="AH53" s="97" t="s">
        <v>389</v>
      </c>
      <c r="AI53" s="93"/>
      <c r="AJ53" s="96" t="s">
        <v>389</v>
      </c>
      <c r="AK53" s="97" t="s">
        <v>389</v>
      </c>
      <c r="AL53" s="93"/>
      <c r="AM53" s="96" t="s">
        <v>389</v>
      </c>
      <c r="AN53" s="97" t="s">
        <v>389</v>
      </c>
      <c r="AO53" s="93"/>
      <c r="AP53" s="96" t="s">
        <v>389</v>
      </c>
      <c r="AQ53" s="97" t="s">
        <v>389</v>
      </c>
      <c r="AR53" s="93">
        <v>1</v>
      </c>
      <c r="AS53" s="96" t="e">
        <v>#N/A</v>
      </c>
      <c r="AT53" s="97" t="e">
        <v>#N/A</v>
      </c>
      <c r="AU53" s="93"/>
      <c r="AV53" s="96" t="s">
        <v>389</v>
      </c>
      <c r="AW53" s="97" t="s">
        <v>389</v>
      </c>
      <c r="AX53" s="93"/>
      <c r="AY53" s="96" t="s">
        <v>389</v>
      </c>
      <c r="AZ53" s="97" t="s">
        <v>389</v>
      </c>
      <c r="BA53" s="93">
        <v>2</v>
      </c>
      <c r="BB53" s="96" t="e">
        <v>#N/A</v>
      </c>
      <c r="BC53" s="97" t="e">
        <v>#N/A</v>
      </c>
      <c r="BD53" s="93">
        <v>2</v>
      </c>
      <c r="BE53" s="96" t="e">
        <v>#N/A</v>
      </c>
      <c r="BF53" s="97" t="e">
        <v>#N/A</v>
      </c>
      <c r="BG53" s="93"/>
      <c r="BH53" s="96" t="s">
        <v>389</v>
      </c>
      <c r="BI53" s="97" t="s">
        <v>389</v>
      </c>
      <c r="BJ53" s="93">
        <v>1</v>
      </c>
      <c r="BK53" s="96" t="e">
        <v>#N/A</v>
      </c>
      <c r="BL53" s="97" t="e">
        <v>#N/A</v>
      </c>
      <c r="BM53" s="93">
        <v>1</v>
      </c>
      <c r="BN53" s="96" t="e">
        <v>#N/A</v>
      </c>
      <c r="BO53" s="97" t="e">
        <v>#N/A</v>
      </c>
      <c r="BP53" s="93"/>
      <c r="BQ53" s="96" t="s">
        <v>389</v>
      </c>
      <c r="BR53" s="97" t="s">
        <v>389</v>
      </c>
      <c r="BS53" s="93">
        <v>1</v>
      </c>
      <c r="BT53" s="96" t="e">
        <v>#N/A</v>
      </c>
      <c r="BU53" s="97" t="e">
        <v>#N/A</v>
      </c>
      <c r="BV53" s="93"/>
      <c r="BW53" s="96" t="s">
        <v>389</v>
      </c>
      <c r="BX53" s="97" t="s">
        <v>389</v>
      </c>
      <c r="BY53" s="93"/>
      <c r="BZ53" s="96" t="s">
        <v>389</v>
      </c>
      <c r="CA53" s="97" t="s">
        <v>389</v>
      </c>
      <c r="CB53" s="93"/>
      <c r="CC53" s="96" t="s">
        <v>389</v>
      </c>
      <c r="CD53" s="97" t="s">
        <v>389</v>
      </c>
      <c r="CE53" s="93">
        <v>2</v>
      </c>
      <c r="CF53" s="96" t="e">
        <v>#N/A</v>
      </c>
      <c r="CG53" s="97" t="e">
        <v>#N/A</v>
      </c>
      <c r="CH53" s="93"/>
      <c r="CI53" s="96" t="s">
        <v>389</v>
      </c>
      <c r="CJ53" s="97" t="s">
        <v>389</v>
      </c>
      <c r="CK53" s="93"/>
      <c r="CL53" s="96" t="s">
        <v>389</v>
      </c>
      <c r="CM53" s="97" t="s">
        <v>389</v>
      </c>
      <c r="CN53" s="93"/>
      <c r="CO53" s="96" t="s">
        <v>389</v>
      </c>
      <c r="CP53" s="97" t="s">
        <v>389</v>
      </c>
      <c r="CQ53" s="93">
        <v>2</v>
      </c>
      <c r="CR53" s="96" t="e">
        <v>#N/A</v>
      </c>
      <c r="CS53" s="97" t="e">
        <v>#N/A</v>
      </c>
      <c r="CT53" s="93"/>
      <c r="CU53" s="96" t="s">
        <v>389</v>
      </c>
      <c r="CV53" s="97" t="s">
        <v>389</v>
      </c>
      <c r="CW53" s="93"/>
      <c r="CX53" s="96" t="s">
        <v>389</v>
      </c>
      <c r="CY53" s="97" t="s">
        <v>389</v>
      </c>
      <c r="CZ53" s="93"/>
      <c r="DA53" s="96" t="s">
        <v>389</v>
      </c>
      <c r="DB53" s="97" t="s">
        <v>389</v>
      </c>
      <c r="DC53" s="93"/>
      <c r="DD53" s="96" t="s">
        <v>389</v>
      </c>
      <c r="DE53" s="97" t="s">
        <v>389</v>
      </c>
      <c r="DF53" s="93"/>
      <c r="DG53" s="96" t="s">
        <v>389</v>
      </c>
      <c r="DH53" s="97" t="s">
        <v>389</v>
      </c>
      <c r="DI53" s="93"/>
      <c r="DJ53" s="96" t="s">
        <v>389</v>
      </c>
      <c r="DK53" s="97" t="s">
        <v>389</v>
      </c>
      <c r="DL53" s="93"/>
      <c r="DM53" s="96" t="s">
        <v>389</v>
      </c>
      <c r="DN53" s="97" t="s">
        <v>389</v>
      </c>
      <c r="DO53" s="93"/>
      <c r="DP53" s="96" t="s">
        <v>389</v>
      </c>
      <c r="DQ53" s="97" t="s">
        <v>389</v>
      </c>
      <c r="DR53" s="93"/>
      <c r="DS53" s="96" t="s">
        <v>389</v>
      </c>
      <c r="DT53" s="97" t="s">
        <v>389</v>
      </c>
      <c r="DU53" s="93"/>
      <c r="DV53" s="96" t="s">
        <v>389</v>
      </c>
      <c r="DW53" s="97" t="s">
        <v>389</v>
      </c>
      <c r="DX53" s="93"/>
      <c r="DY53" s="96" t="s">
        <v>389</v>
      </c>
      <c r="DZ53" s="97" t="s">
        <v>389</v>
      </c>
      <c r="EA53" s="93"/>
      <c r="EB53" s="96" t="s">
        <v>389</v>
      </c>
      <c r="EC53" s="97" t="s">
        <v>389</v>
      </c>
      <c r="ED53" s="93"/>
      <c r="EE53" s="96" t="s">
        <v>389</v>
      </c>
      <c r="EF53" s="97" t="s">
        <v>389</v>
      </c>
      <c r="EG53" s="93"/>
      <c r="EH53" s="96" t="s">
        <v>389</v>
      </c>
      <c r="EI53" s="97" t="s">
        <v>389</v>
      </c>
      <c r="EJ53" s="93"/>
      <c r="EK53" s="96" t="s">
        <v>389</v>
      </c>
      <c r="EL53" s="97" t="s">
        <v>389</v>
      </c>
      <c r="EM53" s="93"/>
      <c r="EN53" s="96" t="s">
        <v>389</v>
      </c>
      <c r="EO53" s="97" t="s">
        <v>389</v>
      </c>
      <c r="EP53" s="93"/>
      <c r="EQ53" s="96" t="s">
        <v>389</v>
      </c>
      <c r="ER53" s="97" t="s">
        <v>389</v>
      </c>
      <c r="ES53" s="93"/>
      <c r="ET53" s="96" t="s">
        <v>389</v>
      </c>
      <c r="EU53" s="97" t="s">
        <v>389</v>
      </c>
      <c r="EV53" s="93"/>
      <c r="EW53" s="96" t="s">
        <v>389</v>
      </c>
      <c r="EX53" s="97" t="s">
        <v>389</v>
      </c>
      <c r="EY53" s="93"/>
      <c r="EZ53" s="96" t="s">
        <v>389</v>
      </c>
      <c r="FA53" s="97" t="s">
        <v>389</v>
      </c>
      <c r="FB53" s="93"/>
      <c r="FC53" s="96" t="s">
        <v>389</v>
      </c>
      <c r="FD53" s="97" t="s">
        <v>389</v>
      </c>
      <c r="FE53" s="93"/>
      <c r="FF53" s="96" t="s">
        <v>389</v>
      </c>
      <c r="FG53" s="97" t="s">
        <v>389</v>
      </c>
      <c r="FH53" s="93"/>
      <c r="FI53" s="96" t="s">
        <v>389</v>
      </c>
      <c r="FJ53" s="97" t="s">
        <v>389</v>
      </c>
      <c r="FK53" s="93"/>
      <c r="FL53" s="96" t="s">
        <v>389</v>
      </c>
      <c r="FM53" s="97" t="s">
        <v>389</v>
      </c>
    </row>
    <row r="54" ht="15" customHeight="1" spans="1:170" x14ac:dyDescent="0.25">
      <c r="A54" s="94">
        <f>indices!B54</f>
      </c>
      <c r="B54" s="106">
        <f>'a completer'!$B$12</f>
      </c>
      <c r="C54" s="106">
        <f>'a completer'!$B$15</f>
      </c>
      <c r="D54" s="410">
        <f t="shared" si="0"/>
      </c>
      <c r="E54" s="93"/>
      <c r="F54" s="96" t="s">
        <v>389</v>
      </c>
      <c r="G54" s="97" t="s">
        <v>389</v>
      </c>
      <c r="H54" s="93"/>
      <c r="I54" s="96" t="s">
        <v>389</v>
      </c>
      <c r="J54" s="97" t="s">
        <v>389</v>
      </c>
      <c r="K54" s="93"/>
      <c r="L54" s="96" t="s">
        <v>389</v>
      </c>
      <c r="M54" s="97" t="s">
        <v>389</v>
      </c>
      <c r="N54" s="93"/>
      <c r="O54" s="96" t="s">
        <v>389</v>
      </c>
      <c r="P54" s="97" t="s">
        <v>389</v>
      </c>
      <c r="Q54" s="93"/>
      <c r="R54" s="96" t="s">
        <v>389</v>
      </c>
      <c r="S54" s="97" t="s">
        <v>389</v>
      </c>
      <c r="T54" s="93"/>
      <c r="U54" s="96" t="s">
        <v>389</v>
      </c>
      <c r="V54" s="97" t="s">
        <v>389</v>
      </c>
      <c r="W54" s="93"/>
      <c r="X54" s="96" t="s">
        <v>389</v>
      </c>
      <c r="Y54" s="97" t="s">
        <v>389</v>
      </c>
      <c r="Z54" s="93"/>
      <c r="AA54" s="96" t="s">
        <v>389</v>
      </c>
      <c r="AB54" s="97" t="s">
        <v>389</v>
      </c>
      <c r="AC54" s="93"/>
      <c r="AD54" s="96" t="s">
        <v>389</v>
      </c>
      <c r="AE54" s="97" t="s">
        <v>389</v>
      </c>
      <c r="AF54" s="93"/>
      <c r="AG54" s="96" t="s">
        <v>389</v>
      </c>
      <c r="AH54" s="97" t="s">
        <v>389</v>
      </c>
      <c r="AI54" s="93"/>
      <c r="AJ54" s="96" t="s">
        <v>389</v>
      </c>
      <c r="AK54" s="97" t="s">
        <v>389</v>
      </c>
      <c r="AL54" s="93"/>
      <c r="AM54" s="96" t="s">
        <v>389</v>
      </c>
      <c r="AN54" s="97" t="s">
        <v>389</v>
      </c>
      <c r="AO54" s="93">
        <v>1</v>
      </c>
      <c r="AP54" s="96" t="e">
        <v>#N/A</v>
      </c>
      <c r="AQ54" s="97" t="e">
        <v>#N/A</v>
      </c>
      <c r="AR54" s="93"/>
      <c r="AS54" s="96" t="s">
        <v>389</v>
      </c>
      <c r="AT54" s="97" t="s">
        <v>389</v>
      </c>
      <c r="AU54" s="93"/>
      <c r="AV54" s="96" t="s">
        <v>389</v>
      </c>
      <c r="AW54" s="97" t="s">
        <v>389</v>
      </c>
      <c r="AX54" s="93"/>
      <c r="AY54" s="96" t="s">
        <v>389</v>
      </c>
      <c r="AZ54" s="97" t="s">
        <v>389</v>
      </c>
      <c r="BA54" s="93"/>
      <c r="BB54" s="96" t="s">
        <v>389</v>
      </c>
      <c r="BC54" s="97" t="s">
        <v>389</v>
      </c>
      <c r="BD54" s="93"/>
      <c r="BE54" s="96" t="s">
        <v>389</v>
      </c>
      <c r="BF54" s="97" t="s">
        <v>389</v>
      </c>
      <c r="BG54" s="93"/>
      <c r="BH54" s="96" t="s">
        <v>389</v>
      </c>
      <c r="BI54" s="97" t="s">
        <v>389</v>
      </c>
      <c r="BJ54" s="93"/>
      <c r="BK54" s="96" t="s">
        <v>389</v>
      </c>
      <c r="BL54" s="97" t="s">
        <v>389</v>
      </c>
      <c r="BM54" s="93"/>
      <c r="BN54" s="96" t="s">
        <v>389</v>
      </c>
      <c r="BO54" s="97" t="s">
        <v>389</v>
      </c>
      <c r="BP54" s="93"/>
      <c r="BQ54" s="96" t="s">
        <v>389</v>
      </c>
      <c r="BR54" s="97" t="s">
        <v>389</v>
      </c>
      <c r="BS54" s="93"/>
      <c r="BT54" s="96" t="s">
        <v>389</v>
      </c>
      <c r="BU54" s="97" t="s">
        <v>389</v>
      </c>
      <c r="BV54" s="93"/>
      <c r="BW54" s="96" t="s">
        <v>389</v>
      </c>
      <c r="BX54" s="97" t="s">
        <v>389</v>
      </c>
      <c r="BY54" s="93"/>
      <c r="BZ54" s="96" t="s">
        <v>389</v>
      </c>
      <c r="CA54" s="97" t="s">
        <v>389</v>
      </c>
      <c r="CB54" s="93"/>
      <c r="CC54" s="96" t="s">
        <v>389</v>
      </c>
      <c r="CD54" s="97" t="s">
        <v>389</v>
      </c>
      <c r="CE54" s="93"/>
      <c r="CF54" s="96" t="s">
        <v>389</v>
      </c>
      <c r="CG54" s="97" t="s">
        <v>389</v>
      </c>
      <c r="CH54" s="93"/>
      <c r="CI54" s="96" t="s">
        <v>389</v>
      </c>
      <c r="CJ54" s="97" t="s">
        <v>389</v>
      </c>
      <c r="CK54" s="93"/>
      <c r="CL54" s="96" t="s">
        <v>389</v>
      </c>
      <c r="CM54" s="97" t="s">
        <v>389</v>
      </c>
      <c r="CN54" s="93"/>
      <c r="CO54" s="96" t="s">
        <v>389</v>
      </c>
      <c r="CP54" s="97" t="s">
        <v>389</v>
      </c>
      <c r="CQ54" s="93"/>
      <c r="CR54" s="96" t="s">
        <v>389</v>
      </c>
      <c r="CS54" s="97" t="s">
        <v>389</v>
      </c>
      <c r="CT54" s="93"/>
      <c r="CU54" s="96" t="s">
        <v>389</v>
      </c>
      <c r="CV54" s="97" t="s">
        <v>389</v>
      </c>
      <c r="CW54" s="93"/>
      <c r="CX54" s="96" t="s">
        <v>389</v>
      </c>
      <c r="CY54" s="97" t="s">
        <v>389</v>
      </c>
      <c r="CZ54" s="93"/>
      <c r="DA54" s="96" t="s">
        <v>389</v>
      </c>
      <c r="DB54" s="97" t="s">
        <v>389</v>
      </c>
      <c r="DC54" s="93"/>
      <c r="DD54" s="96" t="s">
        <v>389</v>
      </c>
      <c r="DE54" s="97" t="s">
        <v>389</v>
      </c>
      <c r="DF54" s="93"/>
      <c r="DG54" s="96" t="s">
        <v>389</v>
      </c>
      <c r="DH54" s="97" t="s">
        <v>389</v>
      </c>
      <c r="DI54" s="93"/>
      <c r="DJ54" s="96" t="s">
        <v>389</v>
      </c>
      <c r="DK54" s="97" t="s">
        <v>389</v>
      </c>
      <c r="DL54" s="93"/>
      <c r="DM54" s="96" t="s">
        <v>389</v>
      </c>
      <c r="DN54" s="97" t="s">
        <v>389</v>
      </c>
      <c r="DO54" s="93"/>
      <c r="DP54" s="96" t="s">
        <v>389</v>
      </c>
      <c r="DQ54" s="97" t="s">
        <v>389</v>
      </c>
      <c r="DR54" s="93"/>
      <c r="DS54" s="96" t="s">
        <v>389</v>
      </c>
      <c r="DT54" s="97" t="s">
        <v>389</v>
      </c>
      <c r="DU54" s="93"/>
      <c r="DV54" s="96" t="s">
        <v>389</v>
      </c>
      <c r="DW54" s="97" t="s">
        <v>389</v>
      </c>
      <c r="DX54" s="93"/>
      <c r="DY54" s="96" t="s">
        <v>389</v>
      </c>
      <c r="DZ54" s="97" t="s">
        <v>389</v>
      </c>
      <c r="EA54" s="93"/>
      <c r="EB54" s="96" t="s">
        <v>389</v>
      </c>
      <c r="EC54" s="97" t="s">
        <v>389</v>
      </c>
      <c r="ED54" s="93"/>
      <c r="EE54" s="96" t="s">
        <v>389</v>
      </c>
      <c r="EF54" s="97" t="s">
        <v>389</v>
      </c>
      <c r="EG54" s="93"/>
      <c r="EH54" s="96" t="s">
        <v>389</v>
      </c>
      <c r="EI54" s="97" t="s">
        <v>389</v>
      </c>
      <c r="EJ54" s="93"/>
      <c r="EK54" s="96" t="s">
        <v>389</v>
      </c>
      <c r="EL54" s="97" t="s">
        <v>389</v>
      </c>
      <c r="EM54" s="93"/>
      <c r="EN54" s="96" t="s">
        <v>389</v>
      </c>
      <c r="EO54" s="97" t="s">
        <v>389</v>
      </c>
      <c r="EP54" s="93"/>
      <c r="EQ54" s="96" t="s">
        <v>389</v>
      </c>
      <c r="ER54" s="97" t="s">
        <v>389</v>
      </c>
      <c r="ES54" s="93"/>
      <c r="ET54" s="96" t="s">
        <v>389</v>
      </c>
      <c r="EU54" s="97" t="s">
        <v>389</v>
      </c>
      <c r="EV54" s="93"/>
      <c r="EW54" s="96" t="s">
        <v>389</v>
      </c>
      <c r="EX54" s="97" t="s">
        <v>389</v>
      </c>
      <c r="EY54" s="93"/>
      <c r="EZ54" s="96" t="s">
        <v>389</v>
      </c>
      <c r="FA54" s="97" t="s">
        <v>389</v>
      </c>
      <c r="FB54" s="93"/>
      <c r="FC54" s="96" t="s">
        <v>389</v>
      </c>
      <c r="FD54" s="97" t="s">
        <v>389</v>
      </c>
      <c r="FE54" s="93"/>
      <c r="FF54" s="96" t="s">
        <v>389</v>
      </c>
      <c r="FG54" s="97" t="s">
        <v>389</v>
      </c>
      <c r="FH54" s="93"/>
      <c r="FI54" s="96" t="s">
        <v>389</v>
      </c>
      <c r="FJ54" s="97" t="s">
        <v>389</v>
      </c>
      <c r="FK54" s="93"/>
      <c r="FL54" s="96" t="s">
        <v>389</v>
      </c>
      <c r="FM54" s="97" t="s">
        <v>389</v>
      </c>
    </row>
    <row r="55" ht="15" customHeight="1" spans="1:170" x14ac:dyDescent="0.25">
      <c r="A55" s="94">
        <f>indices!B55</f>
      </c>
      <c r="B55" s="106">
        <f>'a completer'!$B$12</f>
      </c>
      <c r="C55" s="106">
        <f>'a completer'!$B$15</f>
      </c>
      <c r="D55" s="410">
        <f t="shared" si="0"/>
      </c>
      <c r="E55" s="93"/>
      <c r="F55" s="96" t="s">
        <v>389</v>
      </c>
      <c r="G55" s="97" t="s">
        <v>389</v>
      </c>
      <c r="H55" s="93"/>
      <c r="I55" s="96" t="s">
        <v>389</v>
      </c>
      <c r="J55" s="97" t="s">
        <v>389</v>
      </c>
      <c r="K55" s="93"/>
      <c r="L55" s="96" t="s">
        <v>389</v>
      </c>
      <c r="M55" s="97" t="s">
        <v>389</v>
      </c>
      <c r="N55" s="93"/>
      <c r="O55" s="96" t="s">
        <v>389</v>
      </c>
      <c r="P55" s="97" t="s">
        <v>389</v>
      </c>
      <c r="Q55" s="93"/>
      <c r="R55" s="96" t="s">
        <v>389</v>
      </c>
      <c r="S55" s="97" t="s">
        <v>389</v>
      </c>
      <c r="T55" s="93"/>
      <c r="U55" s="96" t="s">
        <v>389</v>
      </c>
      <c r="V55" s="97" t="s">
        <v>389</v>
      </c>
      <c r="W55" s="93"/>
      <c r="X55" s="96" t="s">
        <v>389</v>
      </c>
      <c r="Y55" s="97" t="s">
        <v>389</v>
      </c>
      <c r="Z55" s="93"/>
      <c r="AA55" s="96" t="s">
        <v>389</v>
      </c>
      <c r="AB55" s="97" t="s">
        <v>389</v>
      </c>
      <c r="AC55" s="93"/>
      <c r="AD55" s="96" t="s">
        <v>389</v>
      </c>
      <c r="AE55" s="97" t="s">
        <v>389</v>
      </c>
      <c r="AF55" s="93"/>
      <c r="AG55" s="96" t="s">
        <v>389</v>
      </c>
      <c r="AH55" s="97" t="s">
        <v>389</v>
      </c>
      <c r="AI55" s="93"/>
      <c r="AJ55" s="96" t="s">
        <v>389</v>
      </c>
      <c r="AK55" s="97" t="s">
        <v>389</v>
      </c>
      <c r="AL55" s="93"/>
      <c r="AM55" s="96" t="s">
        <v>389</v>
      </c>
      <c r="AN55" s="97" t="s">
        <v>389</v>
      </c>
      <c r="AO55" s="93"/>
      <c r="AP55" s="96" t="s">
        <v>389</v>
      </c>
      <c r="AQ55" s="97" t="s">
        <v>389</v>
      </c>
      <c r="AR55" s="93"/>
      <c r="AS55" s="96" t="s">
        <v>389</v>
      </c>
      <c r="AT55" s="97" t="s">
        <v>389</v>
      </c>
      <c r="AU55" s="93"/>
      <c r="AV55" s="96" t="s">
        <v>389</v>
      </c>
      <c r="AW55" s="97" t="s">
        <v>389</v>
      </c>
      <c r="AX55" s="93"/>
      <c r="AY55" s="96" t="s">
        <v>389</v>
      </c>
      <c r="AZ55" s="97" t="s">
        <v>389</v>
      </c>
      <c r="BA55" s="93"/>
      <c r="BB55" s="96" t="s">
        <v>389</v>
      </c>
      <c r="BC55" s="97" t="s">
        <v>389</v>
      </c>
      <c r="BD55" s="93"/>
      <c r="BE55" s="96" t="s">
        <v>389</v>
      </c>
      <c r="BF55" s="97" t="s">
        <v>389</v>
      </c>
      <c r="BG55" s="93"/>
      <c r="BH55" s="96" t="s">
        <v>389</v>
      </c>
      <c r="BI55" s="97" t="s">
        <v>389</v>
      </c>
      <c r="BJ55" s="93"/>
      <c r="BK55" s="96" t="s">
        <v>389</v>
      </c>
      <c r="BL55" s="97" t="s">
        <v>389</v>
      </c>
      <c r="BM55" s="93"/>
      <c r="BN55" s="96" t="s">
        <v>389</v>
      </c>
      <c r="BO55" s="97" t="s">
        <v>389</v>
      </c>
      <c r="BP55" s="93"/>
      <c r="BQ55" s="96" t="s">
        <v>389</v>
      </c>
      <c r="BR55" s="97" t="s">
        <v>389</v>
      </c>
      <c r="BS55" s="93"/>
      <c r="BT55" s="96" t="s">
        <v>389</v>
      </c>
      <c r="BU55" s="97" t="s">
        <v>389</v>
      </c>
      <c r="BV55" s="93"/>
      <c r="BW55" s="96" t="s">
        <v>389</v>
      </c>
      <c r="BX55" s="97" t="s">
        <v>389</v>
      </c>
      <c r="BY55" s="93"/>
      <c r="BZ55" s="96" t="s">
        <v>389</v>
      </c>
      <c r="CA55" s="97" t="s">
        <v>389</v>
      </c>
      <c r="CB55" s="93"/>
      <c r="CC55" s="96" t="s">
        <v>389</v>
      </c>
      <c r="CD55" s="97" t="s">
        <v>389</v>
      </c>
      <c r="CE55" s="93"/>
      <c r="CF55" s="96" t="s">
        <v>389</v>
      </c>
      <c r="CG55" s="97" t="s">
        <v>389</v>
      </c>
      <c r="CH55" s="93"/>
      <c r="CI55" s="96" t="s">
        <v>389</v>
      </c>
      <c r="CJ55" s="97" t="s">
        <v>389</v>
      </c>
      <c r="CK55" s="93"/>
      <c r="CL55" s="96" t="s">
        <v>389</v>
      </c>
      <c r="CM55" s="97" t="s">
        <v>389</v>
      </c>
      <c r="CN55" s="93"/>
      <c r="CO55" s="96" t="s">
        <v>389</v>
      </c>
      <c r="CP55" s="97" t="s">
        <v>389</v>
      </c>
      <c r="CQ55" s="93"/>
      <c r="CR55" s="96" t="s">
        <v>389</v>
      </c>
      <c r="CS55" s="97" t="s">
        <v>389</v>
      </c>
      <c r="CT55" s="93"/>
      <c r="CU55" s="96" t="s">
        <v>389</v>
      </c>
      <c r="CV55" s="97" t="s">
        <v>389</v>
      </c>
      <c r="CW55" s="93"/>
      <c r="CX55" s="96" t="s">
        <v>389</v>
      </c>
      <c r="CY55" s="97" t="s">
        <v>389</v>
      </c>
      <c r="CZ55" s="93"/>
      <c r="DA55" s="96" t="s">
        <v>389</v>
      </c>
      <c r="DB55" s="97" t="s">
        <v>389</v>
      </c>
      <c r="DC55" s="93"/>
      <c r="DD55" s="96" t="s">
        <v>389</v>
      </c>
      <c r="DE55" s="97" t="s">
        <v>389</v>
      </c>
      <c r="DF55" s="93"/>
      <c r="DG55" s="96" t="s">
        <v>389</v>
      </c>
      <c r="DH55" s="97" t="s">
        <v>389</v>
      </c>
      <c r="DI55" s="93"/>
      <c r="DJ55" s="96" t="s">
        <v>389</v>
      </c>
      <c r="DK55" s="97" t="s">
        <v>389</v>
      </c>
      <c r="DL55" s="93"/>
      <c r="DM55" s="96" t="s">
        <v>389</v>
      </c>
      <c r="DN55" s="97" t="s">
        <v>389</v>
      </c>
      <c r="DO55" s="93"/>
      <c r="DP55" s="96" t="s">
        <v>389</v>
      </c>
      <c r="DQ55" s="97" t="s">
        <v>389</v>
      </c>
      <c r="DR55" s="93"/>
      <c r="DS55" s="96" t="s">
        <v>389</v>
      </c>
      <c r="DT55" s="97" t="s">
        <v>389</v>
      </c>
      <c r="DU55" s="93"/>
      <c r="DV55" s="96" t="s">
        <v>389</v>
      </c>
      <c r="DW55" s="97" t="s">
        <v>389</v>
      </c>
      <c r="DX55" s="93"/>
      <c r="DY55" s="96" t="s">
        <v>389</v>
      </c>
      <c r="DZ55" s="97" t="s">
        <v>389</v>
      </c>
      <c r="EA55" s="93"/>
      <c r="EB55" s="96" t="s">
        <v>389</v>
      </c>
      <c r="EC55" s="97" t="s">
        <v>389</v>
      </c>
      <c r="ED55" s="93"/>
      <c r="EE55" s="96" t="s">
        <v>389</v>
      </c>
      <c r="EF55" s="97" t="s">
        <v>389</v>
      </c>
      <c r="EG55" s="93"/>
      <c r="EH55" s="96" t="s">
        <v>389</v>
      </c>
      <c r="EI55" s="97" t="s">
        <v>389</v>
      </c>
      <c r="EJ55" s="93"/>
      <c r="EK55" s="96" t="s">
        <v>389</v>
      </c>
      <c r="EL55" s="97" t="s">
        <v>389</v>
      </c>
      <c r="EM55" s="93"/>
      <c r="EN55" s="96" t="s">
        <v>389</v>
      </c>
      <c r="EO55" s="97" t="s">
        <v>389</v>
      </c>
      <c r="EP55" s="93"/>
      <c r="EQ55" s="96" t="s">
        <v>389</v>
      </c>
      <c r="ER55" s="97" t="s">
        <v>389</v>
      </c>
      <c r="ES55" s="93"/>
      <c r="ET55" s="96" t="s">
        <v>389</v>
      </c>
      <c r="EU55" s="97" t="s">
        <v>389</v>
      </c>
      <c r="EV55" s="93"/>
      <c r="EW55" s="96" t="s">
        <v>389</v>
      </c>
      <c r="EX55" s="97" t="s">
        <v>389</v>
      </c>
      <c r="EY55" s="93"/>
      <c r="EZ55" s="96" t="s">
        <v>389</v>
      </c>
      <c r="FA55" s="97" t="s">
        <v>389</v>
      </c>
      <c r="FB55" s="93"/>
      <c r="FC55" s="96" t="s">
        <v>389</v>
      </c>
      <c r="FD55" s="97" t="s">
        <v>389</v>
      </c>
      <c r="FE55" s="93"/>
      <c r="FF55" s="96" t="s">
        <v>389</v>
      </c>
      <c r="FG55" s="97" t="s">
        <v>389</v>
      </c>
      <c r="FH55" s="93"/>
      <c r="FI55" s="96" t="s">
        <v>389</v>
      </c>
      <c r="FJ55" s="97" t="s">
        <v>389</v>
      </c>
      <c r="FK55" s="93"/>
      <c r="FL55" s="96" t="s">
        <v>389</v>
      </c>
      <c r="FM55" s="97" t="s">
        <v>389</v>
      </c>
    </row>
    <row r="56" ht="15" customHeight="1" spans="1:170" x14ac:dyDescent="0.25">
      <c r="A56" s="94">
        <f>indices!B56</f>
      </c>
      <c r="B56" s="106">
        <f>'a completer'!$B$12</f>
      </c>
      <c r="C56" s="106">
        <f>'a completer'!$B$15</f>
      </c>
      <c r="D56" s="410">
        <f t="shared" si="0"/>
      </c>
      <c r="E56" s="93"/>
      <c r="F56" s="96" t="s">
        <v>389</v>
      </c>
      <c r="G56" s="97" t="s">
        <v>389</v>
      </c>
      <c r="H56" s="93"/>
      <c r="I56" s="96" t="s">
        <v>389</v>
      </c>
      <c r="J56" s="97" t="s">
        <v>389</v>
      </c>
      <c r="K56" s="93"/>
      <c r="L56" s="96" t="s">
        <v>389</v>
      </c>
      <c r="M56" s="97" t="s">
        <v>389</v>
      </c>
      <c r="N56" s="93"/>
      <c r="O56" s="96" t="s">
        <v>389</v>
      </c>
      <c r="P56" s="97" t="s">
        <v>389</v>
      </c>
      <c r="Q56" s="93"/>
      <c r="R56" s="96" t="s">
        <v>389</v>
      </c>
      <c r="S56" s="97" t="s">
        <v>389</v>
      </c>
      <c r="T56" s="93"/>
      <c r="U56" s="96" t="s">
        <v>389</v>
      </c>
      <c r="V56" s="97" t="s">
        <v>389</v>
      </c>
      <c r="W56" s="93"/>
      <c r="X56" s="96" t="s">
        <v>389</v>
      </c>
      <c r="Y56" s="97" t="s">
        <v>389</v>
      </c>
      <c r="Z56" s="93"/>
      <c r="AA56" s="96" t="s">
        <v>389</v>
      </c>
      <c r="AB56" s="97" t="s">
        <v>389</v>
      </c>
      <c r="AC56" s="93"/>
      <c r="AD56" s="96" t="s">
        <v>389</v>
      </c>
      <c r="AE56" s="97" t="s">
        <v>389</v>
      </c>
      <c r="AF56" s="93"/>
      <c r="AG56" s="96" t="s">
        <v>389</v>
      </c>
      <c r="AH56" s="97" t="s">
        <v>389</v>
      </c>
      <c r="AI56" s="93"/>
      <c r="AJ56" s="96" t="s">
        <v>389</v>
      </c>
      <c r="AK56" s="97" t="s">
        <v>389</v>
      </c>
      <c r="AL56" s="93"/>
      <c r="AM56" s="96" t="s">
        <v>389</v>
      </c>
      <c r="AN56" s="97" t="s">
        <v>389</v>
      </c>
      <c r="AO56" s="93"/>
      <c r="AP56" s="96" t="s">
        <v>389</v>
      </c>
      <c r="AQ56" s="97" t="s">
        <v>389</v>
      </c>
      <c r="AR56" s="93"/>
      <c r="AS56" s="96" t="s">
        <v>389</v>
      </c>
      <c r="AT56" s="97" t="s">
        <v>389</v>
      </c>
      <c r="AU56" s="93"/>
      <c r="AV56" s="96" t="s">
        <v>389</v>
      </c>
      <c r="AW56" s="97" t="s">
        <v>389</v>
      </c>
      <c r="AX56" s="93"/>
      <c r="AY56" s="96" t="s">
        <v>389</v>
      </c>
      <c r="AZ56" s="97" t="s">
        <v>389</v>
      </c>
      <c r="BA56" s="93"/>
      <c r="BB56" s="96" t="s">
        <v>389</v>
      </c>
      <c r="BC56" s="97" t="s">
        <v>389</v>
      </c>
      <c r="BD56" s="93"/>
      <c r="BE56" s="96" t="s">
        <v>389</v>
      </c>
      <c r="BF56" s="97" t="s">
        <v>389</v>
      </c>
      <c r="BG56" s="93"/>
      <c r="BH56" s="96" t="s">
        <v>389</v>
      </c>
      <c r="BI56" s="97" t="s">
        <v>389</v>
      </c>
      <c r="BJ56" s="93"/>
      <c r="BK56" s="96" t="s">
        <v>389</v>
      </c>
      <c r="BL56" s="97" t="s">
        <v>389</v>
      </c>
      <c r="BM56" s="93"/>
      <c r="BN56" s="96" t="s">
        <v>389</v>
      </c>
      <c r="BO56" s="97" t="s">
        <v>389</v>
      </c>
      <c r="BP56" s="93"/>
      <c r="BQ56" s="96" t="s">
        <v>389</v>
      </c>
      <c r="BR56" s="97" t="s">
        <v>389</v>
      </c>
      <c r="BS56" s="93"/>
      <c r="BT56" s="96" t="s">
        <v>389</v>
      </c>
      <c r="BU56" s="97" t="s">
        <v>389</v>
      </c>
      <c r="BV56" s="93"/>
      <c r="BW56" s="96" t="s">
        <v>389</v>
      </c>
      <c r="BX56" s="97" t="s">
        <v>389</v>
      </c>
      <c r="BY56" s="93"/>
      <c r="BZ56" s="96" t="s">
        <v>389</v>
      </c>
      <c r="CA56" s="97" t="s">
        <v>389</v>
      </c>
      <c r="CB56" s="93"/>
      <c r="CC56" s="96" t="s">
        <v>389</v>
      </c>
      <c r="CD56" s="97" t="s">
        <v>389</v>
      </c>
      <c r="CE56" s="93"/>
      <c r="CF56" s="96" t="s">
        <v>389</v>
      </c>
      <c r="CG56" s="97" t="s">
        <v>389</v>
      </c>
      <c r="CH56" s="93"/>
      <c r="CI56" s="96" t="s">
        <v>389</v>
      </c>
      <c r="CJ56" s="97" t="s">
        <v>389</v>
      </c>
      <c r="CK56" s="93"/>
      <c r="CL56" s="96" t="s">
        <v>389</v>
      </c>
      <c r="CM56" s="97" t="s">
        <v>389</v>
      </c>
      <c r="CN56" s="93"/>
      <c r="CO56" s="96" t="s">
        <v>389</v>
      </c>
      <c r="CP56" s="97" t="s">
        <v>389</v>
      </c>
      <c r="CQ56" s="93"/>
      <c r="CR56" s="96" t="s">
        <v>389</v>
      </c>
      <c r="CS56" s="97" t="s">
        <v>389</v>
      </c>
      <c r="CT56" s="93"/>
      <c r="CU56" s="96" t="s">
        <v>389</v>
      </c>
      <c r="CV56" s="97" t="s">
        <v>389</v>
      </c>
      <c r="CW56" s="93"/>
      <c r="CX56" s="96" t="s">
        <v>389</v>
      </c>
      <c r="CY56" s="97" t="s">
        <v>389</v>
      </c>
      <c r="CZ56" s="93"/>
      <c r="DA56" s="96" t="s">
        <v>389</v>
      </c>
      <c r="DB56" s="97" t="s">
        <v>389</v>
      </c>
      <c r="DC56" s="93"/>
      <c r="DD56" s="96" t="s">
        <v>389</v>
      </c>
      <c r="DE56" s="97" t="s">
        <v>389</v>
      </c>
      <c r="DF56" s="93"/>
      <c r="DG56" s="96" t="s">
        <v>389</v>
      </c>
      <c r="DH56" s="97" t="s">
        <v>389</v>
      </c>
      <c r="DI56" s="93"/>
      <c r="DJ56" s="96" t="s">
        <v>389</v>
      </c>
      <c r="DK56" s="97" t="s">
        <v>389</v>
      </c>
      <c r="DL56" s="93"/>
      <c r="DM56" s="96" t="s">
        <v>389</v>
      </c>
      <c r="DN56" s="97" t="s">
        <v>389</v>
      </c>
      <c r="DO56" s="93"/>
      <c r="DP56" s="96" t="s">
        <v>389</v>
      </c>
      <c r="DQ56" s="97" t="s">
        <v>389</v>
      </c>
      <c r="DR56" s="93"/>
      <c r="DS56" s="96" t="s">
        <v>389</v>
      </c>
      <c r="DT56" s="97" t="s">
        <v>389</v>
      </c>
      <c r="DU56" s="93"/>
      <c r="DV56" s="96" t="s">
        <v>389</v>
      </c>
      <c r="DW56" s="97" t="s">
        <v>389</v>
      </c>
      <c r="DX56" s="93"/>
      <c r="DY56" s="96" t="s">
        <v>389</v>
      </c>
      <c r="DZ56" s="97" t="s">
        <v>389</v>
      </c>
      <c r="EA56" s="93"/>
      <c r="EB56" s="96" t="s">
        <v>389</v>
      </c>
      <c r="EC56" s="97" t="s">
        <v>389</v>
      </c>
      <c r="ED56" s="93"/>
      <c r="EE56" s="96" t="s">
        <v>389</v>
      </c>
      <c r="EF56" s="97" t="s">
        <v>389</v>
      </c>
      <c r="EG56" s="93"/>
      <c r="EH56" s="96" t="s">
        <v>389</v>
      </c>
      <c r="EI56" s="97" t="s">
        <v>389</v>
      </c>
      <c r="EJ56" s="93"/>
      <c r="EK56" s="96" t="s">
        <v>389</v>
      </c>
      <c r="EL56" s="97" t="s">
        <v>389</v>
      </c>
      <c r="EM56" s="93"/>
      <c r="EN56" s="96" t="s">
        <v>389</v>
      </c>
      <c r="EO56" s="97" t="s">
        <v>389</v>
      </c>
      <c r="EP56" s="93"/>
      <c r="EQ56" s="96" t="s">
        <v>389</v>
      </c>
      <c r="ER56" s="97" t="s">
        <v>389</v>
      </c>
      <c r="ES56" s="93"/>
      <c r="ET56" s="96" t="s">
        <v>389</v>
      </c>
      <c r="EU56" s="97" t="s">
        <v>389</v>
      </c>
      <c r="EV56" s="93"/>
      <c r="EW56" s="96" t="s">
        <v>389</v>
      </c>
      <c r="EX56" s="97" t="s">
        <v>389</v>
      </c>
      <c r="EY56" s="93"/>
      <c r="EZ56" s="96" t="s">
        <v>389</v>
      </c>
      <c r="FA56" s="97" t="s">
        <v>389</v>
      </c>
      <c r="FB56" s="93"/>
      <c r="FC56" s="96" t="s">
        <v>389</v>
      </c>
      <c r="FD56" s="97" t="s">
        <v>389</v>
      </c>
      <c r="FE56" s="93"/>
      <c r="FF56" s="96" t="s">
        <v>389</v>
      </c>
      <c r="FG56" s="97" t="s">
        <v>389</v>
      </c>
      <c r="FH56" s="93"/>
      <c r="FI56" s="96" t="s">
        <v>389</v>
      </c>
      <c r="FJ56" s="97" t="s">
        <v>389</v>
      </c>
      <c r="FK56" s="93"/>
      <c r="FL56" s="96" t="s">
        <v>389</v>
      </c>
      <c r="FM56" s="97" t="s">
        <v>389</v>
      </c>
    </row>
    <row r="57" ht="15" customHeight="1" spans="1:170" x14ac:dyDescent="0.25">
      <c r="A57" s="94">
        <f>indices!B57</f>
      </c>
      <c r="B57" s="106">
        <f>'a completer'!$B$12</f>
      </c>
      <c r="C57" s="106">
        <f>'a completer'!$B$15</f>
      </c>
      <c r="D57" s="410">
        <f t="shared" si="0"/>
      </c>
      <c r="E57" s="93"/>
      <c r="F57" s="96" t="s">
        <v>389</v>
      </c>
      <c r="G57" s="97" t="s">
        <v>389</v>
      </c>
      <c r="H57" s="93"/>
      <c r="I57" s="96" t="s">
        <v>389</v>
      </c>
      <c r="J57" s="97" t="s">
        <v>389</v>
      </c>
      <c r="K57" s="93"/>
      <c r="L57" s="96" t="s">
        <v>389</v>
      </c>
      <c r="M57" s="97" t="s">
        <v>389</v>
      </c>
      <c r="N57" s="93"/>
      <c r="O57" s="96" t="s">
        <v>389</v>
      </c>
      <c r="P57" s="97" t="s">
        <v>389</v>
      </c>
      <c r="Q57" s="93"/>
      <c r="R57" s="96" t="s">
        <v>389</v>
      </c>
      <c r="S57" s="97" t="s">
        <v>389</v>
      </c>
      <c r="T57" s="93"/>
      <c r="U57" s="96" t="s">
        <v>389</v>
      </c>
      <c r="V57" s="97" t="s">
        <v>389</v>
      </c>
      <c r="W57" s="93"/>
      <c r="X57" s="96" t="s">
        <v>389</v>
      </c>
      <c r="Y57" s="97" t="s">
        <v>389</v>
      </c>
      <c r="Z57" s="93"/>
      <c r="AA57" s="96" t="s">
        <v>389</v>
      </c>
      <c r="AB57" s="97" t="s">
        <v>389</v>
      </c>
      <c r="AC57" s="93"/>
      <c r="AD57" s="96" t="s">
        <v>389</v>
      </c>
      <c r="AE57" s="97" t="s">
        <v>389</v>
      </c>
      <c r="AF57" s="93"/>
      <c r="AG57" s="96" t="s">
        <v>389</v>
      </c>
      <c r="AH57" s="97" t="s">
        <v>389</v>
      </c>
      <c r="AI57" s="93"/>
      <c r="AJ57" s="96" t="s">
        <v>389</v>
      </c>
      <c r="AK57" s="97" t="s">
        <v>389</v>
      </c>
      <c r="AL57" s="93">
        <v>1</v>
      </c>
      <c r="AM57" s="96" t="e">
        <v>#N/A</v>
      </c>
      <c r="AN57" s="97" t="e">
        <v>#N/A</v>
      </c>
      <c r="AO57" s="93"/>
      <c r="AP57" s="96" t="s">
        <v>389</v>
      </c>
      <c r="AQ57" s="97" t="s">
        <v>389</v>
      </c>
      <c r="AR57" s="93"/>
      <c r="AS57" s="96" t="s">
        <v>389</v>
      </c>
      <c r="AT57" s="97" t="s">
        <v>389</v>
      </c>
      <c r="AU57" s="93"/>
      <c r="AV57" s="96" t="s">
        <v>389</v>
      </c>
      <c r="AW57" s="97" t="s">
        <v>389</v>
      </c>
      <c r="AX57" s="93"/>
      <c r="AY57" s="96" t="s">
        <v>389</v>
      </c>
      <c r="AZ57" s="97" t="s">
        <v>389</v>
      </c>
      <c r="BA57" s="93"/>
      <c r="BB57" s="96" t="s">
        <v>389</v>
      </c>
      <c r="BC57" s="97" t="s">
        <v>389</v>
      </c>
      <c r="BD57" s="93"/>
      <c r="BE57" s="96" t="s">
        <v>389</v>
      </c>
      <c r="BF57" s="97" t="s">
        <v>389</v>
      </c>
      <c r="BG57" s="93"/>
      <c r="BH57" s="96" t="s">
        <v>389</v>
      </c>
      <c r="BI57" s="97" t="s">
        <v>389</v>
      </c>
      <c r="BJ57" s="93"/>
      <c r="BK57" s="96" t="s">
        <v>389</v>
      </c>
      <c r="BL57" s="97" t="s">
        <v>389</v>
      </c>
      <c r="BM57" s="93"/>
      <c r="BN57" s="96" t="s">
        <v>389</v>
      </c>
      <c r="BO57" s="97" t="s">
        <v>389</v>
      </c>
      <c r="BP57" s="93"/>
      <c r="BQ57" s="96" t="s">
        <v>389</v>
      </c>
      <c r="BR57" s="97" t="s">
        <v>389</v>
      </c>
      <c r="BS57" s="93"/>
      <c r="BT57" s="96" t="s">
        <v>389</v>
      </c>
      <c r="BU57" s="97" t="s">
        <v>389</v>
      </c>
      <c r="BV57" s="93"/>
      <c r="BW57" s="96" t="s">
        <v>389</v>
      </c>
      <c r="BX57" s="97" t="s">
        <v>389</v>
      </c>
      <c r="BY57" s="93"/>
      <c r="BZ57" s="96" t="s">
        <v>389</v>
      </c>
      <c r="CA57" s="97" t="s">
        <v>389</v>
      </c>
      <c r="CB57" s="93"/>
      <c r="CC57" s="96" t="s">
        <v>389</v>
      </c>
      <c r="CD57" s="97" t="s">
        <v>389</v>
      </c>
      <c r="CE57" s="93"/>
      <c r="CF57" s="96" t="s">
        <v>389</v>
      </c>
      <c r="CG57" s="97" t="s">
        <v>389</v>
      </c>
      <c r="CH57" s="93"/>
      <c r="CI57" s="96" t="s">
        <v>389</v>
      </c>
      <c r="CJ57" s="97" t="s">
        <v>389</v>
      </c>
      <c r="CK57" s="93"/>
      <c r="CL57" s="96" t="s">
        <v>389</v>
      </c>
      <c r="CM57" s="97" t="s">
        <v>389</v>
      </c>
      <c r="CN57" s="93"/>
      <c r="CO57" s="96" t="s">
        <v>389</v>
      </c>
      <c r="CP57" s="97" t="s">
        <v>389</v>
      </c>
      <c r="CQ57" s="93">
        <v>1</v>
      </c>
      <c r="CR57" s="96" t="e">
        <v>#N/A</v>
      </c>
      <c r="CS57" s="97" t="e">
        <v>#N/A</v>
      </c>
      <c r="CT57" s="93"/>
      <c r="CU57" s="96" t="s">
        <v>389</v>
      </c>
      <c r="CV57" s="97" t="s">
        <v>389</v>
      </c>
      <c r="CW57" s="93"/>
      <c r="CX57" s="96" t="s">
        <v>389</v>
      </c>
      <c r="CY57" s="97" t="s">
        <v>389</v>
      </c>
      <c r="CZ57" s="93"/>
      <c r="DA57" s="96" t="s">
        <v>389</v>
      </c>
      <c r="DB57" s="97" t="s">
        <v>389</v>
      </c>
      <c r="DC57" s="93"/>
      <c r="DD57" s="96" t="s">
        <v>389</v>
      </c>
      <c r="DE57" s="97" t="s">
        <v>389</v>
      </c>
      <c r="DF57" s="93"/>
      <c r="DG57" s="96" t="s">
        <v>389</v>
      </c>
      <c r="DH57" s="97" t="s">
        <v>389</v>
      </c>
      <c r="DI57" s="93"/>
      <c r="DJ57" s="96" t="s">
        <v>389</v>
      </c>
      <c r="DK57" s="97" t="s">
        <v>389</v>
      </c>
      <c r="DL57" s="93"/>
      <c r="DM57" s="96" t="s">
        <v>389</v>
      </c>
      <c r="DN57" s="97" t="s">
        <v>389</v>
      </c>
      <c r="DO57" s="93"/>
      <c r="DP57" s="96" t="s">
        <v>389</v>
      </c>
      <c r="DQ57" s="97" t="s">
        <v>389</v>
      </c>
      <c r="DR57" s="93"/>
      <c r="DS57" s="96" t="s">
        <v>389</v>
      </c>
      <c r="DT57" s="97" t="s">
        <v>389</v>
      </c>
      <c r="DU57" s="93"/>
      <c r="DV57" s="96" t="s">
        <v>389</v>
      </c>
      <c r="DW57" s="97" t="s">
        <v>389</v>
      </c>
      <c r="DX57" s="93"/>
      <c r="DY57" s="96" t="s">
        <v>389</v>
      </c>
      <c r="DZ57" s="97" t="s">
        <v>389</v>
      </c>
      <c r="EA57" s="93"/>
      <c r="EB57" s="96" t="s">
        <v>389</v>
      </c>
      <c r="EC57" s="97" t="s">
        <v>389</v>
      </c>
      <c r="ED57" s="93"/>
      <c r="EE57" s="96" t="s">
        <v>389</v>
      </c>
      <c r="EF57" s="97" t="s">
        <v>389</v>
      </c>
      <c r="EG57" s="93"/>
      <c r="EH57" s="96" t="s">
        <v>389</v>
      </c>
      <c r="EI57" s="97" t="s">
        <v>389</v>
      </c>
      <c r="EJ57" s="93"/>
      <c r="EK57" s="96" t="s">
        <v>389</v>
      </c>
      <c r="EL57" s="97" t="s">
        <v>389</v>
      </c>
      <c r="EM57" s="93"/>
      <c r="EN57" s="96" t="s">
        <v>389</v>
      </c>
      <c r="EO57" s="97" t="s">
        <v>389</v>
      </c>
      <c r="EP57" s="93"/>
      <c r="EQ57" s="96" t="s">
        <v>389</v>
      </c>
      <c r="ER57" s="97" t="s">
        <v>389</v>
      </c>
      <c r="ES57" s="93"/>
      <c r="ET57" s="96" t="s">
        <v>389</v>
      </c>
      <c r="EU57" s="97" t="s">
        <v>389</v>
      </c>
      <c r="EV57" s="93"/>
      <c r="EW57" s="96" t="s">
        <v>389</v>
      </c>
      <c r="EX57" s="97" t="s">
        <v>389</v>
      </c>
      <c r="EY57" s="93"/>
      <c r="EZ57" s="96" t="s">
        <v>389</v>
      </c>
      <c r="FA57" s="97" t="s">
        <v>389</v>
      </c>
      <c r="FB57" s="93"/>
      <c r="FC57" s="96" t="s">
        <v>389</v>
      </c>
      <c r="FD57" s="97" t="s">
        <v>389</v>
      </c>
      <c r="FE57" s="93"/>
      <c r="FF57" s="96" t="s">
        <v>389</v>
      </c>
      <c r="FG57" s="97" t="s">
        <v>389</v>
      </c>
      <c r="FH57" s="93"/>
      <c r="FI57" s="96" t="s">
        <v>389</v>
      </c>
      <c r="FJ57" s="97" t="s">
        <v>389</v>
      </c>
      <c r="FK57" s="93"/>
      <c r="FL57" s="96" t="s">
        <v>389</v>
      </c>
      <c r="FM57" s="97" t="s">
        <v>389</v>
      </c>
    </row>
    <row r="58" ht="15" customHeight="1" spans="1:170" x14ac:dyDescent="0.25">
      <c r="A58" s="94">
        <f>indices!B58</f>
      </c>
      <c r="B58" s="106">
        <f>'a completer'!$B$12</f>
      </c>
      <c r="C58" s="106">
        <f>'a completer'!$B$15</f>
      </c>
      <c r="D58" s="410">
        <f t="shared" si="0"/>
      </c>
      <c r="E58" s="93"/>
      <c r="F58" s="96" t="s">
        <v>389</v>
      </c>
      <c r="G58" s="97" t="s">
        <v>389</v>
      </c>
      <c r="H58" s="93"/>
      <c r="I58" s="96" t="s">
        <v>389</v>
      </c>
      <c r="J58" s="97" t="s">
        <v>389</v>
      </c>
      <c r="K58" s="93"/>
      <c r="L58" s="96" t="s">
        <v>389</v>
      </c>
      <c r="M58" s="97" t="s">
        <v>389</v>
      </c>
      <c r="N58" s="93"/>
      <c r="O58" s="96" t="s">
        <v>389</v>
      </c>
      <c r="P58" s="97" t="s">
        <v>389</v>
      </c>
      <c r="Q58" s="93"/>
      <c r="R58" s="96" t="s">
        <v>389</v>
      </c>
      <c r="S58" s="97" t="s">
        <v>389</v>
      </c>
      <c r="T58" s="93"/>
      <c r="U58" s="96" t="s">
        <v>389</v>
      </c>
      <c r="V58" s="97" t="s">
        <v>389</v>
      </c>
      <c r="W58" s="93"/>
      <c r="X58" s="96" t="s">
        <v>389</v>
      </c>
      <c r="Y58" s="97" t="s">
        <v>389</v>
      </c>
      <c r="Z58" s="93"/>
      <c r="AA58" s="96" t="s">
        <v>389</v>
      </c>
      <c r="AB58" s="97" t="s">
        <v>389</v>
      </c>
      <c r="AC58" s="93"/>
      <c r="AD58" s="96" t="s">
        <v>389</v>
      </c>
      <c r="AE58" s="97" t="s">
        <v>389</v>
      </c>
      <c r="AF58" s="93"/>
      <c r="AG58" s="96" t="s">
        <v>389</v>
      </c>
      <c r="AH58" s="97" t="s">
        <v>389</v>
      </c>
      <c r="AI58" s="93"/>
      <c r="AJ58" s="96" t="s">
        <v>389</v>
      </c>
      <c r="AK58" s="97" t="s">
        <v>389</v>
      </c>
      <c r="AL58" s="93"/>
      <c r="AM58" s="96" t="s">
        <v>389</v>
      </c>
      <c r="AN58" s="97" t="s">
        <v>389</v>
      </c>
      <c r="AO58" s="93"/>
      <c r="AP58" s="96" t="s">
        <v>389</v>
      </c>
      <c r="AQ58" s="97" t="s">
        <v>389</v>
      </c>
      <c r="AR58" s="93">
        <v>1</v>
      </c>
      <c r="AS58" s="96" t="e">
        <v>#N/A</v>
      </c>
      <c r="AT58" s="97" t="e">
        <v>#N/A</v>
      </c>
      <c r="AU58" s="93"/>
      <c r="AV58" s="96" t="s">
        <v>389</v>
      </c>
      <c r="AW58" s="97" t="s">
        <v>389</v>
      </c>
      <c r="AX58" s="93"/>
      <c r="AY58" s="96" t="s">
        <v>389</v>
      </c>
      <c r="AZ58" s="97" t="s">
        <v>389</v>
      </c>
      <c r="BA58" s="93">
        <v>2</v>
      </c>
      <c r="BB58" s="96" t="e">
        <v>#N/A</v>
      </c>
      <c r="BC58" s="97" t="e">
        <v>#N/A</v>
      </c>
      <c r="BD58" s="93"/>
      <c r="BE58" s="96" t="s">
        <v>389</v>
      </c>
      <c r="BF58" s="97" t="s">
        <v>389</v>
      </c>
      <c r="BG58" s="93"/>
      <c r="BH58" s="96" t="s">
        <v>389</v>
      </c>
      <c r="BI58" s="97" t="s">
        <v>389</v>
      </c>
      <c r="BJ58" s="93"/>
      <c r="BK58" s="96" t="s">
        <v>389</v>
      </c>
      <c r="BL58" s="97" t="s">
        <v>389</v>
      </c>
      <c r="BM58" s="93"/>
      <c r="BN58" s="96" t="s">
        <v>389</v>
      </c>
      <c r="BO58" s="97" t="s">
        <v>389</v>
      </c>
      <c r="BP58" s="93"/>
      <c r="BQ58" s="96" t="s">
        <v>389</v>
      </c>
      <c r="BR58" s="97" t="s">
        <v>389</v>
      </c>
      <c r="BS58" s="93"/>
      <c r="BT58" s="96" t="s">
        <v>389</v>
      </c>
      <c r="BU58" s="97" t="s">
        <v>389</v>
      </c>
      <c r="BV58" s="93"/>
      <c r="BW58" s="96" t="s">
        <v>389</v>
      </c>
      <c r="BX58" s="97" t="s">
        <v>389</v>
      </c>
      <c r="BY58" s="93"/>
      <c r="BZ58" s="96" t="s">
        <v>389</v>
      </c>
      <c r="CA58" s="97" t="s">
        <v>389</v>
      </c>
      <c r="CB58" s="93"/>
      <c r="CC58" s="96" t="s">
        <v>389</v>
      </c>
      <c r="CD58" s="97" t="s">
        <v>389</v>
      </c>
      <c r="CE58" s="93"/>
      <c r="CF58" s="96" t="s">
        <v>389</v>
      </c>
      <c r="CG58" s="97" t="s">
        <v>389</v>
      </c>
      <c r="CH58" s="93"/>
      <c r="CI58" s="96" t="s">
        <v>389</v>
      </c>
      <c r="CJ58" s="97" t="s">
        <v>389</v>
      </c>
      <c r="CK58" s="93"/>
      <c r="CL58" s="96" t="s">
        <v>389</v>
      </c>
      <c r="CM58" s="97" t="s">
        <v>389</v>
      </c>
      <c r="CN58" s="93"/>
      <c r="CO58" s="96" t="s">
        <v>389</v>
      </c>
      <c r="CP58" s="97" t="s">
        <v>389</v>
      </c>
      <c r="CQ58" s="93">
        <v>1</v>
      </c>
      <c r="CR58" s="96" t="e">
        <v>#N/A</v>
      </c>
      <c r="CS58" s="97" t="e">
        <v>#N/A</v>
      </c>
      <c r="CT58" s="93"/>
      <c r="CU58" s="96" t="s">
        <v>389</v>
      </c>
      <c r="CV58" s="97" t="s">
        <v>389</v>
      </c>
      <c r="CW58" s="93"/>
      <c r="CX58" s="96" t="s">
        <v>389</v>
      </c>
      <c r="CY58" s="97" t="s">
        <v>389</v>
      </c>
      <c r="CZ58" s="93"/>
      <c r="DA58" s="96" t="s">
        <v>389</v>
      </c>
      <c r="DB58" s="97" t="s">
        <v>389</v>
      </c>
      <c r="DC58" s="93"/>
      <c r="DD58" s="96" t="s">
        <v>389</v>
      </c>
      <c r="DE58" s="97" t="s">
        <v>389</v>
      </c>
      <c r="DF58" s="93"/>
      <c r="DG58" s="96" t="s">
        <v>389</v>
      </c>
      <c r="DH58" s="97" t="s">
        <v>389</v>
      </c>
      <c r="DI58" s="93"/>
      <c r="DJ58" s="96" t="s">
        <v>389</v>
      </c>
      <c r="DK58" s="97" t="s">
        <v>389</v>
      </c>
      <c r="DL58" s="93"/>
      <c r="DM58" s="96" t="s">
        <v>389</v>
      </c>
      <c r="DN58" s="97" t="s">
        <v>389</v>
      </c>
      <c r="DO58" s="93"/>
      <c r="DP58" s="96" t="s">
        <v>389</v>
      </c>
      <c r="DQ58" s="97" t="s">
        <v>389</v>
      </c>
      <c r="DR58" s="93"/>
      <c r="DS58" s="96" t="s">
        <v>389</v>
      </c>
      <c r="DT58" s="97" t="s">
        <v>389</v>
      </c>
      <c r="DU58" s="93"/>
      <c r="DV58" s="96" t="s">
        <v>389</v>
      </c>
      <c r="DW58" s="97" t="s">
        <v>389</v>
      </c>
      <c r="DX58" s="93"/>
      <c r="DY58" s="96" t="s">
        <v>389</v>
      </c>
      <c r="DZ58" s="97" t="s">
        <v>389</v>
      </c>
      <c r="EA58" s="93"/>
      <c r="EB58" s="96" t="s">
        <v>389</v>
      </c>
      <c r="EC58" s="97" t="s">
        <v>389</v>
      </c>
      <c r="ED58" s="93"/>
      <c r="EE58" s="96" t="s">
        <v>389</v>
      </c>
      <c r="EF58" s="97" t="s">
        <v>389</v>
      </c>
      <c r="EG58" s="93"/>
      <c r="EH58" s="96" t="s">
        <v>389</v>
      </c>
      <c r="EI58" s="97" t="s">
        <v>389</v>
      </c>
      <c r="EJ58" s="93"/>
      <c r="EK58" s="96" t="s">
        <v>389</v>
      </c>
      <c r="EL58" s="97" t="s">
        <v>389</v>
      </c>
      <c r="EM58" s="93"/>
      <c r="EN58" s="96" t="s">
        <v>389</v>
      </c>
      <c r="EO58" s="97" t="s">
        <v>389</v>
      </c>
      <c r="EP58" s="93"/>
      <c r="EQ58" s="96" t="s">
        <v>389</v>
      </c>
      <c r="ER58" s="97" t="s">
        <v>389</v>
      </c>
      <c r="ES58" s="93"/>
      <c r="ET58" s="96" t="s">
        <v>389</v>
      </c>
      <c r="EU58" s="97" t="s">
        <v>389</v>
      </c>
      <c r="EV58" s="93"/>
      <c r="EW58" s="96" t="s">
        <v>389</v>
      </c>
      <c r="EX58" s="97" t="s">
        <v>389</v>
      </c>
      <c r="EY58" s="93"/>
      <c r="EZ58" s="96" t="s">
        <v>389</v>
      </c>
      <c r="FA58" s="97" t="s">
        <v>389</v>
      </c>
      <c r="FB58" s="93"/>
      <c r="FC58" s="96" t="s">
        <v>389</v>
      </c>
      <c r="FD58" s="97" t="s">
        <v>389</v>
      </c>
      <c r="FE58" s="93"/>
      <c r="FF58" s="96" t="s">
        <v>389</v>
      </c>
      <c r="FG58" s="97" t="s">
        <v>389</v>
      </c>
      <c r="FH58" s="93"/>
      <c r="FI58" s="96" t="s">
        <v>389</v>
      </c>
      <c r="FJ58" s="97" t="s">
        <v>389</v>
      </c>
      <c r="FK58" s="93"/>
      <c r="FL58" s="96" t="s">
        <v>389</v>
      </c>
      <c r="FM58" s="97" t="s">
        <v>389</v>
      </c>
    </row>
    <row r="59" ht="15" customHeight="1" spans="1:170" x14ac:dyDescent="0.25">
      <c r="A59" s="94">
        <f>indices!B59</f>
      </c>
      <c r="B59" s="106">
        <f>'a completer'!$B$12</f>
      </c>
      <c r="C59" s="106">
        <f>'a completer'!$B$15</f>
      </c>
      <c r="D59" s="410">
        <f t="shared" si="0"/>
      </c>
      <c r="E59" s="93"/>
      <c r="F59" s="96" t="s">
        <v>389</v>
      </c>
      <c r="G59" s="97" t="s">
        <v>389</v>
      </c>
      <c r="H59" s="93"/>
      <c r="I59" s="96" t="s">
        <v>389</v>
      </c>
      <c r="J59" s="97" t="s">
        <v>389</v>
      </c>
      <c r="K59" s="93"/>
      <c r="L59" s="96" t="s">
        <v>389</v>
      </c>
      <c r="M59" s="97" t="s">
        <v>389</v>
      </c>
      <c r="N59" s="93"/>
      <c r="O59" s="96" t="s">
        <v>389</v>
      </c>
      <c r="P59" s="97" t="s">
        <v>389</v>
      </c>
      <c r="Q59" s="93"/>
      <c r="R59" s="96" t="s">
        <v>389</v>
      </c>
      <c r="S59" s="97" t="s">
        <v>389</v>
      </c>
      <c r="T59" s="93"/>
      <c r="U59" s="96" t="s">
        <v>389</v>
      </c>
      <c r="V59" s="97" t="s">
        <v>389</v>
      </c>
      <c r="W59" s="93"/>
      <c r="X59" s="96" t="s">
        <v>389</v>
      </c>
      <c r="Y59" s="97" t="s">
        <v>389</v>
      </c>
      <c r="Z59" s="93"/>
      <c r="AA59" s="96" t="s">
        <v>389</v>
      </c>
      <c r="AB59" s="97" t="s">
        <v>389</v>
      </c>
      <c r="AC59" s="93"/>
      <c r="AD59" s="96" t="s">
        <v>389</v>
      </c>
      <c r="AE59" s="97" t="s">
        <v>389</v>
      </c>
      <c r="AF59" s="93"/>
      <c r="AG59" s="96" t="s">
        <v>389</v>
      </c>
      <c r="AH59" s="97" t="s">
        <v>389</v>
      </c>
      <c r="AI59" s="93"/>
      <c r="AJ59" s="96" t="s">
        <v>389</v>
      </c>
      <c r="AK59" s="97" t="s">
        <v>389</v>
      </c>
      <c r="AL59" s="93"/>
      <c r="AM59" s="96" t="s">
        <v>389</v>
      </c>
      <c r="AN59" s="97" t="s">
        <v>389</v>
      </c>
      <c r="AO59" s="93"/>
      <c r="AP59" s="96" t="s">
        <v>389</v>
      </c>
      <c r="AQ59" s="97" t="s">
        <v>389</v>
      </c>
      <c r="AR59" s="93"/>
      <c r="AS59" s="96" t="s">
        <v>389</v>
      </c>
      <c r="AT59" s="97" t="s">
        <v>389</v>
      </c>
      <c r="AU59" s="93"/>
      <c r="AV59" s="96" t="s">
        <v>389</v>
      </c>
      <c r="AW59" s="97" t="s">
        <v>389</v>
      </c>
      <c r="AX59" s="93"/>
      <c r="AY59" s="96" t="s">
        <v>389</v>
      </c>
      <c r="AZ59" s="97" t="s">
        <v>389</v>
      </c>
      <c r="BA59" s="93"/>
      <c r="BB59" s="96" t="s">
        <v>389</v>
      </c>
      <c r="BC59" s="97" t="s">
        <v>389</v>
      </c>
      <c r="BD59" s="93"/>
      <c r="BE59" s="96" t="s">
        <v>389</v>
      </c>
      <c r="BF59" s="97" t="s">
        <v>389</v>
      </c>
      <c r="BG59" s="93"/>
      <c r="BH59" s="96" t="s">
        <v>389</v>
      </c>
      <c r="BI59" s="97" t="s">
        <v>389</v>
      </c>
      <c r="BJ59" s="93"/>
      <c r="BK59" s="96" t="s">
        <v>389</v>
      </c>
      <c r="BL59" s="97" t="s">
        <v>389</v>
      </c>
      <c r="BM59" s="93"/>
      <c r="BN59" s="96" t="s">
        <v>389</v>
      </c>
      <c r="BO59" s="97" t="s">
        <v>389</v>
      </c>
      <c r="BP59" s="93"/>
      <c r="BQ59" s="96" t="s">
        <v>389</v>
      </c>
      <c r="BR59" s="97" t="s">
        <v>389</v>
      </c>
      <c r="BS59" s="93"/>
      <c r="BT59" s="96" t="s">
        <v>389</v>
      </c>
      <c r="BU59" s="97" t="s">
        <v>389</v>
      </c>
      <c r="BV59" s="93"/>
      <c r="BW59" s="96" t="s">
        <v>389</v>
      </c>
      <c r="BX59" s="97" t="s">
        <v>389</v>
      </c>
      <c r="BY59" s="93"/>
      <c r="BZ59" s="96" t="s">
        <v>389</v>
      </c>
      <c r="CA59" s="97" t="s">
        <v>389</v>
      </c>
      <c r="CB59" s="93"/>
      <c r="CC59" s="96" t="s">
        <v>389</v>
      </c>
      <c r="CD59" s="97" t="s">
        <v>389</v>
      </c>
      <c r="CE59" s="93"/>
      <c r="CF59" s="96" t="s">
        <v>389</v>
      </c>
      <c r="CG59" s="97" t="s">
        <v>389</v>
      </c>
      <c r="CH59" s="93"/>
      <c r="CI59" s="96" t="s">
        <v>389</v>
      </c>
      <c r="CJ59" s="97" t="s">
        <v>389</v>
      </c>
      <c r="CK59" s="93"/>
      <c r="CL59" s="96" t="s">
        <v>389</v>
      </c>
      <c r="CM59" s="97" t="s">
        <v>389</v>
      </c>
      <c r="CN59" s="93"/>
      <c r="CO59" s="96" t="s">
        <v>389</v>
      </c>
      <c r="CP59" s="97" t="s">
        <v>389</v>
      </c>
      <c r="CQ59" s="93"/>
      <c r="CR59" s="96" t="s">
        <v>389</v>
      </c>
      <c r="CS59" s="97" t="s">
        <v>389</v>
      </c>
      <c r="CT59" s="93"/>
      <c r="CU59" s="96" t="s">
        <v>389</v>
      </c>
      <c r="CV59" s="97" t="s">
        <v>389</v>
      </c>
      <c r="CW59" s="93"/>
      <c r="CX59" s="96" t="s">
        <v>389</v>
      </c>
      <c r="CY59" s="97" t="s">
        <v>389</v>
      </c>
      <c r="CZ59" s="93"/>
      <c r="DA59" s="96" t="s">
        <v>389</v>
      </c>
      <c r="DB59" s="97" t="s">
        <v>389</v>
      </c>
      <c r="DC59" s="93"/>
      <c r="DD59" s="96" t="s">
        <v>389</v>
      </c>
      <c r="DE59" s="97" t="s">
        <v>389</v>
      </c>
      <c r="DF59" s="93"/>
      <c r="DG59" s="96" t="s">
        <v>389</v>
      </c>
      <c r="DH59" s="97" t="s">
        <v>389</v>
      </c>
      <c r="DI59" s="93"/>
      <c r="DJ59" s="96" t="s">
        <v>389</v>
      </c>
      <c r="DK59" s="97" t="s">
        <v>389</v>
      </c>
      <c r="DL59" s="93"/>
      <c r="DM59" s="96" t="s">
        <v>389</v>
      </c>
      <c r="DN59" s="97" t="s">
        <v>389</v>
      </c>
      <c r="DO59" s="93"/>
      <c r="DP59" s="96" t="s">
        <v>389</v>
      </c>
      <c r="DQ59" s="97" t="s">
        <v>389</v>
      </c>
      <c r="DR59" s="93"/>
      <c r="DS59" s="96" t="s">
        <v>389</v>
      </c>
      <c r="DT59" s="97" t="s">
        <v>389</v>
      </c>
      <c r="DU59" s="93"/>
      <c r="DV59" s="96" t="s">
        <v>389</v>
      </c>
      <c r="DW59" s="97" t="s">
        <v>389</v>
      </c>
      <c r="DX59" s="93"/>
      <c r="DY59" s="96" t="s">
        <v>389</v>
      </c>
      <c r="DZ59" s="97" t="s">
        <v>389</v>
      </c>
      <c r="EA59" s="93"/>
      <c r="EB59" s="96" t="s">
        <v>389</v>
      </c>
      <c r="EC59" s="97" t="s">
        <v>389</v>
      </c>
      <c r="ED59" s="93"/>
      <c r="EE59" s="96" t="s">
        <v>389</v>
      </c>
      <c r="EF59" s="97" t="s">
        <v>389</v>
      </c>
      <c r="EG59" s="93"/>
      <c r="EH59" s="96" t="s">
        <v>389</v>
      </c>
      <c r="EI59" s="97" t="s">
        <v>389</v>
      </c>
      <c r="EJ59" s="93"/>
      <c r="EK59" s="96" t="s">
        <v>389</v>
      </c>
      <c r="EL59" s="97" t="s">
        <v>389</v>
      </c>
      <c r="EM59" s="93"/>
      <c r="EN59" s="96" t="s">
        <v>389</v>
      </c>
      <c r="EO59" s="97" t="s">
        <v>389</v>
      </c>
      <c r="EP59" s="93"/>
      <c r="EQ59" s="96" t="s">
        <v>389</v>
      </c>
      <c r="ER59" s="97" t="s">
        <v>389</v>
      </c>
      <c r="ES59" s="93"/>
      <c r="ET59" s="96" t="s">
        <v>389</v>
      </c>
      <c r="EU59" s="97" t="s">
        <v>389</v>
      </c>
      <c r="EV59" s="93"/>
      <c r="EW59" s="96" t="s">
        <v>389</v>
      </c>
      <c r="EX59" s="97" t="s">
        <v>389</v>
      </c>
      <c r="EY59" s="93"/>
      <c r="EZ59" s="96" t="s">
        <v>389</v>
      </c>
      <c r="FA59" s="97" t="s">
        <v>389</v>
      </c>
      <c r="FB59" s="93"/>
      <c r="FC59" s="96" t="s">
        <v>389</v>
      </c>
      <c r="FD59" s="97" t="s">
        <v>389</v>
      </c>
      <c r="FE59" s="93"/>
      <c r="FF59" s="96" t="s">
        <v>389</v>
      </c>
      <c r="FG59" s="97" t="s">
        <v>389</v>
      </c>
      <c r="FH59" s="93"/>
      <c r="FI59" s="96" t="s">
        <v>389</v>
      </c>
      <c r="FJ59" s="97" t="s">
        <v>389</v>
      </c>
      <c r="FK59" s="93"/>
      <c r="FL59" s="96" t="s">
        <v>389</v>
      </c>
      <c r="FM59" s="97" t="s">
        <v>389</v>
      </c>
    </row>
    <row r="60" ht="15" customHeight="1" spans="1:170" x14ac:dyDescent="0.25">
      <c r="A60" s="94">
        <f>indices!B60</f>
      </c>
      <c r="B60" s="106">
        <f>'a completer'!$B$12</f>
      </c>
      <c r="C60" s="106">
        <f>'a completer'!$B$15</f>
      </c>
      <c r="D60" s="410">
        <f t="shared" si="0"/>
      </c>
      <c r="E60" s="93"/>
      <c r="F60" s="96" t="s">
        <v>389</v>
      </c>
      <c r="G60" s="97" t="s">
        <v>389</v>
      </c>
      <c r="H60" s="93"/>
      <c r="I60" s="96" t="s">
        <v>389</v>
      </c>
      <c r="J60" s="97" t="s">
        <v>389</v>
      </c>
      <c r="K60" s="93"/>
      <c r="L60" s="96" t="s">
        <v>389</v>
      </c>
      <c r="M60" s="97" t="s">
        <v>389</v>
      </c>
      <c r="N60" s="93"/>
      <c r="O60" s="96" t="s">
        <v>389</v>
      </c>
      <c r="P60" s="97" t="s">
        <v>389</v>
      </c>
      <c r="Q60" s="93"/>
      <c r="R60" s="96" t="s">
        <v>389</v>
      </c>
      <c r="S60" s="97" t="s">
        <v>389</v>
      </c>
      <c r="T60" s="93"/>
      <c r="U60" s="96" t="s">
        <v>389</v>
      </c>
      <c r="V60" s="97" t="s">
        <v>389</v>
      </c>
      <c r="W60" s="93"/>
      <c r="X60" s="96" t="s">
        <v>389</v>
      </c>
      <c r="Y60" s="97" t="s">
        <v>389</v>
      </c>
      <c r="Z60" s="93"/>
      <c r="AA60" s="96" t="s">
        <v>389</v>
      </c>
      <c r="AB60" s="97" t="s">
        <v>389</v>
      </c>
      <c r="AC60" s="93"/>
      <c r="AD60" s="96" t="s">
        <v>389</v>
      </c>
      <c r="AE60" s="97" t="s">
        <v>389</v>
      </c>
      <c r="AF60" s="93"/>
      <c r="AG60" s="96" t="s">
        <v>389</v>
      </c>
      <c r="AH60" s="97" t="s">
        <v>389</v>
      </c>
      <c r="AI60" s="93"/>
      <c r="AJ60" s="96" t="s">
        <v>389</v>
      </c>
      <c r="AK60" s="97" t="s">
        <v>389</v>
      </c>
      <c r="AL60" s="93"/>
      <c r="AM60" s="96" t="s">
        <v>389</v>
      </c>
      <c r="AN60" s="97" t="s">
        <v>389</v>
      </c>
      <c r="AO60" s="93"/>
      <c r="AP60" s="96" t="s">
        <v>389</v>
      </c>
      <c r="AQ60" s="97" t="s">
        <v>389</v>
      </c>
      <c r="AR60" s="93"/>
      <c r="AS60" s="96" t="s">
        <v>389</v>
      </c>
      <c r="AT60" s="97" t="s">
        <v>389</v>
      </c>
      <c r="AU60" s="93"/>
      <c r="AV60" s="96" t="s">
        <v>389</v>
      </c>
      <c r="AW60" s="97" t="s">
        <v>389</v>
      </c>
      <c r="AX60" s="93"/>
      <c r="AY60" s="96" t="s">
        <v>389</v>
      </c>
      <c r="AZ60" s="97" t="s">
        <v>389</v>
      </c>
      <c r="BA60" s="93"/>
      <c r="BB60" s="96" t="s">
        <v>389</v>
      </c>
      <c r="BC60" s="97" t="s">
        <v>389</v>
      </c>
      <c r="BD60" s="93"/>
      <c r="BE60" s="96" t="s">
        <v>389</v>
      </c>
      <c r="BF60" s="97" t="s">
        <v>389</v>
      </c>
      <c r="BG60" s="93"/>
      <c r="BH60" s="96" t="s">
        <v>389</v>
      </c>
      <c r="BI60" s="97" t="s">
        <v>389</v>
      </c>
      <c r="BJ60" s="93"/>
      <c r="BK60" s="96" t="s">
        <v>389</v>
      </c>
      <c r="BL60" s="97" t="s">
        <v>389</v>
      </c>
      <c r="BM60" s="93"/>
      <c r="BN60" s="96" t="s">
        <v>389</v>
      </c>
      <c r="BO60" s="97" t="s">
        <v>389</v>
      </c>
      <c r="BP60" s="93"/>
      <c r="BQ60" s="96" t="s">
        <v>389</v>
      </c>
      <c r="BR60" s="97" t="s">
        <v>389</v>
      </c>
      <c r="BS60" s="93"/>
      <c r="BT60" s="96" t="s">
        <v>389</v>
      </c>
      <c r="BU60" s="97" t="s">
        <v>389</v>
      </c>
      <c r="BV60" s="93"/>
      <c r="BW60" s="96" t="s">
        <v>389</v>
      </c>
      <c r="BX60" s="97" t="s">
        <v>389</v>
      </c>
      <c r="BY60" s="93"/>
      <c r="BZ60" s="96" t="s">
        <v>389</v>
      </c>
      <c r="CA60" s="97" t="s">
        <v>389</v>
      </c>
      <c r="CB60" s="93"/>
      <c r="CC60" s="96" t="s">
        <v>389</v>
      </c>
      <c r="CD60" s="97" t="s">
        <v>389</v>
      </c>
      <c r="CE60" s="93"/>
      <c r="CF60" s="96" t="s">
        <v>389</v>
      </c>
      <c r="CG60" s="97" t="s">
        <v>389</v>
      </c>
      <c r="CH60" s="93"/>
      <c r="CI60" s="96" t="s">
        <v>389</v>
      </c>
      <c r="CJ60" s="97" t="s">
        <v>389</v>
      </c>
      <c r="CK60" s="93"/>
      <c r="CL60" s="96" t="s">
        <v>389</v>
      </c>
      <c r="CM60" s="97" t="s">
        <v>389</v>
      </c>
      <c r="CN60" s="93"/>
      <c r="CO60" s="96" t="s">
        <v>389</v>
      </c>
      <c r="CP60" s="97" t="s">
        <v>389</v>
      </c>
      <c r="CQ60" s="93"/>
      <c r="CR60" s="96" t="s">
        <v>389</v>
      </c>
      <c r="CS60" s="97" t="s">
        <v>389</v>
      </c>
      <c r="CT60" s="93"/>
      <c r="CU60" s="96" t="s">
        <v>389</v>
      </c>
      <c r="CV60" s="97" t="s">
        <v>389</v>
      </c>
      <c r="CW60" s="93"/>
      <c r="CX60" s="96" t="s">
        <v>389</v>
      </c>
      <c r="CY60" s="97" t="s">
        <v>389</v>
      </c>
      <c r="CZ60" s="93"/>
      <c r="DA60" s="96" t="s">
        <v>389</v>
      </c>
      <c r="DB60" s="97" t="s">
        <v>389</v>
      </c>
      <c r="DC60" s="93"/>
      <c r="DD60" s="96" t="s">
        <v>389</v>
      </c>
      <c r="DE60" s="97" t="s">
        <v>389</v>
      </c>
      <c r="DF60" s="93"/>
      <c r="DG60" s="96" t="s">
        <v>389</v>
      </c>
      <c r="DH60" s="97" t="s">
        <v>389</v>
      </c>
      <c r="DI60" s="412"/>
      <c r="DJ60" s="96" t="s">
        <v>389</v>
      </c>
      <c r="DK60" s="97" t="s">
        <v>389</v>
      </c>
      <c r="DL60" s="93"/>
      <c r="DM60" s="96" t="s">
        <v>389</v>
      </c>
      <c r="DN60" s="97" t="s">
        <v>389</v>
      </c>
      <c r="DO60" s="93"/>
      <c r="DP60" s="96" t="s">
        <v>389</v>
      </c>
      <c r="DQ60" s="97" t="s">
        <v>389</v>
      </c>
      <c r="DR60" s="93"/>
      <c r="DS60" s="96" t="s">
        <v>389</v>
      </c>
      <c r="DT60" s="97" t="s">
        <v>389</v>
      </c>
      <c r="DU60" s="93"/>
      <c r="DV60" s="96" t="s">
        <v>389</v>
      </c>
      <c r="DW60" s="97" t="s">
        <v>389</v>
      </c>
      <c r="DX60" s="93"/>
      <c r="DY60" s="96" t="s">
        <v>389</v>
      </c>
      <c r="DZ60" s="97" t="s">
        <v>389</v>
      </c>
      <c r="EA60" s="93"/>
      <c r="EB60" s="96" t="s">
        <v>389</v>
      </c>
      <c r="EC60" s="97" t="s">
        <v>389</v>
      </c>
      <c r="ED60" s="93"/>
      <c r="EE60" s="96" t="s">
        <v>389</v>
      </c>
      <c r="EF60" s="97" t="s">
        <v>389</v>
      </c>
      <c r="EG60" s="93"/>
      <c r="EH60" s="96" t="s">
        <v>389</v>
      </c>
      <c r="EI60" s="97" t="s">
        <v>389</v>
      </c>
      <c r="EJ60" s="93"/>
      <c r="EK60" s="96" t="s">
        <v>389</v>
      </c>
      <c r="EL60" s="97" t="s">
        <v>389</v>
      </c>
      <c r="EM60" s="93"/>
      <c r="EN60" s="96" t="s">
        <v>389</v>
      </c>
      <c r="EO60" s="97" t="s">
        <v>389</v>
      </c>
      <c r="EP60" s="93"/>
      <c r="EQ60" s="96" t="s">
        <v>389</v>
      </c>
      <c r="ER60" s="97" t="s">
        <v>389</v>
      </c>
      <c r="ES60" s="93"/>
      <c r="ET60" s="96" t="s">
        <v>389</v>
      </c>
      <c r="EU60" s="97" t="s">
        <v>389</v>
      </c>
      <c r="EV60" s="93"/>
      <c r="EW60" s="96" t="s">
        <v>389</v>
      </c>
      <c r="EX60" s="97" t="s">
        <v>389</v>
      </c>
      <c r="EY60" s="93"/>
      <c r="EZ60" s="96" t="s">
        <v>389</v>
      </c>
      <c r="FA60" s="97" t="s">
        <v>389</v>
      </c>
      <c r="FB60" s="93"/>
      <c r="FC60" s="96" t="s">
        <v>389</v>
      </c>
      <c r="FD60" s="97" t="s">
        <v>389</v>
      </c>
      <c r="FE60" s="93"/>
      <c r="FF60" s="96" t="s">
        <v>389</v>
      </c>
      <c r="FG60" s="97" t="s">
        <v>389</v>
      </c>
      <c r="FH60" s="93"/>
      <c r="FI60" s="96" t="s">
        <v>389</v>
      </c>
      <c r="FJ60" s="97" t="s">
        <v>389</v>
      </c>
      <c r="FK60" s="93"/>
      <c r="FL60" s="96" t="s">
        <v>389</v>
      </c>
      <c r="FM60" s="97" t="s">
        <v>389</v>
      </c>
    </row>
    <row r="61" ht="15" customHeight="1" spans="1:170" x14ac:dyDescent="0.25">
      <c r="A61" s="94">
        <f>indices!B61</f>
      </c>
      <c r="B61" s="106">
        <f>'a completer'!$B$12</f>
      </c>
      <c r="C61" s="106">
        <f>'a completer'!$B$15</f>
      </c>
      <c r="D61" s="410">
        <f t="shared" si="0"/>
      </c>
      <c r="E61" s="93"/>
      <c r="F61" s="96" t="s">
        <v>389</v>
      </c>
      <c r="G61" s="97" t="s">
        <v>389</v>
      </c>
      <c r="H61" s="93"/>
      <c r="I61" s="96" t="s">
        <v>389</v>
      </c>
      <c r="J61" s="97" t="s">
        <v>389</v>
      </c>
      <c r="K61" s="93"/>
      <c r="L61" s="96" t="s">
        <v>389</v>
      </c>
      <c r="M61" s="97" t="s">
        <v>389</v>
      </c>
      <c r="N61" s="93"/>
      <c r="O61" s="96" t="s">
        <v>389</v>
      </c>
      <c r="P61" s="97" t="s">
        <v>389</v>
      </c>
      <c r="Q61" s="93"/>
      <c r="R61" s="96" t="s">
        <v>389</v>
      </c>
      <c r="S61" s="97" t="s">
        <v>389</v>
      </c>
      <c r="T61" s="93"/>
      <c r="U61" s="96" t="s">
        <v>389</v>
      </c>
      <c r="V61" s="97" t="s">
        <v>389</v>
      </c>
      <c r="W61" s="93"/>
      <c r="X61" s="96" t="s">
        <v>389</v>
      </c>
      <c r="Y61" s="97" t="s">
        <v>389</v>
      </c>
      <c r="Z61" s="93"/>
      <c r="AA61" s="96" t="s">
        <v>389</v>
      </c>
      <c r="AB61" s="97" t="s">
        <v>389</v>
      </c>
      <c r="AC61" s="93"/>
      <c r="AD61" s="96" t="s">
        <v>389</v>
      </c>
      <c r="AE61" s="97" t="s">
        <v>389</v>
      </c>
      <c r="AF61" s="93"/>
      <c r="AG61" s="96" t="s">
        <v>389</v>
      </c>
      <c r="AH61" s="97" t="s">
        <v>389</v>
      </c>
      <c r="AI61" s="93"/>
      <c r="AJ61" s="96" t="s">
        <v>389</v>
      </c>
      <c r="AK61" s="97" t="s">
        <v>389</v>
      </c>
      <c r="AL61" s="93"/>
      <c r="AM61" s="96" t="s">
        <v>389</v>
      </c>
      <c r="AN61" s="97" t="s">
        <v>389</v>
      </c>
      <c r="AO61" s="93"/>
      <c r="AP61" s="96" t="s">
        <v>389</v>
      </c>
      <c r="AQ61" s="97" t="s">
        <v>389</v>
      </c>
      <c r="AR61" s="93"/>
      <c r="AS61" s="96" t="s">
        <v>389</v>
      </c>
      <c r="AT61" s="97" t="s">
        <v>389</v>
      </c>
      <c r="AU61" s="93"/>
      <c r="AV61" s="96" t="s">
        <v>389</v>
      </c>
      <c r="AW61" s="97" t="s">
        <v>389</v>
      </c>
      <c r="AX61" s="93"/>
      <c r="AY61" s="96" t="s">
        <v>389</v>
      </c>
      <c r="AZ61" s="97" t="s">
        <v>389</v>
      </c>
      <c r="BA61" s="93"/>
      <c r="BB61" s="96" t="s">
        <v>389</v>
      </c>
      <c r="BC61" s="97" t="s">
        <v>389</v>
      </c>
      <c r="BD61" s="93"/>
      <c r="BE61" s="96" t="s">
        <v>389</v>
      </c>
      <c r="BF61" s="97" t="s">
        <v>389</v>
      </c>
      <c r="BG61" s="93"/>
      <c r="BH61" s="96" t="s">
        <v>389</v>
      </c>
      <c r="BI61" s="97" t="s">
        <v>389</v>
      </c>
      <c r="BJ61" s="93"/>
      <c r="BK61" s="96" t="s">
        <v>389</v>
      </c>
      <c r="BL61" s="97" t="s">
        <v>389</v>
      </c>
      <c r="BM61" s="93"/>
      <c r="BN61" s="96" t="s">
        <v>389</v>
      </c>
      <c r="BO61" s="97" t="s">
        <v>389</v>
      </c>
      <c r="BP61" s="93"/>
      <c r="BQ61" s="96" t="s">
        <v>389</v>
      </c>
      <c r="BR61" s="97" t="s">
        <v>389</v>
      </c>
      <c r="BS61" s="93"/>
      <c r="BT61" s="96" t="s">
        <v>389</v>
      </c>
      <c r="BU61" s="97" t="s">
        <v>389</v>
      </c>
      <c r="BV61" s="93"/>
      <c r="BW61" s="96" t="s">
        <v>389</v>
      </c>
      <c r="BX61" s="97" t="s">
        <v>389</v>
      </c>
      <c r="BY61" s="93"/>
      <c r="BZ61" s="96" t="s">
        <v>389</v>
      </c>
      <c r="CA61" s="97" t="s">
        <v>389</v>
      </c>
      <c r="CB61" s="93"/>
      <c r="CC61" s="96" t="s">
        <v>389</v>
      </c>
      <c r="CD61" s="97" t="s">
        <v>389</v>
      </c>
      <c r="CE61" s="93"/>
      <c r="CF61" s="96" t="s">
        <v>389</v>
      </c>
      <c r="CG61" s="97" t="s">
        <v>389</v>
      </c>
      <c r="CH61" s="93"/>
      <c r="CI61" s="96" t="s">
        <v>389</v>
      </c>
      <c r="CJ61" s="97" t="s">
        <v>389</v>
      </c>
      <c r="CK61" s="93"/>
      <c r="CL61" s="96" t="s">
        <v>389</v>
      </c>
      <c r="CM61" s="97" t="s">
        <v>389</v>
      </c>
      <c r="CN61" s="93"/>
      <c r="CO61" s="96" t="s">
        <v>389</v>
      </c>
      <c r="CP61" s="97" t="s">
        <v>389</v>
      </c>
      <c r="CQ61" s="93"/>
      <c r="CR61" s="96" t="s">
        <v>389</v>
      </c>
      <c r="CS61" s="97" t="s">
        <v>389</v>
      </c>
      <c r="CT61" s="93"/>
      <c r="CU61" s="96" t="s">
        <v>389</v>
      </c>
      <c r="CV61" s="97" t="s">
        <v>389</v>
      </c>
      <c r="CW61" s="93"/>
      <c r="CX61" s="96" t="s">
        <v>389</v>
      </c>
      <c r="CY61" s="97" t="s">
        <v>389</v>
      </c>
      <c r="CZ61" s="93"/>
      <c r="DA61" s="96" t="s">
        <v>389</v>
      </c>
      <c r="DB61" s="97" t="s">
        <v>389</v>
      </c>
      <c r="DC61" s="93"/>
      <c r="DD61" s="96" t="s">
        <v>389</v>
      </c>
      <c r="DE61" s="97" t="s">
        <v>389</v>
      </c>
      <c r="DF61" s="93"/>
      <c r="DG61" s="96" t="s">
        <v>389</v>
      </c>
      <c r="DH61" s="97" t="s">
        <v>389</v>
      </c>
      <c r="DI61" s="93"/>
      <c r="DJ61" s="96" t="s">
        <v>389</v>
      </c>
      <c r="DK61" s="97" t="s">
        <v>389</v>
      </c>
      <c r="DL61" s="93"/>
      <c r="DM61" s="96" t="s">
        <v>389</v>
      </c>
      <c r="DN61" s="97" t="s">
        <v>389</v>
      </c>
      <c r="DO61" s="93"/>
      <c r="DP61" s="96" t="s">
        <v>389</v>
      </c>
      <c r="DQ61" s="97" t="s">
        <v>389</v>
      </c>
      <c r="DR61" s="93"/>
      <c r="DS61" s="96" t="s">
        <v>389</v>
      </c>
      <c r="DT61" s="97" t="s">
        <v>389</v>
      </c>
      <c r="DU61" s="93"/>
      <c r="DV61" s="96" t="s">
        <v>389</v>
      </c>
      <c r="DW61" s="97" t="s">
        <v>389</v>
      </c>
      <c r="DX61" s="93"/>
      <c r="DY61" s="96" t="s">
        <v>389</v>
      </c>
      <c r="DZ61" s="97" t="s">
        <v>389</v>
      </c>
      <c r="EA61" s="93"/>
      <c r="EB61" s="96" t="s">
        <v>389</v>
      </c>
      <c r="EC61" s="97" t="s">
        <v>389</v>
      </c>
      <c r="ED61" s="93"/>
      <c r="EE61" s="96" t="s">
        <v>389</v>
      </c>
      <c r="EF61" s="97" t="s">
        <v>389</v>
      </c>
      <c r="EG61" s="93"/>
      <c r="EH61" s="96" t="s">
        <v>389</v>
      </c>
      <c r="EI61" s="97" t="s">
        <v>389</v>
      </c>
      <c r="EJ61" s="93"/>
      <c r="EK61" s="96" t="s">
        <v>389</v>
      </c>
      <c r="EL61" s="97" t="s">
        <v>389</v>
      </c>
      <c r="EM61" s="93"/>
      <c r="EN61" s="96" t="s">
        <v>389</v>
      </c>
      <c r="EO61" s="97" t="s">
        <v>389</v>
      </c>
      <c r="EP61" s="93"/>
      <c r="EQ61" s="96" t="s">
        <v>389</v>
      </c>
      <c r="ER61" s="97" t="s">
        <v>389</v>
      </c>
      <c r="ES61" s="93"/>
      <c r="ET61" s="96" t="s">
        <v>389</v>
      </c>
      <c r="EU61" s="97" t="s">
        <v>389</v>
      </c>
      <c r="EV61" s="93"/>
      <c r="EW61" s="96" t="s">
        <v>389</v>
      </c>
      <c r="EX61" s="97" t="s">
        <v>389</v>
      </c>
      <c r="EY61" s="93"/>
      <c r="EZ61" s="96" t="s">
        <v>389</v>
      </c>
      <c r="FA61" s="97" t="s">
        <v>389</v>
      </c>
      <c r="FB61" s="93"/>
      <c r="FC61" s="96" t="s">
        <v>389</v>
      </c>
      <c r="FD61" s="97" t="s">
        <v>389</v>
      </c>
      <c r="FE61" s="93"/>
      <c r="FF61" s="96" t="s">
        <v>389</v>
      </c>
      <c r="FG61" s="97" t="s">
        <v>389</v>
      </c>
      <c r="FH61" s="93"/>
      <c r="FI61" s="96" t="s">
        <v>389</v>
      </c>
      <c r="FJ61" s="97" t="s">
        <v>389</v>
      </c>
      <c r="FK61" s="93"/>
      <c r="FL61" s="96" t="s">
        <v>389</v>
      </c>
      <c r="FM61" s="97" t="s">
        <v>389</v>
      </c>
    </row>
    <row r="62" ht="15" customHeight="1" spans="1:170" x14ac:dyDescent="0.25">
      <c r="A62" s="94">
        <f>indices!B62</f>
      </c>
      <c r="B62" s="106">
        <f>'a completer'!$B$12</f>
      </c>
      <c r="C62" s="106">
        <f>'a completer'!$B$15</f>
      </c>
      <c r="D62" s="410">
        <f t="shared" si="0"/>
      </c>
      <c r="E62" s="93"/>
      <c r="F62" s="96" t="s">
        <v>389</v>
      </c>
      <c r="G62" s="97" t="s">
        <v>389</v>
      </c>
      <c r="H62" s="93"/>
      <c r="I62" s="96" t="s">
        <v>389</v>
      </c>
      <c r="J62" s="97" t="s">
        <v>389</v>
      </c>
      <c r="K62" s="93"/>
      <c r="L62" s="96" t="s">
        <v>389</v>
      </c>
      <c r="M62" s="97" t="s">
        <v>389</v>
      </c>
      <c r="N62" s="93"/>
      <c r="O62" s="96" t="s">
        <v>389</v>
      </c>
      <c r="P62" s="97" t="s">
        <v>389</v>
      </c>
      <c r="Q62" s="93"/>
      <c r="R62" s="96" t="s">
        <v>389</v>
      </c>
      <c r="S62" s="97" t="s">
        <v>389</v>
      </c>
      <c r="T62" s="93"/>
      <c r="U62" s="96" t="s">
        <v>389</v>
      </c>
      <c r="V62" s="97" t="s">
        <v>389</v>
      </c>
      <c r="W62" s="93"/>
      <c r="X62" s="96" t="s">
        <v>389</v>
      </c>
      <c r="Y62" s="97" t="s">
        <v>389</v>
      </c>
      <c r="Z62" s="93"/>
      <c r="AA62" s="96" t="s">
        <v>389</v>
      </c>
      <c r="AB62" s="97" t="s">
        <v>389</v>
      </c>
      <c r="AC62" s="93"/>
      <c r="AD62" s="96" t="s">
        <v>389</v>
      </c>
      <c r="AE62" s="97" t="s">
        <v>389</v>
      </c>
      <c r="AF62" s="93"/>
      <c r="AG62" s="96" t="s">
        <v>389</v>
      </c>
      <c r="AH62" s="97" t="s">
        <v>389</v>
      </c>
      <c r="AI62" s="93"/>
      <c r="AJ62" s="96" t="s">
        <v>389</v>
      </c>
      <c r="AK62" s="97" t="s">
        <v>389</v>
      </c>
      <c r="AL62" s="93"/>
      <c r="AM62" s="96" t="s">
        <v>389</v>
      </c>
      <c r="AN62" s="97" t="s">
        <v>389</v>
      </c>
      <c r="AO62" s="93"/>
      <c r="AP62" s="96" t="s">
        <v>389</v>
      </c>
      <c r="AQ62" s="97" t="s">
        <v>389</v>
      </c>
      <c r="AR62" s="93"/>
      <c r="AS62" s="96" t="s">
        <v>389</v>
      </c>
      <c r="AT62" s="97" t="s">
        <v>389</v>
      </c>
      <c r="AU62" s="93"/>
      <c r="AV62" s="96" t="s">
        <v>389</v>
      </c>
      <c r="AW62" s="97" t="s">
        <v>389</v>
      </c>
      <c r="AX62" s="93"/>
      <c r="AY62" s="96" t="s">
        <v>389</v>
      </c>
      <c r="AZ62" s="97" t="s">
        <v>389</v>
      </c>
      <c r="BA62" s="93"/>
      <c r="BB62" s="96" t="s">
        <v>389</v>
      </c>
      <c r="BC62" s="97" t="s">
        <v>389</v>
      </c>
      <c r="BD62" s="93"/>
      <c r="BE62" s="96" t="s">
        <v>389</v>
      </c>
      <c r="BF62" s="97" t="s">
        <v>389</v>
      </c>
      <c r="BG62" s="93"/>
      <c r="BH62" s="96" t="s">
        <v>389</v>
      </c>
      <c r="BI62" s="97" t="s">
        <v>389</v>
      </c>
      <c r="BJ62" s="93"/>
      <c r="BK62" s="96" t="s">
        <v>389</v>
      </c>
      <c r="BL62" s="97" t="s">
        <v>389</v>
      </c>
      <c r="BM62" s="93"/>
      <c r="BN62" s="96" t="s">
        <v>389</v>
      </c>
      <c r="BO62" s="97" t="s">
        <v>389</v>
      </c>
      <c r="BP62" s="93"/>
      <c r="BQ62" s="96" t="s">
        <v>389</v>
      </c>
      <c r="BR62" s="97" t="s">
        <v>389</v>
      </c>
      <c r="BS62" s="93"/>
      <c r="BT62" s="96" t="s">
        <v>389</v>
      </c>
      <c r="BU62" s="97" t="s">
        <v>389</v>
      </c>
      <c r="BV62" s="93"/>
      <c r="BW62" s="96" t="s">
        <v>389</v>
      </c>
      <c r="BX62" s="97" t="s">
        <v>389</v>
      </c>
      <c r="BY62" s="93"/>
      <c r="BZ62" s="96" t="s">
        <v>389</v>
      </c>
      <c r="CA62" s="97" t="s">
        <v>389</v>
      </c>
      <c r="CB62" s="93"/>
      <c r="CC62" s="96" t="s">
        <v>389</v>
      </c>
      <c r="CD62" s="97" t="s">
        <v>389</v>
      </c>
      <c r="CE62" s="93"/>
      <c r="CF62" s="96" t="s">
        <v>389</v>
      </c>
      <c r="CG62" s="97" t="s">
        <v>389</v>
      </c>
      <c r="CH62" s="93">
        <v>2</v>
      </c>
      <c r="CI62" s="96" t="e">
        <v>#N/A</v>
      </c>
      <c r="CJ62" s="97" t="e">
        <v>#N/A</v>
      </c>
      <c r="CK62" s="93"/>
      <c r="CL62" s="96" t="s">
        <v>389</v>
      </c>
      <c r="CM62" s="97" t="s">
        <v>389</v>
      </c>
      <c r="CN62" s="93"/>
      <c r="CO62" s="96" t="s">
        <v>389</v>
      </c>
      <c r="CP62" s="97" t="s">
        <v>389</v>
      </c>
      <c r="CQ62" s="93"/>
      <c r="CR62" s="96" t="s">
        <v>389</v>
      </c>
      <c r="CS62" s="97" t="s">
        <v>389</v>
      </c>
      <c r="CT62" s="93"/>
      <c r="CU62" s="96" t="s">
        <v>389</v>
      </c>
      <c r="CV62" s="97" t="s">
        <v>389</v>
      </c>
      <c r="CW62" s="93"/>
      <c r="CX62" s="96" t="s">
        <v>389</v>
      </c>
      <c r="CY62" s="97" t="s">
        <v>389</v>
      </c>
      <c r="CZ62" s="93"/>
      <c r="DA62" s="96" t="s">
        <v>389</v>
      </c>
      <c r="DB62" s="97" t="s">
        <v>389</v>
      </c>
      <c r="DC62" s="93"/>
      <c r="DD62" s="96" t="s">
        <v>389</v>
      </c>
      <c r="DE62" s="97" t="s">
        <v>389</v>
      </c>
      <c r="DF62" s="93"/>
      <c r="DG62" s="96" t="s">
        <v>389</v>
      </c>
      <c r="DH62" s="97" t="s">
        <v>389</v>
      </c>
      <c r="DI62" s="93"/>
      <c r="DJ62" s="96" t="s">
        <v>389</v>
      </c>
      <c r="DK62" s="97" t="s">
        <v>389</v>
      </c>
      <c r="DL62" s="93"/>
      <c r="DM62" s="96" t="s">
        <v>389</v>
      </c>
      <c r="DN62" s="97" t="s">
        <v>389</v>
      </c>
      <c r="DO62" s="93"/>
      <c r="DP62" s="96" t="s">
        <v>389</v>
      </c>
      <c r="DQ62" s="97" t="s">
        <v>389</v>
      </c>
      <c r="DR62" s="93"/>
      <c r="DS62" s="96" t="s">
        <v>389</v>
      </c>
      <c r="DT62" s="97" t="s">
        <v>389</v>
      </c>
      <c r="DU62" s="93"/>
      <c r="DV62" s="96" t="s">
        <v>389</v>
      </c>
      <c r="DW62" s="97" t="s">
        <v>389</v>
      </c>
      <c r="DX62" s="93"/>
      <c r="DY62" s="96" t="s">
        <v>389</v>
      </c>
      <c r="DZ62" s="97" t="s">
        <v>389</v>
      </c>
      <c r="EA62" s="93"/>
      <c r="EB62" s="96" t="s">
        <v>389</v>
      </c>
      <c r="EC62" s="97" t="s">
        <v>389</v>
      </c>
      <c r="ED62" s="93"/>
      <c r="EE62" s="96" t="s">
        <v>389</v>
      </c>
      <c r="EF62" s="97" t="s">
        <v>389</v>
      </c>
      <c r="EG62" s="93"/>
      <c r="EH62" s="96" t="s">
        <v>389</v>
      </c>
      <c r="EI62" s="97" t="s">
        <v>389</v>
      </c>
      <c r="EJ62" s="93"/>
      <c r="EK62" s="96" t="s">
        <v>389</v>
      </c>
      <c r="EL62" s="97" t="s">
        <v>389</v>
      </c>
      <c r="EM62" s="93"/>
      <c r="EN62" s="96" t="s">
        <v>389</v>
      </c>
      <c r="EO62" s="97" t="s">
        <v>389</v>
      </c>
      <c r="EP62" s="93"/>
      <c r="EQ62" s="96" t="s">
        <v>389</v>
      </c>
      <c r="ER62" s="97" t="s">
        <v>389</v>
      </c>
      <c r="ES62" s="93"/>
      <c r="ET62" s="96" t="s">
        <v>389</v>
      </c>
      <c r="EU62" s="97" t="s">
        <v>389</v>
      </c>
      <c r="EV62" s="93"/>
      <c r="EW62" s="96" t="s">
        <v>389</v>
      </c>
      <c r="EX62" s="97" t="s">
        <v>389</v>
      </c>
      <c r="EY62" s="93"/>
      <c r="EZ62" s="96" t="s">
        <v>389</v>
      </c>
      <c r="FA62" s="97" t="s">
        <v>389</v>
      </c>
      <c r="FB62" s="93"/>
      <c r="FC62" s="96" t="s">
        <v>389</v>
      </c>
      <c r="FD62" s="97" t="s">
        <v>389</v>
      </c>
      <c r="FE62" s="93"/>
      <c r="FF62" s="96" t="s">
        <v>389</v>
      </c>
      <c r="FG62" s="97" t="s">
        <v>389</v>
      </c>
      <c r="FH62" s="93"/>
      <c r="FI62" s="96" t="s">
        <v>389</v>
      </c>
      <c r="FJ62" s="97" t="s">
        <v>389</v>
      </c>
      <c r="FK62" s="93"/>
      <c r="FL62" s="96" t="s">
        <v>389</v>
      </c>
      <c r="FM62" s="97" t="s">
        <v>389</v>
      </c>
    </row>
    <row r="63" ht="15" customHeight="1" spans="1:170" x14ac:dyDescent="0.25">
      <c r="A63" s="94">
        <f>indices!B63</f>
      </c>
      <c r="B63" s="106">
        <f>'a completer'!$B$12</f>
      </c>
      <c r="C63" s="106">
        <f>'a completer'!$B$15</f>
      </c>
      <c r="D63" s="410">
        <f t="shared" si="0"/>
      </c>
      <c r="E63" s="93"/>
      <c r="F63" s="96" t="s">
        <v>389</v>
      </c>
      <c r="G63" s="97" t="s">
        <v>389</v>
      </c>
      <c r="H63" s="93"/>
      <c r="I63" s="96" t="s">
        <v>389</v>
      </c>
      <c r="J63" s="97" t="s">
        <v>389</v>
      </c>
      <c r="K63" s="93"/>
      <c r="L63" s="96" t="s">
        <v>389</v>
      </c>
      <c r="M63" s="97" t="s">
        <v>389</v>
      </c>
      <c r="N63" s="93"/>
      <c r="O63" s="96" t="s">
        <v>389</v>
      </c>
      <c r="P63" s="97" t="s">
        <v>389</v>
      </c>
      <c r="Q63" s="93"/>
      <c r="R63" s="96" t="s">
        <v>389</v>
      </c>
      <c r="S63" s="97" t="s">
        <v>389</v>
      </c>
      <c r="T63" s="93"/>
      <c r="U63" s="96" t="s">
        <v>389</v>
      </c>
      <c r="V63" s="97" t="s">
        <v>389</v>
      </c>
      <c r="W63" s="93"/>
      <c r="X63" s="96" t="s">
        <v>389</v>
      </c>
      <c r="Y63" s="97" t="s">
        <v>389</v>
      </c>
      <c r="Z63" s="93"/>
      <c r="AA63" s="96" t="s">
        <v>389</v>
      </c>
      <c r="AB63" s="97" t="s">
        <v>389</v>
      </c>
      <c r="AC63" s="93"/>
      <c r="AD63" s="96" t="s">
        <v>389</v>
      </c>
      <c r="AE63" s="97" t="s">
        <v>389</v>
      </c>
      <c r="AF63" s="93"/>
      <c r="AG63" s="96" t="s">
        <v>389</v>
      </c>
      <c r="AH63" s="97" t="s">
        <v>389</v>
      </c>
      <c r="AI63" s="93"/>
      <c r="AJ63" s="96" t="s">
        <v>389</v>
      </c>
      <c r="AK63" s="97" t="s">
        <v>389</v>
      </c>
      <c r="AL63" s="93"/>
      <c r="AM63" s="96" t="s">
        <v>389</v>
      </c>
      <c r="AN63" s="97" t="s">
        <v>389</v>
      </c>
      <c r="AO63" s="93"/>
      <c r="AP63" s="96" t="s">
        <v>389</v>
      </c>
      <c r="AQ63" s="97" t="s">
        <v>389</v>
      </c>
      <c r="AR63" s="93"/>
      <c r="AS63" s="96" t="s">
        <v>389</v>
      </c>
      <c r="AT63" s="97" t="s">
        <v>389</v>
      </c>
      <c r="AU63" s="93"/>
      <c r="AV63" s="96" t="s">
        <v>389</v>
      </c>
      <c r="AW63" s="97" t="s">
        <v>389</v>
      </c>
      <c r="AX63" s="93"/>
      <c r="AY63" s="96" t="s">
        <v>389</v>
      </c>
      <c r="AZ63" s="97" t="s">
        <v>389</v>
      </c>
      <c r="BA63" s="93"/>
      <c r="BB63" s="96" t="s">
        <v>389</v>
      </c>
      <c r="BC63" s="97" t="s">
        <v>389</v>
      </c>
      <c r="BD63" s="93"/>
      <c r="BE63" s="96" t="s">
        <v>389</v>
      </c>
      <c r="BF63" s="97" t="s">
        <v>389</v>
      </c>
      <c r="BG63" s="93"/>
      <c r="BH63" s="96" t="s">
        <v>389</v>
      </c>
      <c r="BI63" s="97" t="s">
        <v>389</v>
      </c>
      <c r="BJ63" s="93"/>
      <c r="BK63" s="96" t="s">
        <v>389</v>
      </c>
      <c r="BL63" s="97" t="s">
        <v>389</v>
      </c>
      <c r="BM63" s="93"/>
      <c r="BN63" s="96" t="s">
        <v>389</v>
      </c>
      <c r="BO63" s="97" t="s">
        <v>389</v>
      </c>
      <c r="BP63" s="93"/>
      <c r="BQ63" s="96" t="s">
        <v>389</v>
      </c>
      <c r="BR63" s="97" t="s">
        <v>389</v>
      </c>
      <c r="BS63" s="93"/>
      <c r="BT63" s="96" t="s">
        <v>389</v>
      </c>
      <c r="BU63" s="97" t="s">
        <v>389</v>
      </c>
      <c r="BV63" s="93"/>
      <c r="BW63" s="96" t="s">
        <v>389</v>
      </c>
      <c r="BX63" s="97" t="s">
        <v>389</v>
      </c>
      <c r="BY63" s="93"/>
      <c r="BZ63" s="96" t="s">
        <v>389</v>
      </c>
      <c r="CA63" s="97" t="s">
        <v>389</v>
      </c>
      <c r="CB63" s="93"/>
      <c r="CC63" s="96" t="s">
        <v>389</v>
      </c>
      <c r="CD63" s="97" t="s">
        <v>389</v>
      </c>
      <c r="CE63" s="93"/>
      <c r="CF63" s="96" t="s">
        <v>389</v>
      </c>
      <c r="CG63" s="97" t="s">
        <v>389</v>
      </c>
      <c r="CH63" s="93"/>
      <c r="CI63" s="96" t="s">
        <v>389</v>
      </c>
      <c r="CJ63" s="97" t="s">
        <v>389</v>
      </c>
      <c r="CK63" s="93"/>
      <c r="CL63" s="96" t="s">
        <v>389</v>
      </c>
      <c r="CM63" s="97" t="s">
        <v>389</v>
      </c>
      <c r="CN63" s="93"/>
      <c r="CO63" s="96" t="s">
        <v>389</v>
      </c>
      <c r="CP63" s="97" t="s">
        <v>389</v>
      </c>
      <c r="CQ63" s="93"/>
      <c r="CR63" s="96" t="s">
        <v>389</v>
      </c>
      <c r="CS63" s="97" t="s">
        <v>389</v>
      </c>
      <c r="CT63" s="93"/>
      <c r="CU63" s="96" t="s">
        <v>389</v>
      </c>
      <c r="CV63" s="97" t="s">
        <v>389</v>
      </c>
      <c r="CW63" s="93"/>
      <c r="CX63" s="96" t="s">
        <v>389</v>
      </c>
      <c r="CY63" s="97" t="s">
        <v>389</v>
      </c>
      <c r="CZ63" s="93"/>
      <c r="DA63" s="96" t="s">
        <v>389</v>
      </c>
      <c r="DB63" s="97" t="s">
        <v>389</v>
      </c>
      <c r="DC63" s="93"/>
      <c r="DD63" s="96" t="s">
        <v>389</v>
      </c>
      <c r="DE63" s="97" t="s">
        <v>389</v>
      </c>
      <c r="DF63" s="93"/>
      <c r="DG63" s="96" t="s">
        <v>389</v>
      </c>
      <c r="DH63" s="97" t="s">
        <v>389</v>
      </c>
      <c r="DI63" s="93"/>
      <c r="DJ63" s="96" t="s">
        <v>389</v>
      </c>
      <c r="DK63" s="97" t="s">
        <v>389</v>
      </c>
      <c r="DL63" s="93"/>
      <c r="DM63" s="96" t="s">
        <v>389</v>
      </c>
      <c r="DN63" s="97" t="s">
        <v>389</v>
      </c>
      <c r="DO63" s="93"/>
      <c r="DP63" s="96" t="s">
        <v>389</v>
      </c>
      <c r="DQ63" s="97" t="s">
        <v>389</v>
      </c>
      <c r="DR63" s="93"/>
      <c r="DS63" s="96" t="s">
        <v>389</v>
      </c>
      <c r="DT63" s="97" t="s">
        <v>389</v>
      </c>
      <c r="DU63" s="93"/>
      <c r="DV63" s="96" t="s">
        <v>389</v>
      </c>
      <c r="DW63" s="97" t="s">
        <v>389</v>
      </c>
      <c r="DX63" s="93"/>
      <c r="DY63" s="96" t="s">
        <v>389</v>
      </c>
      <c r="DZ63" s="97" t="s">
        <v>389</v>
      </c>
      <c r="EA63" s="93"/>
      <c r="EB63" s="96" t="s">
        <v>389</v>
      </c>
      <c r="EC63" s="97" t="s">
        <v>389</v>
      </c>
      <c r="ED63" s="93"/>
      <c r="EE63" s="96" t="s">
        <v>389</v>
      </c>
      <c r="EF63" s="97" t="s">
        <v>389</v>
      </c>
      <c r="EG63" s="93"/>
      <c r="EH63" s="96" t="s">
        <v>389</v>
      </c>
      <c r="EI63" s="97" t="s">
        <v>389</v>
      </c>
      <c r="EJ63" s="93"/>
      <c r="EK63" s="96" t="s">
        <v>389</v>
      </c>
      <c r="EL63" s="97" t="s">
        <v>389</v>
      </c>
      <c r="EM63" s="93"/>
      <c r="EN63" s="96" t="s">
        <v>389</v>
      </c>
      <c r="EO63" s="97" t="s">
        <v>389</v>
      </c>
      <c r="EP63" s="93"/>
      <c r="EQ63" s="96" t="s">
        <v>389</v>
      </c>
      <c r="ER63" s="97" t="s">
        <v>389</v>
      </c>
      <c r="ES63" s="93"/>
      <c r="ET63" s="96" t="s">
        <v>389</v>
      </c>
      <c r="EU63" s="97" t="s">
        <v>389</v>
      </c>
      <c r="EV63" s="93"/>
      <c r="EW63" s="96" t="s">
        <v>389</v>
      </c>
      <c r="EX63" s="97" t="s">
        <v>389</v>
      </c>
      <c r="EY63" s="93"/>
      <c r="EZ63" s="96" t="s">
        <v>389</v>
      </c>
      <c r="FA63" s="97" t="s">
        <v>389</v>
      </c>
      <c r="FB63" s="93"/>
      <c r="FC63" s="96" t="s">
        <v>389</v>
      </c>
      <c r="FD63" s="97" t="s">
        <v>389</v>
      </c>
      <c r="FE63" s="93"/>
      <c r="FF63" s="96" t="s">
        <v>389</v>
      </c>
      <c r="FG63" s="97" t="s">
        <v>389</v>
      </c>
      <c r="FH63" s="93"/>
      <c r="FI63" s="96" t="s">
        <v>389</v>
      </c>
      <c r="FJ63" s="97" t="s">
        <v>389</v>
      </c>
      <c r="FK63" s="93"/>
      <c r="FL63" s="96" t="s">
        <v>389</v>
      </c>
      <c r="FM63" s="97" t="s">
        <v>389</v>
      </c>
    </row>
    <row r="64" ht="15" customHeight="1" spans="1:170" x14ac:dyDescent="0.25">
      <c r="A64" s="94">
        <f>indices!B64</f>
      </c>
      <c r="B64" s="106">
        <f>'a completer'!$B$12</f>
      </c>
      <c r="C64" s="106">
        <f>'a completer'!$B$15</f>
      </c>
      <c r="D64" s="410">
        <f t="shared" si="0"/>
      </c>
      <c r="E64" s="93"/>
      <c r="F64" s="96" t="s">
        <v>389</v>
      </c>
      <c r="G64" s="97" t="s">
        <v>389</v>
      </c>
      <c r="H64" s="93"/>
      <c r="I64" s="96" t="s">
        <v>389</v>
      </c>
      <c r="J64" s="97" t="s">
        <v>389</v>
      </c>
      <c r="K64" s="93"/>
      <c r="L64" s="96" t="s">
        <v>389</v>
      </c>
      <c r="M64" s="97" t="s">
        <v>389</v>
      </c>
      <c r="N64" s="93"/>
      <c r="O64" s="96" t="s">
        <v>389</v>
      </c>
      <c r="P64" s="97" t="s">
        <v>389</v>
      </c>
      <c r="Q64" s="93"/>
      <c r="R64" s="96" t="s">
        <v>389</v>
      </c>
      <c r="S64" s="97" t="s">
        <v>389</v>
      </c>
      <c r="T64" s="93"/>
      <c r="U64" s="96" t="s">
        <v>389</v>
      </c>
      <c r="V64" s="97" t="s">
        <v>389</v>
      </c>
      <c r="W64" s="93"/>
      <c r="X64" s="96" t="s">
        <v>389</v>
      </c>
      <c r="Y64" s="97" t="s">
        <v>389</v>
      </c>
      <c r="Z64" s="93"/>
      <c r="AA64" s="96" t="s">
        <v>389</v>
      </c>
      <c r="AB64" s="97" t="s">
        <v>389</v>
      </c>
      <c r="AC64" s="93"/>
      <c r="AD64" s="96" t="s">
        <v>389</v>
      </c>
      <c r="AE64" s="97" t="s">
        <v>389</v>
      </c>
      <c r="AF64" s="93"/>
      <c r="AG64" s="96" t="s">
        <v>389</v>
      </c>
      <c r="AH64" s="97" t="s">
        <v>389</v>
      </c>
      <c r="AI64" s="93"/>
      <c r="AJ64" s="96" t="s">
        <v>389</v>
      </c>
      <c r="AK64" s="97" t="s">
        <v>389</v>
      </c>
      <c r="AL64" s="93"/>
      <c r="AM64" s="96" t="s">
        <v>389</v>
      </c>
      <c r="AN64" s="97" t="s">
        <v>389</v>
      </c>
      <c r="AO64" s="93"/>
      <c r="AP64" s="96" t="s">
        <v>389</v>
      </c>
      <c r="AQ64" s="97" t="s">
        <v>389</v>
      </c>
      <c r="AR64" s="93"/>
      <c r="AS64" s="96" t="s">
        <v>389</v>
      </c>
      <c r="AT64" s="97" t="s">
        <v>389</v>
      </c>
      <c r="AU64" s="93"/>
      <c r="AV64" s="96" t="s">
        <v>389</v>
      </c>
      <c r="AW64" s="97" t="s">
        <v>389</v>
      </c>
      <c r="AX64" s="93"/>
      <c r="AY64" s="96" t="s">
        <v>389</v>
      </c>
      <c r="AZ64" s="97" t="s">
        <v>389</v>
      </c>
      <c r="BA64" s="93"/>
      <c r="BB64" s="96" t="s">
        <v>389</v>
      </c>
      <c r="BC64" s="97" t="s">
        <v>389</v>
      </c>
      <c r="BD64" s="93"/>
      <c r="BE64" s="96" t="s">
        <v>389</v>
      </c>
      <c r="BF64" s="97" t="s">
        <v>389</v>
      </c>
      <c r="BG64" s="93"/>
      <c r="BH64" s="96" t="s">
        <v>389</v>
      </c>
      <c r="BI64" s="97" t="s">
        <v>389</v>
      </c>
      <c r="BJ64" s="93"/>
      <c r="BK64" s="96" t="s">
        <v>389</v>
      </c>
      <c r="BL64" s="97" t="s">
        <v>389</v>
      </c>
      <c r="BM64" s="93"/>
      <c r="BN64" s="96" t="s">
        <v>389</v>
      </c>
      <c r="BO64" s="97" t="s">
        <v>389</v>
      </c>
      <c r="BP64" s="93"/>
      <c r="BQ64" s="96" t="s">
        <v>389</v>
      </c>
      <c r="BR64" s="97" t="s">
        <v>389</v>
      </c>
      <c r="BS64" s="93"/>
      <c r="BT64" s="96" t="s">
        <v>389</v>
      </c>
      <c r="BU64" s="97" t="s">
        <v>389</v>
      </c>
      <c r="BV64" s="93"/>
      <c r="BW64" s="96" t="s">
        <v>389</v>
      </c>
      <c r="BX64" s="97" t="s">
        <v>389</v>
      </c>
      <c r="BY64" s="93"/>
      <c r="BZ64" s="96" t="s">
        <v>389</v>
      </c>
      <c r="CA64" s="97" t="s">
        <v>389</v>
      </c>
      <c r="CB64" s="93"/>
      <c r="CC64" s="96" t="s">
        <v>389</v>
      </c>
      <c r="CD64" s="97" t="s">
        <v>389</v>
      </c>
      <c r="CE64" s="93"/>
      <c r="CF64" s="96" t="s">
        <v>389</v>
      </c>
      <c r="CG64" s="97" t="s">
        <v>389</v>
      </c>
      <c r="CH64" s="93"/>
      <c r="CI64" s="96" t="s">
        <v>389</v>
      </c>
      <c r="CJ64" s="97" t="s">
        <v>389</v>
      </c>
      <c r="CK64" s="93"/>
      <c r="CL64" s="96" t="s">
        <v>389</v>
      </c>
      <c r="CM64" s="97" t="s">
        <v>389</v>
      </c>
      <c r="CN64" s="93"/>
      <c r="CO64" s="96" t="s">
        <v>389</v>
      </c>
      <c r="CP64" s="97" t="s">
        <v>389</v>
      </c>
      <c r="CQ64" s="93"/>
      <c r="CR64" s="96" t="s">
        <v>389</v>
      </c>
      <c r="CS64" s="97" t="s">
        <v>389</v>
      </c>
      <c r="CT64" s="93"/>
      <c r="CU64" s="96" t="s">
        <v>389</v>
      </c>
      <c r="CV64" s="97" t="s">
        <v>389</v>
      </c>
      <c r="CW64" s="93"/>
      <c r="CX64" s="96" t="s">
        <v>389</v>
      </c>
      <c r="CY64" s="97" t="s">
        <v>389</v>
      </c>
      <c r="CZ64" s="93"/>
      <c r="DA64" s="96" t="s">
        <v>389</v>
      </c>
      <c r="DB64" s="97" t="s">
        <v>389</v>
      </c>
      <c r="DC64" s="93"/>
      <c r="DD64" s="96" t="s">
        <v>389</v>
      </c>
      <c r="DE64" s="97" t="s">
        <v>389</v>
      </c>
      <c r="DF64" s="93"/>
      <c r="DG64" s="96" t="s">
        <v>389</v>
      </c>
      <c r="DH64" s="97" t="s">
        <v>389</v>
      </c>
      <c r="DI64" s="93"/>
      <c r="DJ64" s="96" t="s">
        <v>389</v>
      </c>
      <c r="DK64" s="97" t="s">
        <v>389</v>
      </c>
      <c r="DL64" s="93"/>
      <c r="DM64" s="96" t="s">
        <v>389</v>
      </c>
      <c r="DN64" s="97" t="s">
        <v>389</v>
      </c>
      <c r="DO64" s="93"/>
      <c r="DP64" s="96" t="s">
        <v>389</v>
      </c>
      <c r="DQ64" s="97" t="s">
        <v>389</v>
      </c>
      <c r="DR64" s="93"/>
      <c r="DS64" s="96" t="s">
        <v>389</v>
      </c>
      <c r="DT64" s="97" t="s">
        <v>389</v>
      </c>
      <c r="DU64" s="93"/>
      <c r="DV64" s="96" t="s">
        <v>389</v>
      </c>
      <c r="DW64" s="97" t="s">
        <v>389</v>
      </c>
      <c r="DX64" s="93"/>
      <c r="DY64" s="96" t="s">
        <v>389</v>
      </c>
      <c r="DZ64" s="97" t="s">
        <v>389</v>
      </c>
      <c r="EA64" s="93"/>
      <c r="EB64" s="96" t="s">
        <v>389</v>
      </c>
      <c r="EC64" s="97" t="s">
        <v>389</v>
      </c>
      <c r="ED64" s="93"/>
      <c r="EE64" s="96" t="s">
        <v>389</v>
      </c>
      <c r="EF64" s="97" t="s">
        <v>389</v>
      </c>
      <c r="EG64" s="93"/>
      <c r="EH64" s="96" t="s">
        <v>389</v>
      </c>
      <c r="EI64" s="97" t="s">
        <v>389</v>
      </c>
      <c r="EJ64" s="93"/>
      <c r="EK64" s="96" t="s">
        <v>389</v>
      </c>
      <c r="EL64" s="97" t="s">
        <v>389</v>
      </c>
      <c r="EM64" s="93"/>
      <c r="EN64" s="96" t="s">
        <v>389</v>
      </c>
      <c r="EO64" s="97" t="s">
        <v>389</v>
      </c>
      <c r="EP64" s="93"/>
      <c r="EQ64" s="96" t="s">
        <v>389</v>
      </c>
      <c r="ER64" s="97" t="s">
        <v>389</v>
      </c>
      <c r="ES64" s="93"/>
      <c r="ET64" s="96" t="s">
        <v>389</v>
      </c>
      <c r="EU64" s="97" t="s">
        <v>389</v>
      </c>
      <c r="EV64" s="93"/>
      <c r="EW64" s="96" t="s">
        <v>389</v>
      </c>
      <c r="EX64" s="97" t="s">
        <v>389</v>
      </c>
      <c r="EY64" s="93"/>
      <c r="EZ64" s="96" t="s">
        <v>389</v>
      </c>
      <c r="FA64" s="97" t="s">
        <v>389</v>
      </c>
      <c r="FB64" s="93"/>
      <c r="FC64" s="96" t="s">
        <v>389</v>
      </c>
      <c r="FD64" s="97" t="s">
        <v>389</v>
      </c>
      <c r="FE64" s="93"/>
      <c r="FF64" s="96" t="s">
        <v>389</v>
      </c>
      <c r="FG64" s="97" t="s">
        <v>389</v>
      </c>
      <c r="FH64" s="93"/>
      <c r="FI64" s="96" t="s">
        <v>389</v>
      </c>
      <c r="FJ64" s="97" t="s">
        <v>389</v>
      </c>
      <c r="FK64" s="93"/>
      <c r="FL64" s="96" t="s">
        <v>389</v>
      </c>
      <c r="FM64" s="97" t="s">
        <v>389</v>
      </c>
    </row>
    <row r="65" ht="15" customHeight="1" spans="1:170" x14ac:dyDescent="0.25">
      <c r="A65" s="94">
        <f>indices!B65</f>
      </c>
      <c r="B65" s="106">
        <f>'a completer'!$B$12</f>
      </c>
      <c r="C65" s="106">
        <f>'a completer'!$B$15</f>
      </c>
      <c r="D65" s="410">
        <f t="shared" si="0"/>
      </c>
      <c r="E65" s="93"/>
      <c r="F65" s="96" t="s">
        <v>389</v>
      </c>
      <c r="G65" s="97" t="s">
        <v>389</v>
      </c>
      <c r="H65" s="93"/>
      <c r="I65" s="96" t="s">
        <v>389</v>
      </c>
      <c r="J65" s="97" t="s">
        <v>389</v>
      </c>
      <c r="K65" s="93"/>
      <c r="L65" s="96" t="s">
        <v>389</v>
      </c>
      <c r="M65" s="97" t="s">
        <v>389</v>
      </c>
      <c r="N65" s="93"/>
      <c r="O65" s="96" t="s">
        <v>389</v>
      </c>
      <c r="P65" s="97" t="s">
        <v>389</v>
      </c>
      <c r="Q65" s="93"/>
      <c r="R65" s="96" t="s">
        <v>389</v>
      </c>
      <c r="S65" s="97" t="s">
        <v>389</v>
      </c>
      <c r="T65" s="93"/>
      <c r="U65" s="96" t="s">
        <v>389</v>
      </c>
      <c r="V65" s="97" t="s">
        <v>389</v>
      </c>
      <c r="W65" s="93"/>
      <c r="X65" s="96" t="s">
        <v>389</v>
      </c>
      <c r="Y65" s="97" t="s">
        <v>389</v>
      </c>
      <c r="Z65" s="93"/>
      <c r="AA65" s="96" t="s">
        <v>389</v>
      </c>
      <c r="AB65" s="97" t="s">
        <v>389</v>
      </c>
      <c r="AC65" s="93"/>
      <c r="AD65" s="96" t="s">
        <v>389</v>
      </c>
      <c r="AE65" s="97" t="s">
        <v>389</v>
      </c>
      <c r="AF65" s="93"/>
      <c r="AG65" s="96" t="s">
        <v>389</v>
      </c>
      <c r="AH65" s="97" t="s">
        <v>389</v>
      </c>
      <c r="AI65" s="93"/>
      <c r="AJ65" s="96" t="s">
        <v>389</v>
      </c>
      <c r="AK65" s="97" t="s">
        <v>389</v>
      </c>
      <c r="AL65" s="93"/>
      <c r="AM65" s="96" t="s">
        <v>389</v>
      </c>
      <c r="AN65" s="97" t="s">
        <v>389</v>
      </c>
      <c r="AO65" s="93"/>
      <c r="AP65" s="96" t="s">
        <v>389</v>
      </c>
      <c r="AQ65" s="97" t="s">
        <v>389</v>
      </c>
      <c r="AR65" s="93"/>
      <c r="AS65" s="96" t="s">
        <v>389</v>
      </c>
      <c r="AT65" s="97" t="s">
        <v>389</v>
      </c>
      <c r="AU65" s="93"/>
      <c r="AV65" s="96" t="s">
        <v>389</v>
      </c>
      <c r="AW65" s="97" t="s">
        <v>389</v>
      </c>
      <c r="AX65" s="93"/>
      <c r="AY65" s="96" t="s">
        <v>389</v>
      </c>
      <c r="AZ65" s="97" t="s">
        <v>389</v>
      </c>
      <c r="BA65" s="93"/>
      <c r="BB65" s="96" t="s">
        <v>389</v>
      </c>
      <c r="BC65" s="97" t="s">
        <v>389</v>
      </c>
      <c r="BD65" s="93"/>
      <c r="BE65" s="96" t="s">
        <v>389</v>
      </c>
      <c r="BF65" s="97" t="s">
        <v>389</v>
      </c>
      <c r="BG65" s="93"/>
      <c r="BH65" s="96" t="s">
        <v>389</v>
      </c>
      <c r="BI65" s="97" t="s">
        <v>389</v>
      </c>
      <c r="BJ65" s="93"/>
      <c r="BK65" s="96" t="s">
        <v>389</v>
      </c>
      <c r="BL65" s="97" t="s">
        <v>389</v>
      </c>
      <c r="BM65" s="93"/>
      <c r="BN65" s="96" t="s">
        <v>389</v>
      </c>
      <c r="BO65" s="97" t="s">
        <v>389</v>
      </c>
      <c r="BP65" s="93"/>
      <c r="BQ65" s="96" t="s">
        <v>389</v>
      </c>
      <c r="BR65" s="97" t="s">
        <v>389</v>
      </c>
      <c r="BS65" s="93"/>
      <c r="BT65" s="96" t="s">
        <v>389</v>
      </c>
      <c r="BU65" s="97" t="s">
        <v>389</v>
      </c>
      <c r="BV65" s="93"/>
      <c r="BW65" s="96" t="s">
        <v>389</v>
      </c>
      <c r="BX65" s="97" t="s">
        <v>389</v>
      </c>
      <c r="BY65" s="93"/>
      <c r="BZ65" s="96" t="s">
        <v>389</v>
      </c>
      <c r="CA65" s="97" t="s">
        <v>389</v>
      </c>
      <c r="CB65" s="93"/>
      <c r="CC65" s="96" t="s">
        <v>389</v>
      </c>
      <c r="CD65" s="97" t="s">
        <v>389</v>
      </c>
      <c r="CE65" s="93"/>
      <c r="CF65" s="96" t="s">
        <v>389</v>
      </c>
      <c r="CG65" s="97" t="s">
        <v>389</v>
      </c>
      <c r="CH65" s="93"/>
      <c r="CI65" s="96" t="s">
        <v>389</v>
      </c>
      <c r="CJ65" s="97" t="s">
        <v>389</v>
      </c>
      <c r="CK65" s="93"/>
      <c r="CL65" s="96" t="s">
        <v>389</v>
      </c>
      <c r="CM65" s="97" t="s">
        <v>389</v>
      </c>
      <c r="CN65" s="93"/>
      <c r="CO65" s="96" t="s">
        <v>389</v>
      </c>
      <c r="CP65" s="97" t="s">
        <v>389</v>
      </c>
      <c r="CQ65" s="93"/>
      <c r="CR65" s="96" t="s">
        <v>389</v>
      </c>
      <c r="CS65" s="97" t="s">
        <v>389</v>
      </c>
      <c r="CT65" s="93"/>
      <c r="CU65" s="96" t="s">
        <v>389</v>
      </c>
      <c r="CV65" s="97" t="s">
        <v>389</v>
      </c>
      <c r="CW65" s="93"/>
      <c r="CX65" s="96" t="s">
        <v>389</v>
      </c>
      <c r="CY65" s="97" t="s">
        <v>389</v>
      </c>
      <c r="CZ65" s="93"/>
      <c r="DA65" s="96" t="s">
        <v>389</v>
      </c>
      <c r="DB65" s="97" t="s">
        <v>389</v>
      </c>
      <c r="DC65" s="93"/>
      <c r="DD65" s="96" t="s">
        <v>389</v>
      </c>
      <c r="DE65" s="97" t="s">
        <v>389</v>
      </c>
      <c r="DF65" s="93"/>
      <c r="DG65" s="96" t="s">
        <v>389</v>
      </c>
      <c r="DH65" s="97" t="s">
        <v>389</v>
      </c>
      <c r="DI65" s="93"/>
      <c r="DJ65" s="96" t="s">
        <v>389</v>
      </c>
      <c r="DK65" s="97" t="s">
        <v>389</v>
      </c>
      <c r="DL65" s="93"/>
      <c r="DM65" s="96" t="s">
        <v>389</v>
      </c>
      <c r="DN65" s="97" t="s">
        <v>389</v>
      </c>
      <c r="DO65" s="93"/>
      <c r="DP65" s="96" t="s">
        <v>389</v>
      </c>
      <c r="DQ65" s="97" t="s">
        <v>389</v>
      </c>
      <c r="DR65" s="93"/>
      <c r="DS65" s="96" t="s">
        <v>389</v>
      </c>
      <c r="DT65" s="97" t="s">
        <v>389</v>
      </c>
      <c r="DU65" s="93"/>
      <c r="DV65" s="96" t="s">
        <v>389</v>
      </c>
      <c r="DW65" s="97" t="s">
        <v>389</v>
      </c>
      <c r="DX65" s="93"/>
      <c r="DY65" s="96" t="s">
        <v>389</v>
      </c>
      <c r="DZ65" s="97" t="s">
        <v>389</v>
      </c>
      <c r="EA65" s="93"/>
      <c r="EB65" s="96" t="s">
        <v>389</v>
      </c>
      <c r="EC65" s="97" t="s">
        <v>389</v>
      </c>
      <c r="ED65" s="93"/>
      <c r="EE65" s="96" t="s">
        <v>389</v>
      </c>
      <c r="EF65" s="97" t="s">
        <v>389</v>
      </c>
      <c r="EG65" s="93"/>
      <c r="EH65" s="96" t="s">
        <v>389</v>
      </c>
      <c r="EI65" s="97" t="s">
        <v>389</v>
      </c>
      <c r="EJ65" s="93"/>
      <c r="EK65" s="96" t="s">
        <v>389</v>
      </c>
      <c r="EL65" s="97" t="s">
        <v>389</v>
      </c>
      <c r="EM65" s="93"/>
      <c r="EN65" s="96" t="s">
        <v>389</v>
      </c>
      <c r="EO65" s="97" t="s">
        <v>389</v>
      </c>
      <c r="EP65" s="93"/>
      <c r="EQ65" s="96" t="s">
        <v>389</v>
      </c>
      <c r="ER65" s="97" t="s">
        <v>389</v>
      </c>
      <c r="ES65" s="93"/>
      <c r="ET65" s="96" t="s">
        <v>389</v>
      </c>
      <c r="EU65" s="97" t="s">
        <v>389</v>
      </c>
      <c r="EV65" s="93"/>
      <c r="EW65" s="96" t="s">
        <v>389</v>
      </c>
      <c r="EX65" s="97" t="s">
        <v>389</v>
      </c>
      <c r="EY65" s="93"/>
      <c r="EZ65" s="96" t="s">
        <v>389</v>
      </c>
      <c r="FA65" s="97" t="s">
        <v>389</v>
      </c>
      <c r="FB65" s="93"/>
      <c r="FC65" s="96" t="s">
        <v>389</v>
      </c>
      <c r="FD65" s="97" t="s">
        <v>389</v>
      </c>
      <c r="FE65" s="93"/>
      <c r="FF65" s="96" t="s">
        <v>389</v>
      </c>
      <c r="FG65" s="97" t="s">
        <v>389</v>
      </c>
      <c r="FH65" s="93"/>
      <c r="FI65" s="96" t="s">
        <v>389</v>
      </c>
      <c r="FJ65" s="97" t="s">
        <v>389</v>
      </c>
      <c r="FK65" s="93"/>
      <c r="FL65" s="96" t="s">
        <v>389</v>
      </c>
      <c r="FM65" s="97" t="s">
        <v>389</v>
      </c>
    </row>
    <row r="66" ht="15" customHeight="1" spans="1:170" x14ac:dyDescent="0.25">
      <c r="A66" s="94">
        <f>indices!B66</f>
      </c>
      <c r="B66" s="106">
        <f>'a completer'!$B$12</f>
      </c>
      <c r="C66" s="106">
        <f>'a completer'!$B$15</f>
      </c>
      <c r="D66" s="410">
        <f t="shared" si="0"/>
      </c>
      <c r="E66" s="93"/>
      <c r="F66" s="96" t="s">
        <v>389</v>
      </c>
      <c r="G66" s="97" t="s">
        <v>389</v>
      </c>
      <c r="H66" s="93">
        <v>1</v>
      </c>
      <c r="I66" s="96" t="e">
        <v>#N/A</v>
      </c>
      <c r="J66" s="97" t="e">
        <v>#N/A</v>
      </c>
      <c r="K66" s="93">
        <v>1</v>
      </c>
      <c r="L66" s="96" t="e">
        <v>#N/A</v>
      </c>
      <c r="M66" s="97" t="e">
        <v>#N/A</v>
      </c>
      <c r="N66" s="93"/>
      <c r="O66" s="96" t="s">
        <v>389</v>
      </c>
      <c r="P66" s="97" t="s">
        <v>389</v>
      </c>
      <c r="Q66" s="93"/>
      <c r="R66" s="96" t="s">
        <v>389</v>
      </c>
      <c r="S66" s="97" t="s">
        <v>389</v>
      </c>
      <c r="T66" s="93"/>
      <c r="U66" s="96" t="s">
        <v>389</v>
      </c>
      <c r="V66" s="97" t="s">
        <v>389</v>
      </c>
      <c r="W66" s="93">
        <v>1</v>
      </c>
      <c r="X66" s="96" t="e">
        <v>#N/A</v>
      </c>
      <c r="Y66" s="97" t="e">
        <v>#N/A</v>
      </c>
      <c r="Z66" s="93"/>
      <c r="AA66" s="96" t="s">
        <v>389</v>
      </c>
      <c r="AB66" s="97" t="s">
        <v>389</v>
      </c>
      <c r="AC66" s="93"/>
      <c r="AD66" s="96" t="s">
        <v>389</v>
      </c>
      <c r="AE66" s="97" t="s">
        <v>389</v>
      </c>
      <c r="AF66" s="93"/>
      <c r="AG66" s="96" t="s">
        <v>389</v>
      </c>
      <c r="AH66" s="97" t="s">
        <v>389</v>
      </c>
      <c r="AI66" s="93"/>
      <c r="AJ66" s="96" t="s">
        <v>389</v>
      </c>
      <c r="AK66" s="97" t="s">
        <v>389</v>
      </c>
      <c r="AL66" s="93"/>
      <c r="AM66" s="96" t="s">
        <v>389</v>
      </c>
      <c r="AN66" s="97" t="s">
        <v>389</v>
      </c>
      <c r="AO66" s="93"/>
      <c r="AP66" s="96" t="s">
        <v>389</v>
      </c>
      <c r="AQ66" s="97" t="s">
        <v>389</v>
      </c>
      <c r="AR66" s="93"/>
      <c r="AS66" s="96" t="s">
        <v>389</v>
      </c>
      <c r="AT66" s="97" t="s">
        <v>389</v>
      </c>
      <c r="AU66" s="93"/>
      <c r="AV66" s="96" t="s">
        <v>389</v>
      </c>
      <c r="AW66" s="97" t="s">
        <v>389</v>
      </c>
      <c r="AX66" s="93"/>
      <c r="AY66" s="96" t="s">
        <v>389</v>
      </c>
      <c r="AZ66" s="97" t="s">
        <v>389</v>
      </c>
      <c r="BA66" s="93">
        <v>1</v>
      </c>
      <c r="BB66" s="96" t="e">
        <v>#N/A</v>
      </c>
      <c r="BC66" s="97" t="e">
        <v>#N/A</v>
      </c>
      <c r="BD66" s="93"/>
      <c r="BE66" s="96" t="s">
        <v>389</v>
      </c>
      <c r="BF66" s="97" t="s">
        <v>389</v>
      </c>
      <c r="BG66" s="93"/>
      <c r="BH66" s="96" t="s">
        <v>389</v>
      </c>
      <c r="BI66" s="97" t="s">
        <v>389</v>
      </c>
      <c r="BJ66" s="93"/>
      <c r="BK66" s="96" t="s">
        <v>389</v>
      </c>
      <c r="BL66" s="97" t="s">
        <v>389</v>
      </c>
      <c r="BM66" s="93">
        <v>1</v>
      </c>
      <c r="BN66" s="96" t="e">
        <v>#N/A</v>
      </c>
      <c r="BO66" s="97" t="e">
        <v>#N/A</v>
      </c>
      <c r="BP66" s="93"/>
      <c r="BQ66" s="96" t="s">
        <v>389</v>
      </c>
      <c r="BR66" s="97" t="s">
        <v>389</v>
      </c>
      <c r="BS66" s="93"/>
      <c r="BT66" s="96" t="s">
        <v>389</v>
      </c>
      <c r="BU66" s="97" t="s">
        <v>389</v>
      </c>
      <c r="BV66" s="93"/>
      <c r="BW66" s="96" t="s">
        <v>389</v>
      </c>
      <c r="BX66" s="97" t="s">
        <v>389</v>
      </c>
      <c r="BY66" s="93">
        <v>1</v>
      </c>
      <c r="BZ66" s="96" t="e">
        <v>#N/A</v>
      </c>
      <c r="CA66" s="97" t="e">
        <v>#N/A</v>
      </c>
      <c r="CB66" s="93">
        <v>1</v>
      </c>
      <c r="CC66" s="96" t="e">
        <v>#N/A</v>
      </c>
      <c r="CD66" s="97" t="e">
        <v>#N/A</v>
      </c>
      <c r="CE66" s="93"/>
      <c r="CF66" s="96" t="s">
        <v>389</v>
      </c>
      <c r="CG66" s="97" t="s">
        <v>389</v>
      </c>
      <c r="CH66" s="93"/>
      <c r="CI66" s="96" t="s">
        <v>389</v>
      </c>
      <c r="CJ66" s="97" t="s">
        <v>389</v>
      </c>
      <c r="CK66" s="93"/>
      <c r="CL66" s="96" t="s">
        <v>389</v>
      </c>
      <c r="CM66" s="97" t="s">
        <v>389</v>
      </c>
      <c r="CN66" s="93"/>
      <c r="CO66" s="96" t="s">
        <v>389</v>
      </c>
      <c r="CP66" s="97" t="s">
        <v>389</v>
      </c>
      <c r="CQ66" s="93">
        <v>2</v>
      </c>
      <c r="CR66" s="96" t="e">
        <v>#N/A</v>
      </c>
      <c r="CS66" s="97" t="e">
        <v>#N/A</v>
      </c>
      <c r="CT66" s="93"/>
      <c r="CU66" s="96" t="s">
        <v>389</v>
      </c>
      <c r="CV66" s="97" t="s">
        <v>389</v>
      </c>
      <c r="CW66" s="93"/>
      <c r="CX66" s="96" t="s">
        <v>389</v>
      </c>
      <c r="CY66" s="97" t="s">
        <v>389</v>
      </c>
      <c r="CZ66" s="93"/>
      <c r="DA66" s="96" t="s">
        <v>389</v>
      </c>
      <c r="DB66" s="97" t="s">
        <v>389</v>
      </c>
      <c r="DC66" s="93"/>
      <c r="DD66" s="96" t="s">
        <v>389</v>
      </c>
      <c r="DE66" s="97" t="s">
        <v>389</v>
      </c>
      <c r="DF66" s="93"/>
      <c r="DG66" s="96" t="s">
        <v>389</v>
      </c>
      <c r="DH66" s="97" t="s">
        <v>389</v>
      </c>
      <c r="DI66" s="93"/>
      <c r="DJ66" s="96" t="s">
        <v>389</v>
      </c>
      <c r="DK66" s="97" t="s">
        <v>389</v>
      </c>
      <c r="DL66" s="93"/>
      <c r="DM66" s="96" t="s">
        <v>389</v>
      </c>
      <c r="DN66" s="97" t="s">
        <v>389</v>
      </c>
      <c r="DO66" s="93"/>
      <c r="DP66" s="96" t="s">
        <v>389</v>
      </c>
      <c r="DQ66" s="97" t="s">
        <v>389</v>
      </c>
      <c r="DR66" s="93"/>
      <c r="DS66" s="96" t="s">
        <v>389</v>
      </c>
      <c r="DT66" s="97" t="s">
        <v>389</v>
      </c>
      <c r="DU66" s="93"/>
      <c r="DV66" s="96" t="s">
        <v>389</v>
      </c>
      <c r="DW66" s="97" t="s">
        <v>389</v>
      </c>
      <c r="DX66" s="93"/>
      <c r="DY66" s="96" t="s">
        <v>389</v>
      </c>
      <c r="DZ66" s="97" t="s">
        <v>389</v>
      </c>
      <c r="EA66" s="93"/>
      <c r="EB66" s="96" t="s">
        <v>389</v>
      </c>
      <c r="EC66" s="97" t="s">
        <v>389</v>
      </c>
      <c r="ED66" s="93"/>
      <c r="EE66" s="96" t="s">
        <v>389</v>
      </c>
      <c r="EF66" s="97" t="s">
        <v>389</v>
      </c>
      <c r="EG66" s="93"/>
      <c r="EH66" s="96" t="s">
        <v>389</v>
      </c>
      <c r="EI66" s="97" t="s">
        <v>389</v>
      </c>
      <c r="EJ66" s="93"/>
      <c r="EK66" s="96" t="s">
        <v>389</v>
      </c>
      <c r="EL66" s="97" t="s">
        <v>389</v>
      </c>
      <c r="EM66" s="93"/>
      <c r="EN66" s="96" t="s">
        <v>389</v>
      </c>
      <c r="EO66" s="97" t="s">
        <v>389</v>
      </c>
      <c r="EP66" s="93"/>
      <c r="EQ66" s="96" t="s">
        <v>389</v>
      </c>
      <c r="ER66" s="97" t="s">
        <v>389</v>
      </c>
      <c r="ES66" s="93"/>
      <c r="ET66" s="96" t="s">
        <v>389</v>
      </c>
      <c r="EU66" s="97" t="s">
        <v>389</v>
      </c>
      <c r="EV66" s="93"/>
      <c r="EW66" s="96" t="s">
        <v>389</v>
      </c>
      <c r="EX66" s="97" t="s">
        <v>389</v>
      </c>
      <c r="EY66" s="93"/>
      <c r="EZ66" s="96" t="s">
        <v>389</v>
      </c>
      <c r="FA66" s="97" t="s">
        <v>389</v>
      </c>
      <c r="FB66" s="93"/>
      <c r="FC66" s="96" t="s">
        <v>389</v>
      </c>
      <c r="FD66" s="97" t="s">
        <v>389</v>
      </c>
      <c r="FE66" s="93"/>
      <c r="FF66" s="96" t="s">
        <v>389</v>
      </c>
      <c r="FG66" s="97" t="s">
        <v>389</v>
      </c>
      <c r="FH66" s="93"/>
      <c r="FI66" s="96" t="s">
        <v>389</v>
      </c>
      <c r="FJ66" s="97" t="s">
        <v>389</v>
      </c>
      <c r="FK66" s="93"/>
      <c r="FL66" s="96" t="s">
        <v>389</v>
      </c>
      <c r="FM66" s="97" t="s">
        <v>389</v>
      </c>
    </row>
    <row r="67" ht="15" customHeight="1" spans="1:170" x14ac:dyDescent="0.25">
      <c r="A67" s="94">
        <f>indices!B67</f>
      </c>
      <c r="B67" s="106">
        <f>'a completer'!$B$12</f>
      </c>
      <c r="C67" s="106">
        <f>'a completer'!$B$15</f>
      </c>
      <c r="D67" s="410">
        <f t="shared" si="0"/>
      </c>
      <c r="E67" s="93"/>
      <c r="F67" s="96" t="s">
        <v>389</v>
      </c>
      <c r="G67" s="97" t="s">
        <v>389</v>
      </c>
      <c r="H67" s="93"/>
      <c r="I67" s="96" t="s">
        <v>389</v>
      </c>
      <c r="J67" s="97" t="s">
        <v>389</v>
      </c>
      <c r="K67" s="93"/>
      <c r="L67" s="96" t="s">
        <v>389</v>
      </c>
      <c r="M67" s="97" t="s">
        <v>389</v>
      </c>
      <c r="N67" s="93"/>
      <c r="O67" s="96" t="s">
        <v>389</v>
      </c>
      <c r="P67" s="97" t="s">
        <v>389</v>
      </c>
      <c r="Q67" s="93"/>
      <c r="R67" s="96" t="s">
        <v>389</v>
      </c>
      <c r="S67" s="97" t="s">
        <v>389</v>
      </c>
      <c r="T67" s="93"/>
      <c r="U67" s="96" t="s">
        <v>389</v>
      </c>
      <c r="V67" s="97" t="s">
        <v>389</v>
      </c>
      <c r="W67" s="93"/>
      <c r="X67" s="96" t="s">
        <v>389</v>
      </c>
      <c r="Y67" s="97" t="s">
        <v>389</v>
      </c>
      <c r="Z67" s="93"/>
      <c r="AA67" s="96" t="s">
        <v>389</v>
      </c>
      <c r="AB67" s="97" t="s">
        <v>389</v>
      </c>
      <c r="AC67" s="93"/>
      <c r="AD67" s="96" t="s">
        <v>389</v>
      </c>
      <c r="AE67" s="97" t="s">
        <v>389</v>
      </c>
      <c r="AF67" s="93">
        <v>1</v>
      </c>
      <c r="AG67" s="96" t="e">
        <v>#N/A</v>
      </c>
      <c r="AH67" s="97" t="e">
        <v>#N/A</v>
      </c>
      <c r="AI67" s="93"/>
      <c r="AJ67" s="96" t="s">
        <v>389</v>
      </c>
      <c r="AK67" s="97" t="s">
        <v>389</v>
      </c>
      <c r="AL67" s="93"/>
      <c r="AM67" s="96" t="s">
        <v>389</v>
      </c>
      <c r="AN67" s="97" t="s">
        <v>389</v>
      </c>
      <c r="AO67" s="93"/>
      <c r="AP67" s="96" t="s">
        <v>389</v>
      </c>
      <c r="AQ67" s="97" t="s">
        <v>389</v>
      </c>
      <c r="AR67" s="93"/>
      <c r="AS67" s="96" t="s">
        <v>389</v>
      </c>
      <c r="AT67" s="97" t="s">
        <v>389</v>
      </c>
      <c r="AU67" s="93">
        <v>1</v>
      </c>
      <c r="AV67" s="96" t="e">
        <v>#N/A</v>
      </c>
      <c r="AW67" s="97" t="e">
        <v>#N/A</v>
      </c>
      <c r="AX67" s="93"/>
      <c r="AY67" s="96" t="s">
        <v>389</v>
      </c>
      <c r="AZ67" s="97" t="s">
        <v>389</v>
      </c>
      <c r="BA67" s="93"/>
      <c r="BB67" s="96" t="s">
        <v>389</v>
      </c>
      <c r="BC67" s="97" t="s">
        <v>389</v>
      </c>
      <c r="BD67" s="93"/>
      <c r="BE67" s="96" t="s">
        <v>389</v>
      </c>
      <c r="BF67" s="97" t="s">
        <v>389</v>
      </c>
      <c r="BG67" s="93"/>
      <c r="BH67" s="96" t="s">
        <v>389</v>
      </c>
      <c r="BI67" s="97" t="s">
        <v>389</v>
      </c>
      <c r="BJ67" s="93"/>
      <c r="BK67" s="96" t="s">
        <v>389</v>
      </c>
      <c r="BL67" s="97" t="s">
        <v>389</v>
      </c>
      <c r="BM67" s="93"/>
      <c r="BN67" s="96" t="s">
        <v>389</v>
      </c>
      <c r="BO67" s="97" t="s">
        <v>389</v>
      </c>
      <c r="BP67" s="93">
        <v>1</v>
      </c>
      <c r="BQ67" s="96" t="e">
        <v>#N/A</v>
      </c>
      <c r="BR67" s="97" t="e">
        <v>#N/A</v>
      </c>
      <c r="BS67" s="93"/>
      <c r="BT67" s="96" t="s">
        <v>389</v>
      </c>
      <c r="BU67" s="97" t="s">
        <v>389</v>
      </c>
      <c r="BV67" s="93"/>
      <c r="BW67" s="96" t="s">
        <v>389</v>
      </c>
      <c r="BX67" s="97" t="s">
        <v>389</v>
      </c>
      <c r="BY67" s="93"/>
      <c r="BZ67" s="96" t="s">
        <v>389</v>
      </c>
      <c r="CA67" s="97" t="s">
        <v>389</v>
      </c>
      <c r="CB67" s="93"/>
      <c r="CC67" s="96" t="s">
        <v>389</v>
      </c>
      <c r="CD67" s="97" t="s">
        <v>389</v>
      </c>
      <c r="CE67" s="93"/>
      <c r="CF67" s="96" t="s">
        <v>389</v>
      </c>
      <c r="CG67" s="97" t="s">
        <v>389</v>
      </c>
      <c r="CH67" s="93"/>
      <c r="CI67" s="96" t="s">
        <v>389</v>
      </c>
      <c r="CJ67" s="97" t="s">
        <v>389</v>
      </c>
      <c r="CK67" s="93"/>
      <c r="CL67" s="96" t="s">
        <v>389</v>
      </c>
      <c r="CM67" s="97" t="s">
        <v>389</v>
      </c>
      <c r="CN67" s="93">
        <v>1</v>
      </c>
      <c r="CO67" s="96" t="e">
        <v>#N/A</v>
      </c>
      <c r="CP67" s="97" t="e">
        <v>#N/A</v>
      </c>
      <c r="CQ67" s="93"/>
      <c r="CR67" s="96" t="s">
        <v>389</v>
      </c>
      <c r="CS67" s="97" t="s">
        <v>389</v>
      </c>
      <c r="CT67" s="93"/>
      <c r="CU67" s="96" t="s">
        <v>389</v>
      </c>
      <c r="CV67" s="97" t="s">
        <v>389</v>
      </c>
      <c r="CW67" s="93"/>
      <c r="CX67" s="96" t="s">
        <v>389</v>
      </c>
      <c r="CY67" s="97" t="s">
        <v>389</v>
      </c>
      <c r="CZ67" s="93"/>
      <c r="DA67" s="96" t="s">
        <v>389</v>
      </c>
      <c r="DB67" s="97" t="s">
        <v>389</v>
      </c>
      <c r="DC67" s="93"/>
      <c r="DD67" s="96" t="s">
        <v>389</v>
      </c>
      <c r="DE67" s="97" t="s">
        <v>389</v>
      </c>
      <c r="DF67" s="93"/>
      <c r="DG67" s="96" t="s">
        <v>389</v>
      </c>
      <c r="DH67" s="97" t="s">
        <v>389</v>
      </c>
      <c r="DI67" s="93"/>
      <c r="DJ67" s="96" t="s">
        <v>389</v>
      </c>
      <c r="DK67" s="97" t="s">
        <v>389</v>
      </c>
      <c r="DL67" s="93"/>
      <c r="DM67" s="96" t="s">
        <v>389</v>
      </c>
      <c r="DN67" s="97" t="s">
        <v>389</v>
      </c>
      <c r="DO67" s="93"/>
      <c r="DP67" s="96" t="s">
        <v>389</v>
      </c>
      <c r="DQ67" s="97" t="s">
        <v>389</v>
      </c>
      <c r="DR67" s="93"/>
      <c r="DS67" s="96" t="s">
        <v>389</v>
      </c>
      <c r="DT67" s="97" t="s">
        <v>389</v>
      </c>
      <c r="DU67" s="93"/>
      <c r="DV67" s="96" t="s">
        <v>389</v>
      </c>
      <c r="DW67" s="97" t="s">
        <v>389</v>
      </c>
      <c r="DX67" s="93"/>
      <c r="DY67" s="96" t="s">
        <v>389</v>
      </c>
      <c r="DZ67" s="97" t="s">
        <v>389</v>
      </c>
      <c r="EA67" s="93"/>
      <c r="EB67" s="96" t="s">
        <v>389</v>
      </c>
      <c r="EC67" s="97" t="s">
        <v>389</v>
      </c>
      <c r="ED67" s="93"/>
      <c r="EE67" s="96" t="s">
        <v>389</v>
      </c>
      <c r="EF67" s="97" t="s">
        <v>389</v>
      </c>
      <c r="EG67" s="93"/>
      <c r="EH67" s="96" t="s">
        <v>389</v>
      </c>
      <c r="EI67" s="97" t="s">
        <v>389</v>
      </c>
      <c r="EJ67" s="93"/>
      <c r="EK67" s="96" t="s">
        <v>389</v>
      </c>
      <c r="EL67" s="97" t="s">
        <v>389</v>
      </c>
      <c r="EM67" s="93"/>
      <c r="EN67" s="96" t="s">
        <v>389</v>
      </c>
      <c r="EO67" s="97" t="s">
        <v>389</v>
      </c>
      <c r="EP67" s="93"/>
      <c r="EQ67" s="96" t="s">
        <v>389</v>
      </c>
      <c r="ER67" s="97" t="s">
        <v>389</v>
      </c>
      <c r="ES67" s="93"/>
      <c r="ET67" s="96" t="s">
        <v>389</v>
      </c>
      <c r="EU67" s="97" t="s">
        <v>389</v>
      </c>
      <c r="EV67" s="93"/>
      <c r="EW67" s="96" t="s">
        <v>389</v>
      </c>
      <c r="EX67" s="97" t="s">
        <v>389</v>
      </c>
      <c r="EY67" s="93"/>
      <c r="EZ67" s="96" t="s">
        <v>389</v>
      </c>
      <c r="FA67" s="97" t="s">
        <v>389</v>
      </c>
      <c r="FB67" s="93"/>
      <c r="FC67" s="96" t="s">
        <v>389</v>
      </c>
      <c r="FD67" s="97" t="s">
        <v>389</v>
      </c>
      <c r="FE67" s="93"/>
      <c r="FF67" s="96" t="s">
        <v>389</v>
      </c>
      <c r="FG67" s="97" t="s">
        <v>389</v>
      </c>
      <c r="FH67" s="93"/>
      <c r="FI67" s="96" t="s">
        <v>389</v>
      </c>
      <c r="FJ67" s="97" t="s">
        <v>389</v>
      </c>
      <c r="FK67" s="93"/>
      <c r="FL67" s="96" t="s">
        <v>389</v>
      </c>
      <c r="FM67" s="97" t="s">
        <v>389</v>
      </c>
    </row>
    <row r="68" ht="15" customHeight="1" spans="1:170" x14ac:dyDescent="0.25">
      <c r="A68" s="94">
        <f>indices!B68</f>
      </c>
      <c r="B68" s="106">
        <f>'a completer'!$B$12</f>
      </c>
      <c r="C68" s="106">
        <f>'a completer'!$B$15</f>
      </c>
      <c r="D68" s="410">
        <f t="shared" si="0"/>
      </c>
      <c r="E68" s="93"/>
      <c r="F68" s="96" t="s">
        <v>389</v>
      </c>
      <c r="G68" s="97" t="s">
        <v>389</v>
      </c>
      <c r="H68" s="93"/>
      <c r="I68" s="96" t="s">
        <v>389</v>
      </c>
      <c r="J68" s="97" t="s">
        <v>389</v>
      </c>
      <c r="K68" s="93"/>
      <c r="L68" s="96" t="s">
        <v>389</v>
      </c>
      <c r="M68" s="97" t="s">
        <v>389</v>
      </c>
      <c r="N68" s="93"/>
      <c r="O68" s="96" t="s">
        <v>389</v>
      </c>
      <c r="P68" s="97" t="s">
        <v>389</v>
      </c>
      <c r="Q68" s="93">
        <v>2</v>
      </c>
      <c r="R68" s="96" t="e">
        <v>#N/A</v>
      </c>
      <c r="S68" s="97" t="e">
        <v>#N/A</v>
      </c>
      <c r="T68" s="93">
        <v>3</v>
      </c>
      <c r="U68" s="96" t="e">
        <v>#N/A</v>
      </c>
      <c r="V68" s="97" t="e">
        <v>#N/A</v>
      </c>
      <c r="W68" s="93"/>
      <c r="X68" s="96" t="s">
        <v>389</v>
      </c>
      <c r="Y68" s="97" t="s">
        <v>389</v>
      </c>
      <c r="Z68" s="93"/>
      <c r="AA68" s="96" t="s">
        <v>389</v>
      </c>
      <c r="AB68" s="97" t="s">
        <v>389</v>
      </c>
      <c r="AC68" s="93"/>
      <c r="AD68" s="96" t="s">
        <v>389</v>
      </c>
      <c r="AE68" s="97" t="s">
        <v>389</v>
      </c>
      <c r="AF68" s="93">
        <v>1</v>
      </c>
      <c r="AG68" s="96" t="e">
        <v>#N/A</v>
      </c>
      <c r="AH68" s="97" t="e">
        <v>#N/A</v>
      </c>
      <c r="AI68" s="93">
        <v>1</v>
      </c>
      <c r="AJ68" s="96" t="e">
        <v>#N/A</v>
      </c>
      <c r="AK68" s="97" t="e">
        <v>#N/A</v>
      </c>
      <c r="AL68" s="93"/>
      <c r="AM68" s="96" t="s">
        <v>389</v>
      </c>
      <c r="AN68" s="97" t="s">
        <v>389</v>
      </c>
      <c r="AO68" s="93">
        <v>1</v>
      </c>
      <c r="AP68" s="96" t="e">
        <v>#N/A</v>
      </c>
      <c r="AQ68" s="97" t="e">
        <v>#N/A</v>
      </c>
      <c r="AR68" s="93">
        <v>2</v>
      </c>
      <c r="AS68" s="96" t="e">
        <v>#N/A</v>
      </c>
      <c r="AT68" s="97" t="e">
        <v>#N/A</v>
      </c>
      <c r="AU68" s="93">
        <v>2</v>
      </c>
      <c r="AV68" s="96" t="e">
        <v>#N/A</v>
      </c>
      <c r="AW68" s="97" t="e">
        <v>#N/A</v>
      </c>
      <c r="AX68" s="93"/>
      <c r="AY68" s="96" t="s">
        <v>389</v>
      </c>
      <c r="AZ68" s="97" t="s">
        <v>389</v>
      </c>
      <c r="BA68" s="93"/>
      <c r="BB68" s="96" t="s">
        <v>389</v>
      </c>
      <c r="BC68" s="97" t="s">
        <v>389</v>
      </c>
      <c r="BD68" s="93">
        <v>2</v>
      </c>
      <c r="BE68" s="96" t="e">
        <v>#N/A</v>
      </c>
      <c r="BF68" s="97" t="e">
        <v>#N/A</v>
      </c>
      <c r="BG68" s="93">
        <v>2</v>
      </c>
      <c r="BH68" s="96" t="e">
        <v>#N/A</v>
      </c>
      <c r="BI68" s="97" t="e">
        <v>#N/A</v>
      </c>
      <c r="BJ68" s="93"/>
      <c r="BK68" s="96" t="s">
        <v>389</v>
      </c>
      <c r="BL68" s="97" t="s">
        <v>389</v>
      </c>
      <c r="BM68" s="93"/>
      <c r="BN68" s="96" t="s">
        <v>389</v>
      </c>
      <c r="BO68" s="97" t="s">
        <v>389</v>
      </c>
      <c r="BP68" s="93">
        <v>1</v>
      </c>
      <c r="BQ68" s="96" t="e">
        <v>#N/A</v>
      </c>
      <c r="BR68" s="97" t="e">
        <v>#N/A</v>
      </c>
      <c r="BS68" s="93"/>
      <c r="BT68" s="96" t="s">
        <v>389</v>
      </c>
      <c r="BU68" s="97" t="s">
        <v>389</v>
      </c>
      <c r="BV68" s="93"/>
      <c r="BW68" s="96" t="s">
        <v>389</v>
      </c>
      <c r="BX68" s="97" t="s">
        <v>389</v>
      </c>
      <c r="BY68" s="93">
        <v>1</v>
      </c>
      <c r="BZ68" s="96" t="e">
        <v>#N/A</v>
      </c>
      <c r="CA68" s="97" t="e">
        <v>#N/A</v>
      </c>
      <c r="CB68" s="93">
        <v>2</v>
      </c>
      <c r="CC68" s="96" t="e">
        <v>#N/A</v>
      </c>
      <c r="CD68" s="97" t="e">
        <v>#N/A</v>
      </c>
      <c r="CE68" s="93">
        <v>2</v>
      </c>
      <c r="CF68" s="96" t="e">
        <v>#N/A</v>
      </c>
      <c r="CG68" s="97" t="e">
        <v>#N/A</v>
      </c>
      <c r="CH68" s="93">
        <v>1</v>
      </c>
      <c r="CI68" s="96" t="e">
        <v>#N/A</v>
      </c>
      <c r="CJ68" s="97" t="e">
        <v>#N/A</v>
      </c>
      <c r="CK68" s="93"/>
      <c r="CL68" s="96" t="s">
        <v>389</v>
      </c>
      <c r="CM68" s="97" t="s">
        <v>389</v>
      </c>
      <c r="CN68" s="93">
        <v>2</v>
      </c>
      <c r="CO68" s="96" t="e">
        <v>#N/A</v>
      </c>
      <c r="CP68" s="97" t="e">
        <v>#N/A</v>
      </c>
      <c r="CQ68" s="93">
        <v>1</v>
      </c>
      <c r="CR68" s="96" t="e">
        <v>#N/A</v>
      </c>
      <c r="CS68" s="97" t="e">
        <v>#N/A</v>
      </c>
      <c r="CT68" s="93"/>
      <c r="CU68" s="96" t="s">
        <v>389</v>
      </c>
      <c r="CV68" s="97" t="s">
        <v>389</v>
      </c>
      <c r="CW68" s="93"/>
      <c r="CX68" s="96" t="s">
        <v>389</v>
      </c>
      <c r="CY68" s="97" t="s">
        <v>389</v>
      </c>
      <c r="CZ68" s="93"/>
      <c r="DA68" s="96" t="s">
        <v>389</v>
      </c>
      <c r="DB68" s="97" t="s">
        <v>389</v>
      </c>
      <c r="DC68" s="93"/>
      <c r="DD68" s="96" t="s">
        <v>389</v>
      </c>
      <c r="DE68" s="97" t="s">
        <v>389</v>
      </c>
      <c r="DF68" s="93"/>
      <c r="DG68" s="96" t="s">
        <v>389</v>
      </c>
      <c r="DH68" s="97" t="s">
        <v>389</v>
      </c>
      <c r="DI68" s="93"/>
      <c r="DJ68" s="96" t="s">
        <v>389</v>
      </c>
      <c r="DK68" s="97" t="s">
        <v>389</v>
      </c>
      <c r="DL68" s="93"/>
      <c r="DM68" s="96" t="s">
        <v>389</v>
      </c>
      <c r="DN68" s="97" t="s">
        <v>389</v>
      </c>
      <c r="DO68" s="93"/>
      <c r="DP68" s="96" t="s">
        <v>389</v>
      </c>
      <c r="DQ68" s="97" t="s">
        <v>389</v>
      </c>
      <c r="DR68" s="93"/>
      <c r="DS68" s="96" t="s">
        <v>389</v>
      </c>
      <c r="DT68" s="97" t="s">
        <v>389</v>
      </c>
      <c r="DU68" s="93"/>
      <c r="DV68" s="96" t="s">
        <v>389</v>
      </c>
      <c r="DW68" s="97" t="s">
        <v>389</v>
      </c>
      <c r="DX68" s="93"/>
      <c r="DY68" s="96" t="s">
        <v>389</v>
      </c>
      <c r="DZ68" s="97" t="s">
        <v>389</v>
      </c>
      <c r="EA68" s="93"/>
      <c r="EB68" s="96" t="s">
        <v>389</v>
      </c>
      <c r="EC68" s="97" t="s">
        <v>389</v>
      </c>
      <c r="ED68" s="93"/>
      <c r="EE68" s="96" t="s">
        <v>389</v>
      </c>
      <c r="EF68" s="97" t="s">
        <v>389</v>
      </c>
      <c r="EG68" s="93"/>
      <c r="EH68" s="96" t="s">
        <v>389</v>
      </c>
      <c r="EI68" s="97" t="s">
        <v>389</v>
      </c>
      <c r="EJ68" s="93"/>
      <c r="EK68" s="96" t="s">
        <v>389</v>
      </c>
      <c r="EL68" s="97" t="s">
        <v>389</v>
      </c>
      <c r="EM68" s="93"/>
      <c r="EN68" s="96" t="s">
        <v>389</v>
      </c>
      <c r="EO68" s="97" t="s">
        <v>389</v>
      </c>
      <c r="EP68" s="93"/>
      <c r="EQ68" s="96" t="s">
        <v>389</v>
      </c>
      <c r="ER68" s="97" t="s">
        <v>389</v>
      </c>
      <c r="ES68" s="93"/>
      <c r="ET68" s="96" t="s">
        <v>389</v>
      </c>
      <c r="EU68" s="97" t="s">
        <v>389</v>
      </c>
      <c r="EV68" s="93"/>
      <c r="EW68" s="96" t="s">
        <v>389</v>
      </c>
      <c r="EX68" s="97" t="s">
        <v>389</v>
      </c>
      <c r="EY68" s="93"/>
      <c r="EZ68" s="96" t="s">
        <v>389</v>
      </c>
      <c r="FA68" s="97" t="s">
        <v>389</v>
      </c>
      <c r="FB68" s="93"/>
      <c r="FC68" s="96" t="s">
        <v>389</v>
      </c>
      <c r="FD68" s="97" t="s">
        <v>389</v>
      </c>
      <c r="FE68" s="93"/>
      <c r="FF68" s="96" t="s">
        <v>389</v>
      </c>
      <c r="FG68" s="97" t="s">
        <v>389</v>
      </c>
      <c r="FH68" s="93"/>
      <c r="FI68" s="96" t="s">
        <v>389</v>
      </c>
      <c r="FJ68" s="97" t="s">
        <v>389</v>
      </c>
      <c r="FK68" s="93"/>
      <c r="FL68" s="96" t="s">
        <v>389</v>
      </c>
      <c r="FM68" s="97" t="s">
        <v>389</v>
      </c>
    </row>
    <row r="69" ht="15" customHeight="1" spans="1:170" x14ac:dyDescent="0.25">
      <c r="A69" s="94">
        <f>indices!B69</f>
      </c>
      <c r="B69" s="106">
        <f>'a completer'!$B$12</f>
      </c>
      <c r="C69" s="106">
        <f>'a completer'!$B$15</f>
      </c>
      <c r="D69" s="410">
        <f t="shared" si="0"/>
      </c>
      <c r="E69" s="93"/>
      <c r="F69" s="96" t="s">
        <v>389</v>
      </c>
      <c r="G69" s="97" t="s">
        <v>389</v>
      </c>
      <c r="H69" s="93"/>
      <c r="I69" s="96" t="s">
        <v>389</v>
      </c>
      <c r="J69" s="97" t="s">
        <v>389</v>
      </c>
      <c r="K69" s="93"/>
      <c r="L69" s="96" t="s">
        <v>389</v>
      </c>
      <c r="M69" s="97" t="s">
        <v>389</v>
      </c>
      <c r="N69" s="93"/>
      <c r="O69" s="96" t="s">
        <v>389</v>
      </c>
      <c r="P69" s="97" t="s">
        <v>389</v>
      </c>
      <c r="Q69" s="93"/>
      <c r="R69" s="96" t="s">
        <v>389</v>
      </c>
      <c r="S69" s="97" t="s">
        <v>389</v>
      </c>
      <c r="T69" s="93"/>
      <c r="U69" s="96" t="s">
        <v>389</v>
      </c>
      <c r="V69" s="97" t="s">
        <v>389</v>
      </c>
      <c r="W69" s="93"/>
      <c r="X69" s="96" t="s">
        <v>389</v>
      </c>
      <c r="Y69" s="97" t="s">
        <v>389</v>
      </c>
      <c r="Z69" s="93"/>
      <c r="AA69" s="96" t="s">
        <v>389</v>
      </c>
      <c r="AB69" s="97" t="s">
        <v>389</v>
      </c>
      <c r="AC69" s="93"/>
      <c r="AD69" s="96" t="s">
        <v>389</v>
      </c>
      <c r="AE69" s="97" t="s">
        <v>389</v>
      </c>
      <c r="AF69" s="93"/>
      <c r="AG69" s="96" t="s">
        <v>389</v>
      </c>
      <c r="AH69" s="97" t="s">
        <v>389</v>
      </c>
      <c r="AI69" s="93"/>
      <c r="AJ69" s="96" t="s">
        <v>389</v>
      </c>
      <c r="AK69" s="97" t="s">
        <v>389</v>
      </c>
      <c r="AL69" s="93"/>
      <c r="AM69" s="96" t="s">
        <v>389</v>
      </c>
      <c r="AN69" s="97" t="s">
        <v>389</v>
      </c>
      <c r="AO69" s="93"/>
      <c r="AP69" s="96" t="s">
        <v>389</v>
      </c>
      <c r="AQ69" s="97" t="s">
        <v>389</v>
      </c>
      <c r="AR69" s="93"/>
      <c r="AS69" s="96" t="s">
        <v>389</v>
      </c>
      <c r="AT69" s="97" t="s">
        <v>389</v>
      </c>
      <c r="AU69" s="93"/>
      <c r="AV69" s="96" t="s">
        <v>389</v>
      </c>
      <c r="AW69" s="97" t="s">
        <v>389</v>
      </c>
      <c r="AX69" s="93"/>
      <c r="AY69" s="96" t="s">
        <v>389</v>
      </c>
      <c r="AZ69" s="97" t="s">
        <v>389</v>
      </c>
      <c r="BA69" s="93"/>
      <c r="BB69" s="96" t="s">
        <v>389</v>
      </c>
      <c r="BC69" s="97" t="s">
        <v>389</v>
      </c>
      <c r="BD69" s="93"/>
      <c r="BE69" s="96" t="s">
        <v>389</v>
      </c>
      <c r="BF69" s="97" t="s">
        <v>389</v>
      </c>
      <c r="BG69" s="93"/>
      <c r="BH69" s="96" t="s">
        <v>389</v>
      </c>
      <c r="BI69" s="97" t="s">
        <v>389</v>
      </c>
      <c r="BJ69" s="93">
        <v>2</v>
      </c>
      <c r="BK69" s="96" t="e">
        <v>#N/A</v>
      </c>
      <c r="BL69" s="97" t="e">
        <v>#N/A</v>
      </c>
      <c r="BM69" s="93"/>
      <c r="BN69" s="96" t="s">
        <v>389</v>
      </c>
      <c r="BO69" s="97" t="s">
        <v>389</v>
      </c>
      <c r="BP69" s="93">
        <v>2</v>
      </c>
      <c r="BQ69" s="96" t="e">
        <v>#N/A</v>
      </c>
      <c r="BR69" s="97" t="e">
        <v>#N/A</v>
      </c>
      <c r="BS69" s="93"/>
      <c r="BT69" s="96" t="s">
        <v>389</v>
      </c>
      <c r="BU69" s="97" t="s">
        <v>389</v>
      </c>
      <c r="BV69" s="93"/>
      <c r="BW69" s="96" t="s">
        <v>389</v>
      </c>
      <c r="BX69" s="97" t="s">
        <v>389</v>
      </c>
      <c r="BY69" s="93">
        <v>2</v>
      </c>
      <c r="BZ69" s="96" t="e">
        <v>#N/A</v>
      </c>
      <c r="CA69" s="97" t="e">
        <v>#N/A</v>
      </c>
      <c r="CB69" s="93"/>
      <c r="CC69" s="96" t="s">
        <v>389</v>
      </c>
      <c r="CD69" s="97" t="s">
        <v>389</v>
      </c>
      <c r="CE69" s="93"/>
      <c r="CF69" s="96" t="s">
        <v>389</v>
      </c>
      <c r="CG69" s="97" t="s">
        <v>389</v>
      </c>
      <c r="CH69" s="93"/>
      <c r="CI69" s="96" t="s">
        <v>389</v>
      </c>
      <c r="CJ69" s="97" t="s">
        <v>389</v>
      </c>
      <c r="CK69" s="93"/>
      <c r="CL69" s="96" t="s">
        <v>389</v>
      </c>
      <c r="CM69" s="97" t="s">
        <v>389</v>
      </c>
      <c r="CN69" s="93"/>
      <c r="CO69" s="96" t="s">
        <v>389</v>
      </c>
      <c r="CP69" s="97" t="s">
        <v>389</v>
      </c>
      <c r="CQ69" s="93"/>
      <c r="CR69" s="96" t="s">
        <v>389</v>
      </c>
      <c r="CS69" s="97" t="s">
        <v>389</v>
      </c>
      <c r="CT69" s="93"/>
      <c r="CU69" s="96" t="s">
        <v>389</v>
      </c>
      <c r="CV69" s="97" t="s">
        <v>389</v>
      </c>
      <c r="CW69" s="93"/>
      <c r="CX69" s="96" t="s">
        <v>389</v>
      </c>
      <c r="CY69" s="97" t="s">
        <v>389</v>
      </c>
      <c r="CZ69" s="93"/>
      <c r="DA69" s="96" t="s">
        <v>389</v>
      </c>
      <c r="DB69" s="97" t="s">
        <v>389</v>
      </c>
      <c r="DC69" s="93"/>
      <c r="DD69" s="96" t="s">
        <v>389</v>
      </c>
      <c r="DE69" s="97" t="s">
        <v>389</v>
      </c>
      <c r="DF69" s="93"/>
      <c r="DG69" s="96" t="s">
        <v>389</v>
      </c>
      <c r="DH69" s="97" t="s">
        <v>389</v>
      </c>
      <c r="DI69" s="93"/>
      <c r="DJ69" s="96" t="s">
        <v>389</v>
      </c>
      <c r="DK69" s="97" t="s">
        <v>389</v>
      </c>
      <c r="DL69" s="93"/>
      <c r="DM69" s="96" t="s">
        <v>389</v>
      </c>
      <c r="DN69" s="97" t="s">
        <v>389</v>
      </c>
      <c r="DO69" s="93"/>
      <c r="DP69" s="96" t="s">
        <v>389</v>
      </c>
      <c r="DQ69" s="97" t="s">
        <v>389</v>
      </c>
      <c r="DR69" s="93"/>
      <c r="DS69" s="96" t="s">
        <v>389</v>
      </c>
      <c r="DT69" s="97" t="s">
        <v>389</v>
      </c>
      <c r="DU69" s="93"/>
      <c r="DV69" s="96" t="s">
        <v>389</v>
      </c>
      <c r="DW69" s="97" t="s">
        <v>389</v>
      </c>
      <c r="DX69" s="93"/>
      <c r="DY69" s="96" t="s">
        <v>389</v>
      </c>
      <c r="DZ69" s="97" t="s">
        <v>389</v>
      </c>
      <c r="EA69" s="93"/>
      <c r="EB69" s="96" t="s">
        <v>389</v>
      </c>
      <c r="EC69" s="97" t="s">
        <v>389</v>
      </c>
      <c r="ED69" s="93"/>
      <c r="EE69" s="96" t="s">
        <v>389</v>
      </c>
      <c r="EF69" s="97" t="s">
        <v>389</v>
      </c>
      <c r="EG69" s="93"/>
      <c r="EH69" s="96" t="s">
        <v>389</v>
      </c>
      <c r="EI69" s="97" t="s">
        <v>389</v>
      </c>
      <c r="EJ69" s="93"/>
      <c r="EK69" s="96" t="s">
        <v>389</v>
      </c>
      <c r="EL69" s="97" t="s">
        <v>389</v>
      </c>
      <c r="EM69" s="93"/>
      <c r="EN69" s="96" t="s">
        <v>389</v>
      </c>
      <c r="EO69" s="97" t="s">
        <v>389</v>
      </c>
      <c r="EP69" s="93"/>
      <c r="EQ69" s="96" t="s">
        <v>389</v>
      </c>
      <c r="ER69" s="97" t="s">
        <v>389</v>
      </c>
      <c r="ES69" s="93"/>
      <c r="ET69" s="96" t="s">
        <v>389</v>
      </c>
      <c r="EU69" s="97" t="s">
        <v>389</v>
      </c>
      <c r="EV69" s="93"/>
      <c r="EW69" s="96" t="s">
        <v>389</v>
      </c>
      <c r="EX69" s="97" t="s">
        <v>389</v>
      </c>
      <c r="EY69" s="93"/>
      <c r="EZ69" s="96" t="s">
        <v>389</v>
      </c>
      <c r="FA69" s="97" t="s">
        <v>389</v>
      </c>
      <c r="FB69" s="93"/>
      <c r="FC69" s="96" t="s">
        <v>389</v>
      </c>
      <c r="FD69" s="97" t="s">
        <v>389</v>
      </c>
      <c r="FE69" s="93"/>
      <c r="FF69" s="96" t="s">
        <v>389</v>
      </c>
      <c r="FG69" s="97" t="s">
        <v>389</v>
      </c>
      <c r="FH69" s="93"/>
      <c r="FI69" s="96" t="s">
        <v>389</v>
      </c>
      <c r="FJ69" s="97" t="s">
        <v>389</v>
      </c>
      <c r="FK69" s="93"/>
      <c r="FL69" s="96" t="s">
        <v>389</v>
      </c>
      <c r="FM69" s="97" t="s">
        <v>389</v>
      </c>
    </row>
    <row r="70" ht="15" customHeight="1" spans="1:170" x14ac:dyDescent="0.25">
      <c r="A70" s="94">
        <f>indices!B70</f>
      </c>
      <c r="B70" s="106">
        <f>'a completer'!$B$12</f>
      </c>
      <c r="C70" s="106">
        <f>'a completer'!$B$15</f>
      </c>
      <c r="D70" s="410">
        <f t="shared" ref="D70:D133" si="1">E70+H70+K70+N70+Q70+T70+W70+Z70+AC70+AF70+AI70+AL70+AO70+AR70+AU70+AX70+BA70+BD70+BG70+BJ70+BM70+BP70+BS70+BV70+BY70+CB70+CE70+CH70+CK70+CN70+CQ70+CT70+CW70+CZ70+DC70+DF70+DI70+DL70+DO70+DR70+DU70+DX70+EA70+ED70+EG70+EJ70+EM70+EP70+ES70</f>
      </c>
      <c r="E70" s="93"/>
      <c r="F70" s="96" t="s">
        <v>389</v>
      </c>
      <c r="G70" s="97" t="s">
        <v>389</v>
      </c>
      <c r="H70" s="93"/>
      <c r="I70" s="96" t="s">
        <v>389</v>
      </c>
      <c r="J70" s="97" t="s">
        <v>389</v>
      </c>
      <c r="K70" s="93"/>
      <c r="L70" s="96" t="s">
        <v>389</v>
      </c>
      <c r="M70" s="97" t="s">
        <v>389</v>
      </c>
      <c r="N70" s="93"/>
      <c r="O70" s="96" t="s">
        <v>389</v>
      </c>
      <c r="P70" s="97" t="s">
        <v>389</v>
      </c>
      <c r="Q70" s="93"/>
      <c r="R70" s="96" t="s">
        <v>389</v>
      </c>
      <c r="S70" s="97" t="s">
        <v>389</v>
      </c>
      <c r="T70" s="93"/>
      <c r="U70" s="96" t="s">
        <v>389</v>
      </c>
      <c r="V70" s="97" t="s">
        <v>389</v>
      </c>
      <c r="W70" s="93"/>
      <c r="X70" s="96" t="s">
        <v>389</v>
      </c>
      <c r="Y70" s="97" t="s">
        <v>389</v>
      </c>
      <c r="Z70" s="93"/>
      <c r="AA70" s="96" t="s">
        <v>389</v>
      </c>
      <c r="AB70" s="97" t="s">
        <v>389</v>
      </c>
      <c r="AC70" s="93"/>
      <c r="AD70" s="96" t="s">
        <v>389</v>
      </c>
      <c r="AE70" s="97" t="s">
        <v>389</v>
      </c>
      <c r="AF70" s="93"/>
      <c r="AG70" s="96" t="s">
        <v>389</v>
      </c>
      <c r="AH70" s="97" t="s">
        <v>389</v>
      </c>
      <c r="AI70" s="93"/>
      <c r="AJ70" s="96" t="s">
        <v>389</v>
      </c>
      <c r="AK70" s="97" t="s">
        <v>389</v>
      </c>
      <c r="AL70" s="93"/>
      <c r="AM70" s="96" t="s">
        <v>389</v>
      </c>
      <c r="AN70" s="97" t="s">
        <v>389</v>
      </c>
      <c r="AO70" s="93">
        <v>1</v>
      </c>
      <c r="AP70" s="96" t="e">
        <v>#N/A</v>
      </c>
      <c r="AQ70" s="97" t="e">
        <v>#N/A</v>
      </c>
      <c r="AR70" s="93"/>
      <c r="AS70" s="96" t="s">
        <v>389</v>
      </c>
      <c r="AT70" s="97" t="s">
        <v>389</v>
      </c>
      <c r="AU70" s="93"/>
      <c r="AV70" s="96" t="s">
        <v>389</v>
      </c>
      <c r="AW70" s="97" t="s">
        <v>389</v>
      </c>
      <c r="AX70" s="93"/>
      <c r="AY70" s="96" t="s">
        <v>389</v>
      </c>
      <c r="AZ70" s="97" t="s">
        <v>389</v>
      </c>
      <c r="BA70" s="93"/>
      <c r="BB70" s="96" t="s">
        <v>389</v>
      </c>
      <c r="BC70" s="97" t="s">
        <v>389</v>
      </c>
      <c r="BD70" s="93"/>
      <c r="BE70" s="96" t="s">
        <v>389</v>
      </c>
      <c r="BF70" s="97" t="s">
        <v>389</v>
      </c>
      <c r="BG70" s="93"/>
      <c r="BH70" s="96" t="s">
        <v>389</v>
      </c>
      <c r="BI70" s="97" t="s">
        <v>389</v>
      </c>
      <c r="BJ70" s="93"/>
      <c r="BK70" s="96" t="s">
        <v>389</v>
      </c>
      <c r="BL70" s="97" t="s">
        <v>389</v>
      </c>
      <c r="BM70" s="93"/>
      <c r="BN70" s="96" t="s">
        <v>389</v>
      </c>
      <c r="BO70" s="97" t="s">
        <v>389</v>
      </c>
      <c r="BP70" s="93"/>
      <c r="BQ70" s="96" t="s">
        <v>389</v>
      </c>
      <c r="BR70" s="97" t="s">
        <v>389</v>
      </c>
      <c r="BS70" s="93"/>
      <c r="BT70" s="96" t="s">
        <v>389</v>
      </c>
      <c r="BU70" s="97" t="s">
        <v>389</v>
      </c>
      <c r="BV70" s="93"/>
      <c r="BW70" s="96" t="s">
        <v>389</v>
      </c>
      <c r="BX70" s="97" t="s">
        <v>389</v>
      </c>
      <c r="BY70" s="93"/>
      <c r="BZ70" s="96" t="s">
        <v>389</v>
      </c>
      <c r="CA70" s="97" t="s">
        <v>389</v>
      </c>
      <c r="CB70" s="93"/>
      <c r="CC70" s="96" t="s">
        <v>389</v>
      </c>
      <c r="CD70" s="97" t="s">
        <v>389</v>
      </c>
      <c r="CE70" s="93"/>
      <c r="CF70" s="96" t="s">
        <v>389</v>
      </c>
      <c r="CG70" s="97" t="s">
        <v>389</v>
      </c>
      <c r="CH70" s="93"/>
      <c r="CI70" s="96" t="s">
        <v>389</v>
      </c>
      <c r="CJ70" s="97" t="s">
        <v>389</v>
      </c>
      <c r="CK70" s="93"/>
      <c r="CL70" s="96" t="s">
        <v>389</v>
      </c>
      <c r="CM70" s="97" t="s">
        <v>389</v>
      </c>
      <c r="CN70" s="93"/>
      <c r="CO70" s="96" t="s">
        <v>389</v>
      </c>
      <c r="CP70" s="97" t="s">
        <v>389</v>
      </c>
      <c r="CQ70" s="93"/>
      <c r="CR70" s="96" t="s">
        <v>389</v>
      </c>
      <c r="CS70" s="97" t="s">
        <v>389</v>
      </c>
      <c r="CT70" s="93"/>
      <c r="CU70" s="96" t="s">
        <v>389</v>
      </c>
      <c r="CV70" s="97" t="s">
        <v>389</v>
      </c>
      <c r="CW70" s="93"/>
      <c r="CX70" s="96" t="s">
        <v>389</v>
      </c>
      <c r="CY70" s="97" t="s">
        <v>389</v>
      </c>
      <c r="CZ70" s="93"/>
      <c r="DA70" s="96" t="s">
        <v>389</v>
      </c>
      <c r="DB70" s="97" t="s">
        <v>389</v>
      </c>
      <c r="DC70" s="93"/>
      <c r="DD70" s="96" t="s">
        <v>389</v>
      </c>
      <c r="DE70" s="97" t="s">
        <v>389</v>
      </c>
      <c r="DF70" s="93"/>
      <c r="DG70" s="96" t="s">
        <v>389</v>
      </c>
      <c r="DH70" s="97" t="s">
        <v>389</v>
      </c>
      <c r="DI70" s="412"/>
      <c r="DJ70" s="96" t="s">
        <v>389</v>
      </c>
      <c r="DK70" s="97" t="s">
        <v>389</v>
      </c>
      <c r="DL70" s="93"/>
      <c r="DM70" s="96" t="s">
        <v>389</v>
      </c>
      <c r="DN70" s="97" t="s">
        <v>389</v>
      </c>
      <c r="DO70" s="93"/>
      <c r="DP70" s="96" t="s">
        <v>389</v>
      </c>
      <c r="DQ70" s="97" t="s">
        <v>389</v>
      </c>
      <c r="DR70" s="93"/>
      <c r="DS70" s="96" t="s">
        <v>389</v>
      </c>
      <c r="DT70" s="97" t="s">
        <v>389</v>
      </c>
      <c r="DU70" s="93"/>
      <c r="DV70" s="96" t="s">
        <v>389</v>
      </c>
      <c r="DW70" s="97" t="s">
        <v>389</v>
      </c>
      <c r="DX70" s="93"/>
      <c r="DY70" s="96" t="s">
        <v>389</v>
      </c>
      <c r="DZ70" s="97" t="s">
        <v>389</v>
      </c>
      <c r="EA70" s="93"/>
      <c r="EB70" s="96" t="s">
        <v>389</v>
      </c>
      <c r="EC70" s="97" t="s">
        <v>389</v>
      </c>
      <c r="ED70" s="93"/>
      <c r="EE70" s="96" t="s">
        <v>389</v>
      </c>
      <c r="EF70" s="97" t="s">
        <v>389</v>
      </c>
      <c r="EG70" s="93"/>
      <c r="EH70" s="96" t="s">
        <v>389</v>
      </c>
      <c r="EI70" s="97" t="s">
        <v>389</v>
      </c>
      <c r="EJ70" s="93"/>
      <c r="EK70" s="96" t="s">
        <v>389</v>
      </c>
      <c r="EL70" s="97" t="s">
        <v>389</v>
      </c>
      <c r="EM70" s="93"/>
      <c r="EN70" s="96" t="s">
        <v>389</v>
      </c>
      <c r="EO70" s="97" t="s">
        <v>389</v>
      </c>
      <c r="EP70" s="93"/>
      <c r="EQ70" s="96" t="s">
        <v>389</v>
      </c>
      <c r="ER70" s="97" t="s">
        <v>389</v>
      </c>
      <c r="ES70" s="93"/>
      <c r="ET70" s="96" t="s">
        <v>389</v>
      </c>
      <c r="EU70" s="97" t="s">
        <v>389</v>
      </c>
      <c r="EV70" s="93"/>
      <c r="EW70" s="96" t="s">
        <v>389</v>
      </c>
      <c r="EX70" s="97" t="s">
        <v>389</v>
      </c>
      <c r="EY70" s="93"/>
      <c r="EZ70" s="96" t="s">
        <v>389</v>
      </c>
      <c r="FA70" s="97" t="s">
        <v>389</v>
      </c>
      <c r="FB70" s="93"/>
      <c r="FC70" s="96" t="s">
        <v>389</v>
      </c>
      <c r="FD70" s="97" t="s">
        <v>389</v>
      </c>
      <c r="FE70" s="93"/>
      <c r="FF70" s="96" t="s">
        <v>389</v>
      </c>
      <c r="FG70" s="97" t="s">
        <v>389</v>
      </c>
      <c r="FH70" s="93"/>
      <c r="FI70" s="96" t="s">
        <v>389</v>
      </c>
      <c r="FJ70" s="97" t="s">
        <v>389</v>
      </c>
      <c r="FK70" s="93"/>
      <c r="FL70" s="96" t="s">
        <v>389</v>
      </c>
      <c r="FM70" s="97" t="s">
        <v>389</v>
      </c>
    </row>
    <row r="71" ht="15" customHeight="1" spans="1:170" x14ac:dyDescent="0.25">
      <c r="A71" s="94">
        <f>indices!B71</f>
      </c>
      <c r="B71" s="106">
        <f>'a completer'!$B$12</f>
      </c>
      <c r="C71" s="106">
        <f>'a completer'!$B$15</f>
      </c>
      <c r="D71" s="410">
        <f t="shared" si="1"/>
      </c>
      <c r="E71" s="93"/>
      <c r="F71" s="96" t="s">
        <v>389</v>
      </c>
      <c r="G71" s="97" t="s">
        <v>389</v>
      </c>
      <c r="H71" s="93"/>
      <c r="I71" s="96" t="s">
        <v>389</v>
      </c>
      <c r="J71" s="97" t="s">
        <v>389</v>
      </c>
      <c r="K71" s="93"/>
      <c r="L71" s="96" t="s">
        <v>389</v>
      </c>
      <c r="M71" s="97" t="s">
        <v>389</v>
      </c>
      <c r="N71" s="93"/>
      <c r="O71" s="96" t="s">
        <v>389</v>
      </c>
      <c r="P71" s="97" t="s">
        <v>389</v>
      </c>
      <c r="Q71" s="93"/>
      <c r="R71" s="96" t="s">
        <v>389</v>
      </c>
      <c r="S71" s="97" t="s">
        <v>389</v>
      </c>
      <c r="T71" s="93"/>
      <c r="U71" s="96" t="s">
        <v>389</v>
      </c>
      <c r="V71" s="97" t="s">
        <v>389</v>
      </c>
      <c r="W71" s="93">
        <v>1</v>
      </c>
      <c r="X71" s="96" t="e">
        <v>#N/A</v>
      </c>
      <c r="Y71" s="97" t="e">
        <v>#N/A</v>
      </c>
      <c r="Z71" s="93"/>
      <c r="AA71" s="96" t="s">
        <v>389</v>
      </c>
      <c r="AB71" s="97" t="s">
        <v>389</v>
      </c>
      <c r="AC71" s="93"/>
      <c r="AD71" s="96" t="s">
        <v>389</v>
      </c>
      <c r="AE71" s="97" t="s">
        <v>389</v>
      </c>
      <c r="AF71" s="93"/>
      <c r="AG71" s="96" t="s">
        <v>389</v>
      </c>
      <c r="AH71" s="97" t="s">
        <v>389</v>
      </c>
      <c r="AI71" s="93"/>
      <c r="AJ71" s="96" t="s">
        <v>389</v>
      </c>
      <c r="AK71" s="97" t="s">
        <v>389</v>
      </c>
      <c r="AL71" s="93"/>
      <c r="AM71" s="96" t="s">
        <v>389</v>
      </c>
      <c r="AN71" s="97" t="s">
        <v>389</v>
      </c>
      <c r="AO71" s="93">
        <v>1</v>
      </c>
      <c r="AP71" s="96" t="e">
        <v>#N/A</v>
      </c>
      <c r="AQ71" s="97" t="e">
        <v>#N/A</v>
      </c>
      <c r="AR71" s="93">
        <v>4</v>
      </c>
      <c r="AS71" s="96" t="e">
        <v>#N/A</v>
      </c>
      <c r="AT71" s="97" t="e">
        <v>#N/A</v>
      </c>
      <c r="AU71" s="93">
        <v>1</v>
      </c>
      <c r="AV71" s="96" t="e">
        <v>#N/A</v>
      </c>
      <c r="AW71" s="97" t="e">
        <v>#N/A</v>
      </c>
      <c r="AX71" s="93"/>
      <c r="AY71" s="96" t="s">
        <v>389</v>
      </c>
      <c r="AZ71" s="97" t="s">
        <v>389</v>
      </c>
      <c r="BA71" s="93"/>
      <c r="BB71" s="96" t="s">
        <v>389</v>
      </c>
      <c r="BC71" s="97" t="s">
        <v>389</v>
      </c>
      <c r="BD71" s="93"/>
      <c r="BE71" s="96" t="s">
        <v>389</v>
      </c>
      <c r="BF71" s="97" t="s">
        <v>389</v>
      </c>
      <c r="BG71" s="93"/>
      <c r="BH71" s="96" t="s">
        <v>389</v>
      </c>
      <c r="BI71" s="97" t="s">
        <v>389</v>
      </c>
      <c r="BJ71" s="93">
        <v>1</v>
      </c>
      <c r="BK71" s="96" t="e">
        <v>#N/A</v>
      </c>
      <c r="BL71" s="97" t="e">
        <v>#N/A</v>
      </c>
      <c r="BM71" s="93"/>
      <c r="BN71" s="96" t="s">
        <v>389</v>
      </c>
      <c r="BO71" s="97" t="s">
        <v>389</v>
      </c>
      <c r="BP71" s="93"/>
      <c r="BQ71" s="96" t="s">
        <v>389</v>
      </c>
      <c r="BR71" s="97" t="s">
        <v>389</v>
      </c>
      <c r="BS71" s="93"/>
      <c r="BT71" s="96" t="s">
        <v>389</v>
      </c>
      <c r="BU71" s="97" t="s">
        <v>389</v>
      </c>
      <c r="BV71" s="93"/>
      <c r="BW71" s="96" t="s">
        <v>389</v>
      </c>
      <c r="BX71" s="97" t="s">
        <v>389</v>
      </c>
      <c r="BY71" s="93"/>
      <c r="BZ71" s="96" t="s">
        <v>389</v>
      </c>
      <c r="CA71" s="97" t="s">
        <v>389</v>
      </c>
      <c r="CB71" s="93"/>
      <c r="CC71" s="96" t="s">
        <v>389</v>
      </c>
      <c r="CD71" s="97" t="s">
        <v>389</v>
      </c>
      <c r="CE71" s="93"/>
      <c r="CF71" s="96" t="s">
        <v>389</v>
      </c>
      <c r="CG71" s="97" t="s">
        <v>389</v>
      </c>
      <c r="CH71" s="93"/>
      <c r="CI71" s="96" t="s">
        <v>389</v>
      </c>
      <c r="CJ71" s="97" t="s">
        <v>389</v>
      </c>
      <c r="CK71" s="93"/>
      <c r="CL71" s="96" t="s">
        <v>389</v>
      </c>
      <c r="CM71" s="97" t="s">
        <v>389</v>
      </c>
      <c r="CN71" s="93"/>
      <c r="CO71" s="96" t="s">
        <v>389</v>
      </c>
      <c r="CP71" s="97" t="s">
        <v>389</v>
      </c>
      <c r="CQ71" s="93">
        <v>2</v>
      </c>
      <c r="CR71" s="96" t="e">
        <v>#N/A</v>
      </c>
      <c r="CS71" s="97" t="e">
        <v>#N/A</v>
      </c>
      <c r="CT71" s="93"/>
      <c r="CU71" s="96" t="s">
        <v>389</v>
      </c>
      <c r="CV71" s="97" t="s">
        <v>389</v>
      </c>
      <c r="CW71" s="93"/>
      <c r="CX71" s="96" t="s">
        <v>389</v>
      </c>
      <c r="CY71" s="97" t="s">
        <v>389</v>
      </c>
      <c r="CZ71" s="93"/>
      <c r="DA71" s="96" t="s">
        <v>389</v>
      </c>
      <c r="DB71" s="97" t="s">
        <v>389</v>
      </c>
      <c r="DC71" s="93"/>
      <c r="DD71" s="96" t="s">
        <v>389</v>
      </c>
      <c r="DE71" s="97" t="s">
        <v>389</v>
      </c>
      <c r="DF71" s="93"/>
      <c r="DG71" s="96" t="s">
        <v>389</v>
      </c>
      <c r="DH71" s="97" t="s">
        <v>389</v>
      </c>
      <c r="DI71" s="93"/>
      <c r="DJ71" s="96" t="s">
        <v>389</v>
      </c>
      <c r="DK71" s="97" t="s">
        <v>389</v>
      </c>
      <c r="DL71" s="93"/>
      <c r="DM71" s="96" t="s">
        <v>389</v>
      </c>
      <c r="DN71" s="97" t="s">
        <v>389</v>
      </c>
      <c r="DO71" s="93"/>
      <c r="DP71" s="96" t="s">
        <v>389</v>
      </c>
      <c r="DQ71" s="97" t="s">
        <v>389</v>
      </c>
      <c r="DR71" s="93"/>
      <c r="DS71" s="96" t="s">
        <v>389</v>
      </c>
      <c r="DT71" s="97" t="s">
        <v>389</v>
      </c>
      <c r="DU71" s="93"/>
      <c r="DV71" s="96" t="s">
        <v>389</v>
      </c>
      <c r="DW71" s="97" t="s">
        <v>389</v>
      </c>
      <c r="DX71" s="93"/>
      <c r="DY71" s="96" t="s">
        <v>389</v>
      </c>
      <c r="DZ71" s="97" t="s">
        <v>389</v>
      </c>
      <c r="EA71" s="93"/>
      <c r="EB71" s="96" t="s">
        <v>389</v>
      </c>
      <c r="EC71" s="97" t="s">
        <v>389</v>
      </c>
      <c r="ED71" s="93"/>
      <c r="EE71" s="96" t="s">
        <v>389</v>
      </c>
      <c r="EF71" s="97" t="s">
        <v>389</v>
      </c>
      <c r="EG71" s="93"/>
      <c r="EH71" s="96" t="s">
        <v>389</v>
      </c>
      <c r="EI71" s="97" t="s">
        <v>389</v>
      </c>
      <c r="EJ71" s="93"/>
      <c r="EK71" s="96" t="s">
        <v>389</v>
      </c>
      <c r="EL71" s="97" t="s">
        <v>389</v>
      </c>
      <c r="EM71" s="93"/>
      <c r="EN71" s="96" t="s">
        <v>389</v>
      </c>
      <c r="EO71" s="97" t="s">
        <v>389</v>
      </c>
      <c r="EP71" s="93"/>
      <c r="EQ71" s="96" t="s">
        <v>389</v>
      </c>
      <c r="ER71" s="97" t="s">
        <v>389</v>
      </c>
      <c r="ES71" s="93"/>
      <c r="ET71" s="96" t="s">
        <v>389</v>
      </c>
      <c r="EU71" s="97" t="s">
        <v>389</v>
      </c>
      <c r="EV71" s="93"/>
      <c r="EW71" s="96" t="s">
        <v>389</v>
      </c>
      <c r="EX71" s="97" t="s">
        <v>389</v>
      </c>
      <c r="EY71" s="93"/>
      <c r="EZ71" s="96" t="s">
        <v>389</v>
      </c>
      <c r="FA71" s="97" t="s">
        <v>389</v>
      </c>
      <c r="FB71" s="93"/>
      <c r="FC71" s="96" t="s">
        <v>389</v>
      </c>
      <c r="FD71" s="97" t="s">
        <v>389</v>
      </c>
      <c r="FE71" s="93"/>
      <c r="FF71" s="96" t="s">
        <v>389</v>
      </c>
      <c r="FG71" s="97" t="s">
        <v>389</v>
      </c>
      <c r="FH71" s="93"/>
      <c r="FI71" s="96" t="s">
        <v>389</v>
      </c>
      <c r="FJ71" s="97" t="s">
        <v>389</v>
      </c>
      <c r="FK71" s="93"/>
      <c r="FL71" s="96" t="s">
        <v>389</v>
      </c>
      <c r="FM71" s="97" t="s">
        <v>389</v>
      </c>
    </row>
    <row r="72" ht="15" customHeight="1" spans="1:170" x14ac:dyDescent="0.25">
      <c r="A72" s="94">
        <f>indices!B72</f>
      </c>
      <c r="B72" s="106">
        <f>'a completer'!$B$12</f>
      </c>
      <c r="C72" s="106">
        <f>'a completer'!$B$15</f>
      </c>
      <c r="D72" s="410">
        <f t="shared" si="1"/>
      </c>
      <c r="E72" s="93"/>
      <c r="F72" s="96" t="s">
        <v>389</v>
      </c>
      <c r="G72" s="97" t="s">
        <v>389</v>
      </c>
      <c r="H72" s="93"/>
      <c r="I72" s="96" t="s">
        <v>389</v>
      </c>
      <c r="J72" s="97" t="s">
        <v>389</v>
      </c>
      <c r="K72" s="93"/>
      <c r="L72" s="96" t="s">
        <v>389</v>
      </c>
      <c r="M72" s="97" t="s">
        <v>389</v>
      </c>
      <c r="N72" s="93"/>
      <c r="O72" s="96" t="s">
        <v>389</v>
      </c>
      <c r="P72" s="97" t="s">
        <v>389</v>
      </c>
      <c r="Q72" s="93"/>
      <c r="R72" s="96" t="s">
        <v>389</v>
      </c>
      <c r="S72" s="97" t="s">
        <v>389</v>
      </c>
      <c r="T72" s="93"/>
      <c r="U72" s="96" t="s">
        <v>389</v>
      </c>
      <c r="V72" s="97" t="s">
        <v>389</v>
      </c>
      <c r="W72" s="93">
        <v>1</v>
      </c>
      <c r="X72" s="96" t="e">
        <v>#N/A</v>
      </c>
      <c r="Y72" s="97" t="e">
        <v>#N/A</v>
      </c>
      <c r="Z72" s="93">
        <v>1</v>
      </c>
      <c r="AA72" s="96" t="e">
        <v>#N/A</v>
      </c>
      <c r="AB72" s="97" t="e">
        <v>#N/A</v>
      </c>
      <c r="AC72" s="93">
        <v>1</v>
      </c>
      <c r="AD72" s="96" t="e">
        <v>#N/A</v>
      </c>
      <c r="AE72" s="97" t="e">
        <v>#N/A</v>
      </c>
      <c r="AF72" s="93"/>
      <c r="AG72" s="96" t="s">
        <v>389</v>
      </c>
      <c r="AH72" s="97" t="s">
        <v>389</v>
      </c>
      <c r="AI72" s="93"/>
      <c r="AJ72" s="96" t="s">
        <v>389</v>
      </c>
      <c r="AK72" s="97" t="s">
        <v>389</v>
      </c>
      <c r="AL72" s="93"/>
      <c r="AM72" s="96" t="s">
        <v>389</v>
      </c>
      <c r="AN72" s="97" t="s">
        <v>389</v>
      </c>
      <c r="AO72" s="93">
        <v>1</v>
      </c>
      <c r="AP72" s="96" t="e">
        <v>#N/A</v>
      </c>
      <c r="AQ72" s="97" t="e">
        <v>#N/A</v>
      </c>
      <c r="AR72" s="93">
        <v>1</v>
      </c>
      <c r="AS72" s="96" t="e">
        <v>#N/A</v>
      </c>
      <c r="AT72" s="97" t="e">
        <v>#N/A</v>
      </c>
      <c r="AU72" s="93"/>
      <c r="AV72" s="96" t="s">
        <v>389</v>
      </c>
      <c r="AW72" s="97" t="s">
        <v>389</v>
      </c>
      <c r="AX72" s="93"/>
      <c r="AY72" s="96" t="s">
        <v>389</v>
      </c>
      <c r="AZ72" s="97" t="s">
        <v>389</v>
      </c>
      <c r="BA72" s="93"/>
      <c r="BB72" s="96" t="s">
        <v>389</v>
      </c>
      <c r="BC72" s="97" t="s">
        <v>389</v>
      </c>
      <c r="BD72" s="93"/>
      <c r="BE72" s="96" t="s">
        <v>389</v>
      </c>
      <c r="BF72" s="97" t="s">
        <v>389</v>
      </c>
      <c r="BG72" s="93"/>
      <c r="BH72" s="96" t="s">
        <v>389</v>
      </c>
      <c r="BI72" s="97" t="s">
        <v>389</v>
      </c>
      <c r="BJ72" s="93"/>
      <c r="BK72" s="96" t="s">
        <v>389</v>
      </c>
      <c r="BL72" s="97" t="s">
        <v>389</v>
      </c>
      <c r="BM72" s="93"/>
      <c r="BN72" s="96" t="s">
        <v>389</v>
      </c>
      <c r="BO72" s="97" t="s">
        <v>389</v>
      </c>
      <c r="BP72" s="93"/>
      <c r="BQ72" s="96" t="s">
        <v>389</v>
      </c>
      <c r="BR72" s="97" t="s">
        <v>389</v>
      </c>
      <c r="BS72" s="93">
        <v>1</v>
      </c>
      <c r="BT72" s="96" t="e">
        <v>#N/A</v>
      </c>
      <c r="BU72" s="97" t="e">
        <v>#N/A</v>
      </c>
      <c r="BV72" s="93"/>
      <c r="BW72" s="96" t="s">
        <v>389</v>
      </c>
      <c r="BX72" s="97" t="s">
        <v>389</v>
      </c>
      <c r="BY72" s="93">
        <v>1</v>
      </c>
      <c r="BZ72" s="96" t="e">
        <v>#N/A</v>
      </c>
      <c r="CA72" s="97" t="e">
        <v>#N/A</v>
      </c>
      <c r="CB72" s="93"/>
      <c r="CC72" s="96" t="s">
        <v>389</v>
      </c>
      <c r="CD72" s="97" t="s">
        <v>389</v>
      </c>
      <c r="CE72" s="93"/>
      <c r="CF72" s="96" t="s">
        <v>389</v>
      </c>
      <c r="CG72" s="97" t="s">
        <v>389</v>
      </c>
      <c r="CH72" s="93"/>
      <c r="CI72" s="96" t="s">
        <v>389</v>
      </c>
      <c r="CJ72" s="97" t="s">
        <v>389</v>
      </c>
      <c r="CK72" s="93"/>
      <c r="CL72" s="96" t="s">
        <v>389</v>
      </c>
      <c r="CM72" s="97" t="s">
        <v>389</v>
      </c>
      <c r="CN72" s="93"/>
      <c r="CO72" s="96" t="s">
        <v>389</v>
      </c>
      <c r="CP72" s="97" t="s">
        <v>389</v>
      </c>
      <c r="CQ72" s="93"/>
      <c r="CR72" s="96" t="s">
        <v>389</v>
      </c>
      <c r="CS72" s="97" t="s">
        <v>389</v>
      </c>
      <c r="CT72" s="93"/>
      <c r="CU72" s="96" t="s">
        <v>389</v>
      </c>
      <c r="CV72" s="97" t="s">
        <v>389</v>
      </c>
      <c r="CW72" s="93"/>
      <c r="CX72" s="96" t="s">
        <v>389</v>
      </c>
      <c r="CY72" s="97" t="s">
        <v>389</v>
      </c>
      <c r="CZ72" s="93"/>
      <c r="DA72" s="96" t="s">
        <v>389</v>
      </c>
      <c r="DB72" s="97" t="s">
        <v>389</v>
      </c>
      <c r="DC72" s="93"/>
      <c r="DD72" s="96" t="s">
        <v>389</v>
      </c>
      <c r="DE72" s="97" t="s">
        <v>389</v>
      </c>
      <c r="DF72" s="93"/>
      <c r="DG72" s="96" t="s">
        <v>389</v>
      </c>
      <c r="DH72" s="97" t="s">
        <v>389</v>
      </c>
      <c r="DI72" s="93"/>
      <c r="DJ72" s="96" t="s">
        <v>389</v>
      </c>
      <c r="DK72" s="97" t="s">
        <v>389</v>
      </c>
      <c r="DL72" s="93"/>
      <c r="DM72" s="96" t="s">
        <v>389</v>
      </c>
      <c r="DN72" s="97" t="s">
        <v>389</v>
      </c>
      <c r="DO72" s="93"/>
      <c r="DP72" s="96" t="s">
        <v>389</v>
      </c>
      <c r="DQ72" s="97" t="s">
        <v>389</v>
      </c>
      <c r="DR72" s="93"/>
      <c r="DS72" s="96" t="s">
        <v>389</v>
      </c>
      <c r="DT72" s="97" t="s">
        <v>389</v>
      </c>
      <c r="DU72" s="93"/>
      <c r="DV72" s="96" t="s">
        <v>389</v>
      </c>
      <c r="DW72" s="97" t="s">
        <v>389</v>
      </c>
      <c r="DX72" s="93"/>
      <c r="DY72" s="96" t="s">
        <v>389</v>
      </c>
      <c r="DZ72" s="97" t="s">
        <v>389</v>
      </c>
      <c r="EA72" s="93"/>
      <c r="EB72" s="96" t="s">
        <v>389</v>
      </c>
      <c r="EC72" s="97" t="s">
        <v>389</v>
      </c>
      <c r="ED72" s="93"/>
      <c r="EE72" s="96" t="s">
        <v>389</v>
      </c>
      <c r="EF72" s="97" t="s">
        <v>389</v>
      </c>
      <c r="EG72" s="93"/>
      <c r="EH72" s="96" t="s">
        <v>389</v>
      </c>
      <c r="EI72" s="97" t="s">
        <v>389</v>
      </c>
      <c r="EJ72" s="93"/>
      <c r="EK72" s="96" t="s">
        <v>389</v>
      </c>
      <c r="EL72" s="97" t="s">
        <v>389</v>
      </c>
      <c r="EM72" s="93"/>
      <c r="EN72" s="96" t="s">
        <v>389</v>
      </c>
      <c r="EO72" s="97" t="s">
        <v>389</v>
      </c>
      <c r="EP72" s="93"/>
      <c r="EQ72" s="96" t="s">
        <v>389</v>
      </c>
      <c r="ER72" s="97" t="s">
        <v>389</v>
      </c>
      <c r="ES72" s="93"/>
      <c r="ET72" s="96" t="s">
        <v>389</v>
      </c>
      <c r="EU72" s="97" t="s">
        <v>389</v>
      </c>
      <c r="EV72" s="93"/>
      <c r="EW72" s="96" t="s">
        <v>389</v>
      </c>
      <c r="EX72" s="97" t="s">
        <v>389</v>
      </c>
      <c r="EY72" s="93"/>
      <c r="EZ72" s="96" t="s">
        <v>389</v>
      </c>
      <c r="FA72" s="97" t="s">
        <v>389</v>
      </c>
      <c r="FB72" s="93"/>
      <c r="FC72" s="96" t="s">
        <v>389</v>
      </c>
      <c r="FD72" s="97" t="s">
        <v>389</v>
      </c>
      <c r="FE72" s="93"/>
      <c r="FF72" s="96" t="s">
        <v>389</v>
      </c>
      <c r="FG72" s="97" t="s">
        <v>389</v>
      </c>
      <c r="FH72" s="93"/>
      <c r="FI72" s="96" t="s">
        <v>389</v>
      </c>
      <c r="FJ72" s="97" t="s">
        <v>389</v>
      </c>
      <c r="FK72" s="93"/>
      <c r="FL72" s="96" t="s">
        <v>389</v>
      </c>
      <c r="FM72" s="97" t="s">
        <v>389</v>
      </c>
    </row>
    <row r="73" ht="15" customHeight="1" spans="1:170" x14ac:dyDescent="0.25">
      <c r="A73" s="94">
        <f>indices!B73</f>
      </c>
      <c r="B73" s="106">
        <f>'a completer'!$B$12</f>
      </c>
      <c r="C73" s="106">
        <f>'a completer'!$B$15</f>
      </c>
      <c r="D73" s="410">
        <f t="shared" si="1"/>
      </c>
      <c r="E73" s="93"/>
      <c r="F73" s="96" t="s">
        <v>389</v>
      </c>
      <c r="G73" s="97" t="s">
        <v>389</v>
      </c>
      <c r="H73" s="93"/>
      <c r="I73" s="96" t="s">
        <v>389</v>
      </c>
      <c r="J73" s="97" t="s">
        <v>389</v>
      </c>
      <c r="K73" s="93"/>
      <c r="L73" s="96" t="s">
        <v>389</v>
      </c>
      <c r="M73" s="97" t="s">
        <v>389</v>
      </c>
      <c r="N73" s="93"/>
      <c r="O73" s="96" t="s">
        <v>389</v>
      </c>
      <c r="P73" s="97" t="s">
        <v>389</v>
      </c>
      <c r="Q73" s="93"/>
      <c r="R73" s="96" t="s">
        <v>389</v>
      </c>
      <c r="S73" s="97" t="s">
        <v>389</v>
      </c>
      <c r="T73" s="93"/>
      <c r="U73" s="96" t="s">
        <v>389</v>
      </c>
      <c r="V73" s="97" t="s">
        <v>389</v>
      </c>
      <c r="W73" s="93"/>
      <c r="X73" s="96" t="s">
        <v>389</v>
      </c>
      <c r="Y73" s="97" t="s">
        <v>389</v>
      </c>
      <c r="Z73" s="93"/>
      <c r="AA73" s="96" t="s">
        <v>389</v>
      </c>
      <c r="AB73" s="97" t="s">
        <v>389</v>
      </c>
      <c r="AC73" s="93"/>
      <c r="AD73" s="96" t="s">
        <v>389</v>
      </c>
      <c r="AE73" s="97" t="s">
        <v>389</v>
      </c>
      <c r="AF73" s="93"/>
      <c r="AG73" s="96" t="s">
        <v>389</v>
      </c>
      <c r="AH73" s="97" t="s">
        <v>389</v>
      </c>
      <c r="AI73" s="93"/>
      <c r="AJ73" s="96" t="s">
        <v>389</v>
      </c>
      <c r="AK73" s="97" t="s">
        <v>389</v>
      </c>
      <c r="AL73" s="93"/>
      <c r="AM73" s="96" t="s">
        <v>389</v>
      </c>
      <c r="AN73" s="97" t="s">
        <v>389</v>
      </c>
      <c r="AO73" s="93"/>
      <c r="AP73" s="96" t="s">
        <v>389</v>
      </c>
      <c r="AQ73" s="97" t="s">
        <v>389</v>
      </c>
      <c r="AR73" s="93"/>
      <c r="AS73" s="96" t="s">
        <v>389</v>
      </c>
      <c r="AT73" s="97" t="s">
        <v>389</v>
      </c>
      <c r="AU73" s="93"/>
      <c r="AV73" s="96" t="s">
        <v>389</v>
      </c>
      <c r="AW73" s="97" t="s">
        <v>389</v>
      </c>
      <c r="AX73" s="93"/>
      <c r="AY73" s="96" t="s">
        <v>389</v>
      </c>
      <c r="AZ73" s="97" t="s">
        <v>389</v>
      </c>
      <c r="BA73" s="93"/>
      <c r="BB73" s="96" t="s">
        <v>389</v>
      </c>
      <c r="BC73" s="97" t="s">
        <v>389</v>
      </c>
      <c r="BD73" s="93"/>
      <c r="BE73" s="96" t="s">
        <v>389</v>
      </c>
      <c r="BF73" s="97" t="s">
        <v>389</v>
      </c>
      <c r="BG73" s="93"/>
      <c r="BH73" s="96" t="s">
        <v>389</v>
      </c>
      <c r="BI73" s="97" t="s">
        <v>389</v>
      </c>
      <c r="BJ73" s="93"/>
      <c r="BK73" s="96" t="s">
        <v>389</v>
      </c>
      <c r="BL73" s="97" t="s">
        <v>389</v>
      </c>
      <c r="BM73" s="93"/>
      <c r="BN73" s="96" t="s">
        <v>389</v>
      </c>
      <c r="BO73" s="97" t="s">
        <v>389</v>
      </c>
      <c r="BP73" s="93"/>
      <c r="BQ73" s="96" t="s">
        <v>389</v>
      </c>
      <c r="BR73" s="97" t="s">
        <v>389</v>
      </c>
      <c r="BS73" s="93"/>
      <c r="BT73" s="96" t="s">
        <v>389</v>
      </c>
      <c r="BU73" s="97" t="s">
        <v>389</v>
      </c>
      <c r="BV73" s="93"/>
      <c r="BW73" s="96" t="s">
        <v>389</v>
      </c>
      <c r="BX73" s="97" t="s">
        <v>389</v>
      </c>
      <c r="BY73" s="93"/>
      <c r="BZ73" s="96" t="s">
        <v>389</v>
      </c>
      <c r="CA73" s="97" t="s">
        <v>389</v>
      </c>
      <c r="CB73" s="93"/>
      <c r="CC73" s="96" t="s">
        <v>389</v>
      </c>
      <c r="CD73" s="97" t="s">
        <v>389</v>
      </c>
      <c r="CE73" s="93"/>
      <c r="CF73" s="96" t="s">
        <v>389</v>
      </c>
      <c r="CG73" s="97" t="s">
        <v>389</v>
      </c>
      <c r="CH73" s="93"/>
      <c r="CI73" s="96" t="s">
        <v>389</v>
      </c>
      <c r="CJ73" s="97" t="s">
        <v>389</v>
      </c>
      <c r="CK73" s="93"/>
      <c r="CL73" s="96" t="s">
        <v>389</v>
      </c>
      <c r="CM73" s="97" t="s">
        <v>389</v>
      </c>
      <c r="CN73" s="93"/>
      <c r="CO73" s="96" t="s">
        <v>389</v>
      </c>
      <c r="CP73" s="97" t="s">
        <v>389</v>
      </c>
      <c r="CQ73" s="93"/>
      <c r="CR73" s="96" t="s">
        <v>389</v>
      </c>
      <c r="CS73" s="97" t="s">
        <v>389</v>
      </c>
      <c r="CT73" s="93"/>
      <c r="CU73" s="96" t="s">
        <v>389</v>
      </c>
      <c r="CV73" s="97" t="s">
        <v>389</v>
      </c>
      <c r="CW73" s="93"/>
      <c r="CX73" s="96" t="s">
        <v>389</v>
      </c>
      <c r="CY73" s="97" t="s">
        <v>389</v>
      </c>
      <c r="CZ73" s="93"/>
      <c r="DA73" s="96" t="s">
        <v>389</v>
      </c>
      <c r="DB73" s="97" t="s">
        <v>389</v>
      </c>
      <c r="DC73" s="93"/>
      <c r="DD73" s="96" t="s">
        <v>389</v>
      </c>
      <c r="DE73" s="97" t="s">
        <v>389</v>
      </c>
      <c r="DF73" s="93"/>
      <c r="DG73" s="96" t="s">
        <v>389</v>
      </c>
      <c r="DH73" s="97" t="s">
        <v>389</v>
      </c>
      <c r="DI73" s="412"/>
      <c r="DJ73" s="96" t="s">
        <v>389</v>
      </c>
      <c r="DK73" s="97" t="s">
        <v>389</v>
      </c>
      <c r="DL73" s="93"/>
      <c r="DM73" s="96" t="s">
        <v>389</v>
      </c>
      <c r="DN73" s="97" t="s">
        <v>389</v>
      </c>
      <c r="DO73" s="93"/>
      <c r="DP73" s="96" t="s">
        <v>389</v>
      </c>
      <c r="DQ73" s="97" t="s">
        <v>389</v>
      </c>
      <c r="DR73" s="93"/>
      <c r="DS73" s="96" t="s">
        <v>389</v>
      </c>
      <c r="DT73" s="97" t="s">
        <v>389</v>
      </c>
      <c r="DU73" s="93"/>
      <c r="DV73" s="96" t="s">
        <v>389</v>
      </c>
      <c r="DW73" s="97" t="s">
        <v>389</v>
      </c>
      <c r="DX73" s="412"/>
      <c r="DY73" s="96" t="s">
        <v>389</v>
      </c>
      <c r="DZ73" s="97" t="s">
        <v>389</v>
      </c>
      <c r="EA73" s="93"/>
      <c r="EB73" s="96" t="s">
        <v>389</v>
      </c>
      <c r="EC73" s="97" t="s">
        <v>389</v>
      </c>
      <c r="ED73" s="93"/>
      <c r="EE73" s="96" t="s">
        <v>389</v>
      </c>
      <c r="EF73" s="97" t="s">
        <v>389</v>
      </c>
      <c r="EG73" s="93"/>
      <c r="EH73" s="96" t="s">
        <v>389</v>
      </c>
      <c r="EI73" s="97" t="s">
        <v>389</v>
      </c>
      <c r="EJ73" s="93"/>
      <c r="EK73" s="96" t="s">
        <v>389</v>
      </c>
      <c r="EL73" s="97" t="s">
        <v>389</v>
      </c>
      <c r="EM73" s="93"/>
      <c r="EN73" s="96" t="s">
        <v>389</v>
      </c>
      <c r="EO73" s="97" t="s">
        <v>389</v>
      </c>
      <c r="EP73" s="93"/>
      <c r="EQ73" s="96" t="s">
        <v>389</v>
      </c>
      <c r="ER73" s="97" t="s">
        <v>389</v>
      </c>
      <c r="ES73" s="93"/>
      <c r="ET73" s="96" t="s">
        <v>389</v>
      </c>
      <c r="EU73" s="97" t="s">
        <v>389</v>
      </c>
      <c r="EV73" s="93"/>
      <c r="EW73" s="96" t="s">
        <v>389</v>
      </c>
      <c r="EX73" s="97" t="s">
        <v>389</v>
      </c>
      <c r="EY73" s="93"/>
      <c r="EZ73" s="96" t="s">
        <v>389</v>
      </c>
      <c r="FA73" s="97" t="s">
        <v>389</v>
      </c>
      <c r="FB73" s="93"/>
      <c r="FC73" s="96" t="s">
        <v>389</v>
      </c>
      <c r="FD73" s="97" t="s">
        <v>389</v>
      </c>
      <c r="FE73" s="93"/>
      <c r="FF73" s="96" t="s">
        <v>389</v>
      </c>
      <c r="FG73" s="97" t="s">
        <v>389</v>
      </c>
      <c r="FH73" s="93"/>
      <c r="FI73" s="96" t="s">
        <v>389</v>
      </c>
      <c r="FJ73" s="97" t="s">
        <v>389</v>
      </c>
      <c r="FK73" s="93"/>
      <c r="FL73" s="96" t="s">
        <v>389</v>
      </c>
      <c r="FM73" s="97" t="s">
        <v>389</v>
      </c>
    </row>
    <row r="74" ht="15" customHeight="1" spans="1:170" x14ac:dyDescent="0.25">
      <c r="A74" s="94">
        <f>indices!B74</f>
      </c>
      <c r="B74" s="106">
        <f>'a completer'!$B$12</f>
      </c>
      <c r="C74" s="106">
        <f>'a completer'!$B$15</f>
      </c>
      <c r="D74" s="410">
        <f t="shared" si="1"/>
      </c>
      <c r="E74" s="93"/>
      <c r="F74" s="96" t="s">
        <v>389</v>
      </c>
      <c r="G74" s="97" t="s">
        <v>389</v>
      </c>
      <c r="H74" s="93"/>
      <c r="I74" s="96" t="s">
        <v>389</v>
      </c>
      <c r="J74" s="97" t="s">
        <v>389</v>
      </c>
      <c r="K74" s="93"/>
      <c r="L74" s="96" t="s">
        <v>389</v>
      </c>
      <c r="M74" s="97" t="s">
        <v>389</v>
      </c>
      <c r="N74" s="93"/>
      <c r="O74" s="96" t="s">
        <v>389</v>
      </c>
      <c r="P74" s="97" t="s">
        <v>389</v>
      </c>
      <c r="Q74" s="93"/>
      <c r="R74" s="96" t="s">
        <v>389</v>
      </c>
      <c r="S74" s="97" t="s">
        <v>389</v>
      </c>
      <c r="T74" s="93"/>
      <c r="U74" s="96" t="s">
        <v>389</v>
      </c>
      <c r="V74" s="97" t="s">
        <v>389</v>
      </c>
      <c r="W74" s="93"/>
      <c r="X74" s="96" t="s">
        <v>389</v>
      </c>
      <c r="Y74" s="97" t="s">
        <v>389</v>
      </c>
      <c r="Z74" s="93"/>
      <c r="AA74" s="96" t="s">
        <v>389</v>
      </c>
      <c r="AB74" s="97" t="s">
        <v>389</v>
      </c>
      <c r="AC74" s="93"/>
      <c r="AD74" s="96" t="s">
        <v>389</v>
      </c>
      <c r="AE74" s="97" t="s">
        <v>389</v>
      </c>
      <c r="AF74" s="93"/>
      <c r="AG74" s="96" t="s">
        <v>389</v>
      </c>
      <c r="AH74" s="97" t="s">
        <v>389</v>
      </c>
      <c r="AI74" s="93"/>
      <c r="AJ74" s="96" t="s">
        <v>389</v>
      </c>
      <c r="AK74" s="97" t="s">
        <v>389</v>
      </c>
      <c r="AL74" s="93"/>
      <c r="AM74" s="96" t="s">
        <v>389</v>
      </c>
      <c r="AN74" s="97" t="s">
        <v>389</v>
      </c>
      <c r="AO74" s="93"/>
      <c r="AP74" s="96" t="s">
        <v>389</v>
      </c>
      <c r="AQ74" s="97" t="s">
        <v>389</v>
      </c>
      <c r="AR74" s="93"/>
      <c r="AS74" s="96" t="s">
        <v>389</v>
      </c>
      <c r="AT74" s="97" t="s">
        <v>389</v>
      </c>
      <c r="AU74" s="93"/>
      <c r="AV74" s="96" t="s">
        <v>389</v>
      </c>
      <c r="AW74" s="97" t="s">
        <v>389</v>
      </c>
      <c r="AX74" s="93"/>
      <c r="AY74" s="96" t="s">
        <v>389</v>
      </c>
      <c r="AZ74" s="97" t="s">
        <v>389</v>
      </c>
      <c r="BA74" s="93"/>
      <c r="BB74" s="96" t="s">
        <v>389</v>
      </c>
      <c r="BC74" s="97" t="s">
        <v>389</v>
      </c>
      <c r="BD74" s="93"/>
      <c r="BE74" s="96" t="s">
        <v>389</v>
      </c>
      <c r="BF74" s="97" t="s">
        <v>389</v>
      </c>
      <c r="BG74" s="93"/>
      <c r="BH74" s="96" t="s">
        <v>389</v>
      </c>
      <c r="BI74" s="97" t="s">
        <v>389</v>
      </c>
      <c r="BJ74" s="93"/>
      <c r="BK74" s="96" t="s">
        <v>389</v>
      </c>
      <c r="BL74" s="97" t="s">
        <v>389</v>
      </c>
      <c r="BM74" s="93"/>
      <c r="BN74" s="96" t="s">
        <v>389</v>
      </c>
      <c r="BO74" s="97" t="s">
        <v>389</v>
      </c>
      <c r="BP74" s="93"/>
      <c r="BQ74" s="96" t="s">
        <v>389</v>
      </c>
      <c r="BR74" s="97" t="s">
        <v>389</v>
      </c>
      <c r="BS74" s="93"/>
      <c r="BT74" s="96" t="s">
        <v>389</v>
      </c>
      <c r="BU74" s="97" t="s">
        <v>389</v>
      </c>
      <c r="BV74" s="93"/>
      <c r="BW74" s="96" t="s">
        <v>389</v>
      </c>
      <c r="BX74" s="97" t="s">
        <v>389</v>
      </c>
      <c r="BY74" s="93"/>
      <c r="BZ74" s="96" t="s">
        <v>389</v>
      </c>
      <c r="CA74" s="97" t="s">
        <v>389</v>
      </c>
      <c r="CB74" s="93"/>
      <c r="CC74" s="96" t="s">
        <v>389</v>
      </c>
      <c r="CD74" s="97" t="s">
        <v>389</v>
      </c>
      <c r="CE74" s="93"/>
      <c r="CF74" s="96" t="s">
        <v>389</v>
      </c>
      <c r="CG74" s="97" t="s">
        <v>389</v>
      </c>
      <c r="CH74" s="93">
        <v>1</v>
      </c>
      <c r="CI74" s="96" t="e">
        <v>#N/A</v>
      </c>
      <c r="CJ74" s="97" t="e">
        <v>#N/A</v>
      </c>
      <c r="CK74" s="93"/>
      <c r="CL74" s="96" t="s">
        <v>389</v>
      </c>
      <c r="CM74" s="97" t="s">
        <v>389</v>
      </c>
      <c r="CN74" s="93"/>
      <c r="CO74" s="96" t="s">
        <v>389</v>
      </c>
      <c r="CP74" s="97" t="s">
        <v>389</v>
      </c>
      <c r="CQ74" s="93"/>
      <c r="CR74" s="96" t="s">
        <v>389</v>
      </c>
      <c r="CS74" s="97" t="s">
        <v>389</v>
      </c>
      <c r="CT74" s="93"/>
      <c r="CU74" s="96" t="s">
        <v>389</v>
      </c>
      <c r="CV74" s="97" t="s">
        <v>389</v>
      </c>
      <c r="CW74" s="93"/>
      <c r="CX74" s="96" t="s">
        <v>389</v>
      </c>
      <c r="CY74" s="97" t="s">
        <v>389</v>
      </c>
      <c r="CZ74" s="93"/>
      <c r="DA74" s="96" t="s">
        <v>389</v>
      </c>
      <c r="DB74" s="97" t="s">
        <v>389</v>
      </c>
      <c r="DC74" s="93"/>
      <c r="DD74" s="96" t="s">
        <v>389</v>
      </c>
      <c r="DE74" s="97" t="s">
        <v>389</v>
      </c>
      <c r="DF74" s="93"/>
      <c r="DG74" s="96" t="s">
        <v>389</v>
      </c>
      <c r="DH74" s="97" t="s">
        <v>389</v>
      </c>
      <c r="DI74" s="412"/>
      <c r="DJ74" s="96" t="s">
        <v>389</v>
      </c>
      <c r="DK74" s="97" t="s">
        <v>389</v>
      </c>
      <c r="DL74" s="93"/>
      <c r="DM74" s="96" t="s">
        <v>389</v>
      </c>
      <c r="DN74" s="97" t="s">
        <v>389</v>
      </c>
      <c r="DO74" s="93"/>
      <c r="DP74" s="96" t="s">
        <v>389</v>
      </c>
      <c r="DQ74" s="97" t="s">
        <v>389</v>
      </c>
      <c r="DR74" s="93"/>
      <c r="DS74" s="96" t="s">
        <v>389</v>
      </c>
      <c r="DT74" s="97" t="s">
        <v>389</v>
      </c>
      <c r="DU74" s="93"/>
      <c r="DV74" s="96" t="s">
        <v>389</v>
      </c>
      <c r="DW74" s="97" t="s">
        <v>389</v>
      </c>
      <c r="DX74" s="93"/>
      <c r="DY74" s="96" t="s">
        <v>389</v>
      </c>
      <c r="DZ74" s="97" t="s">
        <v>389</v>
      </c>
      <c r="EA74" s="93"/>
      <c r="EB74" s="96" t="s">
        <v>389</v>
      </c>
      <c r="EC74" s="97" t="s">
        <v>389</v>
      </c>
      <c r="ED74" s="93"/>
      <c r="EE74" s="96" t="s">
        <v>389</v>
      </c>
      <c r="EF74" s="97" t="s">
        <v>389</v>
      </c>
      <c r="EG74" s="93"/>
      <c r="EH74" s="96" t="s">
        <v>389</v>
      </c>
      <c r="EI74" s="97" t="s">
        <v>389</v>
      </c>
      <c r="EJ74" s="93"/>
      <c r="EK74" s="96" t="s">
        <v>389</v>
      </c>
      <c r="EL74" s="97" t="s">
        <v>389</v>
      </c>
      <c r="EM74" s="93"/>
      <c r="EN74" s="96" t="s">
        <v>389</v>
      </c>
      <c r="EO74" s="97" t="s">
        <v>389</v>
      </c>
      <c r="EP74" s="93"/>
      <c r="EQ74" s="96" t="s">
        <v>389</v>
      </c>
      <c r="ER74" s="97" t="s">
        <v>389</v>
      </c>
      <c r="ES74" s="93"/>
      <c r="ET74" s="96" t="s">
        <v>389</v>
      </c>
      <c r="EU74" s="97" t="s">
        <v>389</v>
      </c>
      <c r="EV74" s="93"/>
      <c r="EW74" s="96" t="s">
        <v>389</v>
      </c>
      <c r="EX74" s="97" t="s">
        <v>389</v>
      </c>
      <c r="EY74" s="93"/>
      <c r="EZ74" s="96" t="s">
        <v>389</v>
      </c>
      <c r="FA74" s="97" t="s">
        <v>389</v>
      </c>
      <c r="FB74" s="93"/>
      <c r="FC74" s="96" t="s">
        <v>389</v>
      </c>
      <c r="FD74" s="97" t="s">
        <v>389</v>
      </c>
      <c r="FE74" s="93"/>
      <c r="FF74" s="96" t="s">
        <v>389</v>
      </c>
      <c r="FG74" s="97" t="s">
        <v>389</v>
      </c>
      <c r="FH74" s="93"/>
      <c r="FI74" s="96" t="s">
        <v>389</v>
      </c>
      <c r="FJ74" s="97" t="s">
        <v>389</v>
      </c>
      <c r="FK74" s="93"/>
      <c r="FL74" s="96" t="s">
        <v>389</v>
      </c>
      <c r="FM74" s="97" t="s">
        <v>389</v>
      </c>
    </row>
    <row r="75" ht="15" customHeight="1" spans="1:170" x14ac:dyDescent="0.25">
      <c r="A75" s="94">
        <f>indices!B75</f>
      </c>
      <c r="B75" s="106">
        <f>'a completer'!$B$12</f>
      </c>
      <c r="C75" s="106">
        <f>'a completer'!$B$15</f>
      </c>
      <c r="D75" s="410">
        <f t="shared" si="1"/>
      </c>
      <c r="E75" s="93"/>
      <c r="F75" s="96" t="s">
        <v>389</v>
      </c>
      <c r="G75" s="97" t="s">
        <v>389</v>
      </c>
      <c r="H75" s="93"/>
      <c r="I75" s="96" t="s">
        <v>389</v>
      </c>
      <c r="J75" s="97" t="s">
        <v>389</v>
      </c>
      <c r="K75" s="93"/>
      <c r="L75" s="96" t="s">
        <v>389</v>
      </c>
      <c r="M75" s="97" t="s">
        <v>389</v>
      </c>
      <c r="N75" s="93"/>
      <c r="O75" s="96" t="s">
        <v>389</v>
      </c>
      <c r="P75" s="97" t="s">
        <v>389</v>
      </c>
      <c r="Q75" s="93"/>
      <c r="R75" s="96" t="s">
        <v>389</v>
      </c>
      <c r="S75" s="97" t="s">
        <v>389</v>
      </c>
      <c r="T75" s="93"/>
      <c r="U75" s="96" t="s">
        <v>389</v>
      </c>
      <c r="V75" s="97" t="s">
        <v>389</v>
      </c>
      <c r="W75" s="93"/>
      <c r="X75" s="96" t="s">
        <v>389</v>
      </c>
      <c r="Y75" s="97" t="s">
        <v>389</v>
      </c>
      <c r="Z75" s="93"/>
      <c r="AA75" s="96" t="s">
        <v>389</v>
      </c>
      <c r="AB75" s="97" t="s">
        <v>389</v>
      </c>
      <c r="AC75" s="93"/>
      <c r="AD75" s="96" t="s">
        <v>389</v>
      </c>
      <c r="AE75" s="97" t="s">
        <v>389</v>
      </c>
      <c r="AF75" s="93"/>
      <c r="AG75" s="96" t="s">
        <v>389</v>
      </c>
      <c r="AH75" s="97" t="s">
        <v>389</v>
      </c>
      <c r="AI75" s="93"/>
      <c r="AJ75" s="96" t="s">
        <v>389</v>
      </c>
      <c r="AK75" s="97" t="s">
        <v>389</v>
      </c>
      <c r="AL75" s="93"/>
      <c r="AM75" s="96" t="s">
        <v>389</v>
      </c>
      <c r="AN75" s="97" t="s">
        <v>389</v>
      </c>
      <c r="AO75" s="93"/>
      <c r="AP75" s="96" t="s">
        <v>389</v>
      </c>
      <c r="AQ75" s="97" t="s">
        <v>389</v>
      </c>
      <c r="AR75" s="93"/>
      <c r="AS75" s="96" t="s">
        <v>389</v>
      </c>
      <c r="AT75" s="97" t="s">
        <v>389</v>
      </c>
      <c r="AU75" s="93"/>
      <c r="AV75" s="96" t="s">
        <v>389</v>
      </c>
      <c r="AW75" s="97" t="s">
        <v>389</v>
      </c>
      <c r="AX75" s="93"/>
      <c r="AY75" s="96" t="s">
        <v>389</v>
      </c>
      <c r="AZ75" s="97" t="s">
        <v>389</v>
      </c>
      <c r="BA75" s="93"/>
      <c r="BB75" s="96" t="s">
        <v>389</v>
      </c>
      <c r="BC75" s="97" t="s">
        <v>389</v>
      </c>
      <c r="BD75" s="93"/>
      <c r="BE75" s="96" t="s">
        <v>389</v>
      </c>
      <c r="BF75" s="97" t="s">
        <v>389</v>
      </c>
      <c r="BG75" s="93"/>
      <c r="BH75" s="96" t="s">
        <v>389</v>
      </c>
      <c r="BI75" s="97" t="s">
        <v>389</v>
      </c>
      <c r="BJ75" s="93"/>
      <c r="BK75" s="96" t="s">
        <v>389</v>
      </c>
      <c r="BL75" s="97" t="s">
        <v>389</v>
      </c>
      <c r="BM75" s="93"/>
      <c r="BN75" s="96" t="s">
        <v>389</v>
      </c>
      <c r="BO75" s="97" t="s">
        <v>389</v>
      </c>
      <c r="BP75" s="93"/>
      <c r="BQ75" s="96" t="s">
        <v>389</v>
      </c>
      <c r="BR75" s="97" t="s">
        <v>389</v>
      </c>
      <c r="BS75" s="93"/>
      <c r="BT75" s="96" t="s">
        <v>389</v>
      </c>
      <c r="BU75" s="97" t="s">
        <v>389</v>
      </c>
      <c r="BV75" s="93"/>
      <c r="BW75" s="96" t="s">
        <v>389</v>
      </c>
      <c r="BX75" s="97" t="s">
        <v>389</v>
      </c>
      <c r="BY75" s="93"/>
      <c r="BZ75" s="96" t="s">
        <v>389</v>
      </c>
      <c r="CA75" s="97" t="s">
        <v>389</v>
      </c>
      <c r="CB75" s="93"/>
      <c r="CC75" s="96" t="s">
        <v>389</v>
      </c>
      <c r="CD75" s="97" t="s">
        <v>389</v>
      </c>
      <c r="CE75" s="93"/>
      <c r="CF75" s="96" t="s">
        <v>389</v>
      </c>
      <c r="CG75" s="97" t="s">
        <v>389</v>
      </c>
      <c r="CH75" s="93"/>
      <c r="CI75" s="96" t="s">
        <v>389</v>
      </c>
      <c r="CJ75" s="97" t="s">
        <v>389</v>
      </c>
      <c r="CK75" s="93"/>
      <c r="CL75" s="96" t="s">
        <v>389</v>
      </c>
      <c r="CM75" s="97" t="s">
        <v>389</v>
      </c>
      <c r="CN75" s="93"/>
      <c r="CO75" s="96" t="s">
        <v>389</v>
      </c>
      <c r="CP75" s="97" t="s">
        <v>389</v>
      </c>
      <c r="CQ75" s="93"/>
      <c r="CR75" s="96" t="s">
        <v>389</v>
      </c>
      <c r="CS75" s="97" t="s">
        <v>389</v>
      </c>
      <c r="CT75" s="93"/>
      <c r="CU75" s="96" t="s">
        <v>389</v>
      </c>
      <c r="CV75" s="97" t="s">
        <v>389</v>
      </c>
      <c r="CW75" s="93"/>
      <c r="CX75" s="96" t="s">
        <v>389</v>
      </c>
      <c r="CY75" s="97" t="s">
        <v>389</v>
      </c>
      <c r="CZ75" s="93"/>
      <c r="DA75" s="96" t="s">
        <v>389</v>
      </c>
      <c r="DB75" s="97" t="s">
        <v>389</v>
      </c>
      <c r="DC75" s="93"/>
      <c r="DD75" s="96" t="s">
        <v>389</v>
      </c>
      <c r="DE75" s="97" t="s">
        <v>389</v>
      </c>
      <c r="DF75" s="93"/>
      <c r="DG75" s="96" t="s">
        <v>389</v>
      </c>
      <c r="DH75" s="97" t="s">
        <v>389</v>
      </c>
      <c r="DI75" s="93"/>
      <c r="DJ75" s="96" t="s">
        <v>389</v>
      </c>
      <c r="DK75" s="97" t="s">
        <v>389</v>
      </c>
      <c r="DL75" s="93"/>
      <c r="DM75" s="96" t="s">
        <v>389</v>
      </c>
      <c r="DN75" s="97" t="s">
        <v>389</v>
      </c>
      <c r="DO75" s="93"/>
      <c r="DP75" s="96" t="s">
        <v>389</v>
      </c>
      <c r="DQ75" s="97" t="s">
        <v>389</v>
      </c>
      <c r="DR75" s="93"/>
      <c r="DS75" s="96" t="s">
        <v>389</v>
      </c>
      <c r="DT75" s="97" t="s">
        <v>389</v>
      </c>
      <c r="DU75" s="93"/>
      <c r="DV75" s="96" t="s">
        <v>389</v>
      </c>
      <c r="DW75" s="97" t="s">
        <v>389</v>
      </c>
      <c r="DX75" s="93"/>
      <c r="DY75" s="96" t="s">
        <v>389</v>
      </c>
      <c r="DZ75" s="97" t="s">
        <v>389</v>
      </c>
      <c r="EA75" s="93"/>
      <c r="EB75" s="96" t="s">
        <v>389</v>
      </c>
      <c r="EC75" s="97" t="s">
        <v>389</v>
      </c>
      <c r="ED75" s="93"/>
      <c r="EE75" s="96" t="s">
        <v>389</v>
      </c>
      <c r="EF75" s="97" t="s">
        <v>389</v>
      </c>
      <c r="EG75" s="93"/>
      <c r="EH75" s="96" t="s">
        <v>389</v>
      </c>
      <c r="EI75" s="97" t="s">
        <v>389</v>
      </c>
      <c r="EJ75" s="93"/>
      <c r="EK75" s="96" t="s">
        <v>389</v>
      </c>
      <c r="EL75" s="97" t="s">
        <v>389</v>
      </c>
      <c r="EM75" s="93"/>
      <c r="EN75" s="96" t="s">
        <v>389</v>
      </c>
      <c r="EO75" s="97" t="s">
        <v>389</v>
      </c>
      <c r="EP75" s="93"/>
      <c r="EQ75" s="96" t="s">
        <v>389</v>
      </c>
      <c r="ER75" s="97" t="s">
        <v>389</v>
      </c>
      <c r="ES75" s="93"/>
      <c r="ET75" s="96" t="s">
        <v>389</v>
      </c>
      <c r="EU75" s="97" t="s">
        <v>389</v>
      </c>
      <c r="EV75" s="93"/>
      <c r="EW75" s="96" t="s">
        <v>389</v>
      </c>
      <c r="EX75" s="97" t="s">
        <v>389</v>
      </c>
      <c r="EY75" s="93"/>
      <c r="EZ75" s="96" t="s">
        <v>389</v>
      </c>
      <c r="FA75" s="97" t="s">
        <v>389</v>
      </c>
      <c r="FB75" s="93"/>
      <c r="FC75" s="96" t="s">
        <v>389</v>
      </c>
      <c r="FD75" s="97" t="s">
        <v>389</v>
      </c>
      <c r="FE75" s="93"/>
      <c r="FF75" s="96" t="s">
        <v>389</v>
      </c>
      <c r="FG75" s="97" t="s">
        <v>389</v>
      </c>
      <c r="FH75" s="93"/>
      <c r="FI75" s="96" t="s">
        <v>389</v>
      </c>
      <c r="FJ75" s="97" t="s">
        <v>389</v>
      </c>
      <c r="FK75" s="93"/>
      <c r="FL75" s="96" t="s">
        <v>389</v>
      </c>
      <c r="FM75" s="97" t="s">
        <v>389</v>
      </c>
    </row>
    <row r="76" ht="15" customHeight="1" spans="1:170" x14ac:dyDescent="0.25">
      <c r="A76" s="94">
        <f>indices!B76</f>
      </c>
      <c r="B76" s="106">
        <f>'a completer'!$B$12</f>
      </c>
      <c r="C76" s="106">
        <f>'a completer'!$B$15</f>
      </c>
      <c r="D76" s="410">
        <f t="shared" si="1"/>
      </c>
      <c r="E76" s="93"/>
      <c r="F76" s="96" t="s">
        <v>389</v>
      </c>
      <c r="G76" s="97" t="s">
        <v>389</v>
      </c>
      <c r="H76" s="93"/>
      <c r="I76" s="96" t="s">
        <v>389</v>
      </c>
      <c r="J76" s="97" t="s">
        <v>389</v>
      </c>
      <c r="K76" s="93"/>
      <c r="L76" s="96" t="s">
        <v>389</v>
      </c>
      <c r="M76" s="97" t="s">
        <v>389</v>
      </c>
      <c r="N76" s="93"/>
      <c r="O76" s="96" t="s">
        <v>389</v>
      </c>
      <c r="P76" s="97" t="s">
        <v>389</v>
      </c>
      <c r="Q76" s="93"/>
      <c r="R76" s="96" t="s">
        <v>389</v>
      </c>
      <c r="S76" s="97" t="s">
        <v>389</v>
      </c>
      <c r="T76" s="93"/>
      <c r="U76" s="96" t="s">
        <v>389</v>
      </c>
      <c r="V76" s="97" t="s">
        <v>389</v>
      </c>
      <c r="W76" s="93"/>
      <c r="X76" s="96" t="s">
        <v>389</v>
      </c>
      <c r="Y76" s="97" t="s">
        <v>389</v>
      </c>
      <c r="Z76" s="93"/>
      <c r="AA76" s="96" t="s">
        <v>389</v>
      </c>
      <c r="AB76" s="97" t="s">
        <v>389</v>
      </c>
      <c r="AC76" s="93"/>
      <c r="AD76" s="96" t="s">
        <v>389</v>
      </c>
      <c r="AE76" s="97" t="s">
        <v>389</v>
      </c>
      <c r="AF76" s="93"/>
      <c r="AG76" s="96" t="s">
        <v>389</v>
      </c>
      <c r="AH76" s="97" t="s">
        <v>389</v>
      </c>
      <c r="AI76" s="93"/>
      <c r="AJ76" s="96" t="s">
        <v>389</v>
      </c>
      <c r="AK76" s="97" t="s">
        <v>389</v>
      </c>
      <c r="AL76" s="93"/>
      <c r="AM76" s="96" t="s">
        <v>389</v>
      </c>
      <c r="AN76" s="97" t="s">
        <v>389</v>
      </c>
      <c r="AO76" s="93"/>
      <c r="AP76" s="96" t="s">
        <v>389</v>
      </c>
      <c r="AQ76" s="97" t="s">
        <v>389</v>
      </c>
      <c r="AR76" s="93"/>
      <c r="AS76" s="96" t="s">
        <v>389</v>
      </c>
      <c r="AT76" s="97" t="s">
        <v>389</v>
      </c>
      <c r="AU76" s="93"/>
      <c r="AV76" s="96" t="s">
        <v>389</v>
      </c>
      <c r="AW76" s="97" t="s">
        <v>389</v>
      </c>
      <c r="AX76" s="93"/>
      <c r="AY76" s="96" t="s">
        <v>389</v>
      </c>
      <c r="AZ76" s="97" t="s">
        <v>389</v>
      </c>
      <c r="BA76" s="93"/>
      <c r="BB76" s="96" t="s">
        <v>389</v>
      </c>
      <c r="BC76" s="97" t="s">
        <v>389</v>
      </c>
      <c r="BD76" s="93"/>
      <c r="BE76" s="96" t="s">
        <v>389</v>
      </c>
      <c r="BF76" s="97" t="s">
        <v>389</v>
      </c>
      <c r="BG76" s="93"/>
      <c r="BH76" s="96" t="s">
        <v>389</v>
      </c>
      <c r="BI76" s="97" t="s">
        <v>389</v>
      </c>
      <c r="BJ76" s="93"/>
      <c r="BK76" s="96" t="s">
        <v>389</v>
      </c>
      <c r="BL76" s="97" t="s">
        <v>389</v>
      </c>
      <c r="BM76" s="93"/>
      <c r="BN76" s="96" t="s">
        <v>389</v>
      </c>
      <c r="BO76" s="97" t="s">
        <v>389</v>
      </c>
      <c r="BP76" s="93"/>
      <c r="BQ76" s="96" t="s">
        <v>389</v>
      </c>
      <c r="BR76" s="97" t="s">
        <v>389</v>
      </c>
      <c r="BS76" s="93"/>
      <c r="BT76" s="96" t="s">
        <v>389</v>
      </c>
      <c r="BU76" s="97" t="s">
        <v>389</v>
      </c>
      <c r="BV76" s="93"/>
      <c r="BW76" s="96" t="s">
        <v>389</v>
      </c>
      <c r="BX76" s="97" t="s">
        <v>389</v>
      </c>
      <c r="BY76" s="93"/>
      <c r="BZ76" s="96" t="s">
        <v>389</v>
      </c>
      <c r="CA76" s="97" t="s">
        <v>389</v>
      </c>
      <c r="CB76" s="93"/>
      <c r="CC76" s="96" t="s">
        <v>389</v>
      </c>
      <c r="CD76" s="97" t="s">
        <v>389</v>
      </c>
      <c r="CE76" s="93"/>
      <c r="CF76" s="96" t="s">
        <v>389</v>
      </c>
      <c r="CG76" s="97" t="s">
        <v>389</v>
      </c>
      <c r="CH76" s="93"/>
      <c r="CI76" s="96" t="s">
        <v>389</v>
      </c>
      <c r="CJ76" s="97" t="s">
        <v>389</v>
      </c>
      <c r="CK76" s="93"/>
      <c r="CL76" s="96" t="s">
        <v>389</v>
      </c>
      <c r="CM76" s="97" t="s">
        <v>389</v>
      </c>
      <c r="CN76" s="93"/>
      <c r="CO76" s="96" t="s">
        <v>389</v>
      </c>
      <c r="CP76" s="97" t="s">
        <v>389</v>
      </c>
      <c r="CQ76" s="93"/>
      <c r="CR76" s="96" t="s">
        <v>389</v>
      </c>
      <c r="CS76" s="97" t="s">
        <v>389</v>
      </c>
      <c r="CT76" s="93"/>
      <c r="CU76" s="96" t="s">
        <v>389</v>
      </c>
      <c r="CV76" s="97" t="s">
        <v>389</v>
      </c>
      <c r="CW76" s="93"/>
      <c r="CX76" s="96" t="s">
        <v>389</v>
      </c>
      <c r="CY76" s="97" t="s">
        <v>389</v>
      </c>
      <c r="CZ76" s="93"/>
      <c r="DA76" s="96" t="s">
        <v>389</v>
      </c>
      <c r="DB76" s="97" t="s">
        <v>389</v>
      </c>
      <c r="DC76" s="93"/>
      <c r="DD76" s="96" t="s">
        <v>389</v>
      </c>
      <c r="DE76" s="97" t="s">
        <v>389</v>
      </c>
      <c r="DF76" s="93"/>
      <c r="DG76" s="96" t="s">
        <v>389</v>
      </c>
      <c r="DH76" s="97" t="s">
        <v>389</v>
      </c>
      <c r="DI76" s="93"/>
      <c r="DJ76" s="96" t="s">
        <v>389</v>
      </c>
      <c r="DK76" s="97" t="s">
        <v>389</v>
      </c>
      <c r="DL76" s="93"/>
      <c r="DM76" s="96" t="s">
        <v>389</v>
      </c>
      <c r="DN76" s="97" t="s">
        <v>389</v>
      </c>
      <c r="DO76" s="93"/>
      <c r="DP76" s="96" t="s">
        <v>389</v>
      </c>
      <c r="DQ76" s="97" t="s">
        <v>389</v>
      </c>
      <c r="DR76" s="93"/>
      <c r="DS76" s="96" t="s">
        <v>389</v>
      </c>
      <c r="DT76" s="97" t="s">
        <v>389</v>
      </c>
      <c r="DU76" s="93"/>
      <c r="DV76" s="96" t="s">
        <v>389</v>
      </c>
      <c r="DW76" s="97" t="s">
        <v>389</v>
      </c>
      <c r="DX76" s="93"/>
      <c r="DY76" s="96" t="s">
        <v>389</v>
      </c>
      <c r="DZ76" s="97" t="s">
        <v>389</v>
      </c>
      <c r="EA76" s="93"/>
      <c r="EB76" s="96" t="s">
        <v>389</v>
      </c>
      <c r="EC76" s="97" t="s">
        <v>389</v>
      </c>
      <c r="ED76" s="93"/>
      <c r="EE76" s="96" t="s">
        <v>389</v>
      </c>
      <c r="EF76" s="97" t="s">
        <v>389</v>
      </c>
      <c r="EG76" s="93"/>
      <c r="EH76" s="96" t="s">
        <v>389</v>
      </c>
      <c r="EI76" s="97" t="s">
        <v>389</v>
      </c>
      <c r="EJ76" s="93"/>
      <c r="EK76" s="96" t="s">
        <v>389</v>
      </c>
      <c r="EL76" s="97" t="s">
        <v>389</v>
      </c>
      <c r="EM76" s="93"/>
      <c r="EN76" s="96" t="s">
        <v>389</v>
      </c>
      <c r="EO76" s="97" t="s">
        <v>389</v>
      </c>
      <c r="EP76" s="93"/>
      <c r="EQ76" s="96" t="s">
        <v>389</v>
      </c>
      <c r="ER76" s="97" t="s">
        <v>389</v>
      </c>
      <c r="ES76" s="93"/>
      <c r="ET76" s="96" t="s">
        <v>389</v>
      </c>
      <c r="EU76" s="97" t="s">
        <v>389</v>
      </c>
      <c r="EV76" s="93"/>
      <c r="EW76" s="96" t="s">
        <v>389</v>
      </c>
      <c r="EX76" s="97" t="s">
        <v>389</v>
      </c>
      <c r="EY76" s="93"/>
      <c r="EZ76" s="96" t="s">
        <v>389</v>
      </c>
      <c r="FA76" s="97" t="s">
        <v>389</v>
      </c>
      <c r="FB76" s="93"/>
      <c r="FC76" s="96" t="s">
        <v>389</v>
      </c>
      <c r="FD76" s="97" t="s">
        <v>389</v>
      </c>
      <c r="FE76" s="93"/>
      <c r="FF76" s="96" t="s">
        <v>389</v>
      </c>
      <c r="FG76" s="97" t="s">
        <v>389</v>
      </c>
      <c r="FH76" s="93"/>
      <c r="FI76" s="96" t="s">
        <v>389</v>
      </c>
      <c r="FJ76" s="97" t="s">
        <v>389</v>
      </c>
      <c r="FK76" s="93"/>
      <c r="FL76" s="96" t="s">
        <v>389</v>
      </c>
      <c r="FM76" s="97" t="s">
        <v>389</v>
      </c>
    </row>
    <row r="77" ht="15" customHeight="1" spans="1:170" x14ac:dyDescent="0.25">
      <c r="A77" s="101">
        <f>IF(indices!B77="","A compléter sur onglet 'indices'",indices!B77)</f>
      </c>
      <c r="B77" s="106">
        <f>'a completer'!$B$12</f>
      </c>
      <c r="C77" s="106">
        <f>'a completer'!$B$15</f>
      </c>
      <c r="D77" s="410">
        <f t="shared" si="1"/>
      </c>
      <c r="E77" s="93"/>
      <c r="F77" s="96" t="s">
        <v>389</v>
      </c>
      <c r="G77" s="97" t="s">
        <v>389</v>
      </c>
      <c r="H77" s="93"/>
      <c r="I77" s="96" t="s">
        <v>389</v>
      </c>
      <c r="J77" s="97" t="s">
        <v>389</v>
      </c>
      <c r="K77" s="93"/>
      <c r="L77" s="96" t="s">
        <v>389</v>
      </c>
      <c r="M77" s="97" t="s">
        <v>389</v>
      </c>
      <c r="N77" s="93"/>
      <c r="O77" s="96" t="s">
        <v>389</v>
      </c>
      <c r="P77" s="97" t="s">
        <v>389</v>
      </c>
      <c r="Q77" s="93"/>
      <c r="R77" s="96" t="s">
        <v>389</v>
      </c>
      <c r="S77" s="97" t="s">
        <v>389</v>
      </c>
      <c r="T77" s="93"/>
      <c r="U77" s="96" t="s">
        <v>389</v>
      </c>
      <c r="V77" s="97" t="s">
        <v>389</v>
      </c>
      <c r="W77" s="93"/>
      <c r="X77" s="96" t="s">
        <v>389</v>
      </c>
      <c r="Y77" s="97" t="s">
        <v>389</v>
      </c>
      <c r="Z77" s="93"/>
      <c r="AA77" s="96" t="s">
        <v>389</v>
      </c>
      <c r="AB77" s="97" t="s">
        <v>389</v>
      </c>
      <c r="AC77" s="93"/>
      <c r="AD77" s="96" t="s">
        <v>389</v>
      </c>
      <c r="AE77" s="97" t="s">
        <v>389</v>
      </c>
      <c r="AF77" s="93"/>
      <c r="AG77" s="96" t="s">
        <v>389</v>
      </c>
      <c r="AH77" s="97" t="s">
        <v>389</v>
      </c>
      <c r="AI77" s="93">
        <v>4</v>
      </c>
      <c r="AJ77" s="96" t="e">
        <v>#N/A</v>
      </c>
      <c r="AK77" s="97" t="e">
        <v>#N/A</v>
      </c>
      <c r="AL77" s="93"/>
      <c r="AM77" s="96" t="s">
        <v>389</v>
      </c>
      <c r="AN77" s="97" t="s">
        <v>389</v>
      </c>
      <c r="AO77" s="93"/>
      <c r="AP77" s="96" t="s">
        <v>389</v>
      </c>
      <c r="AQ77" s="97" t="s">
        <v>389</v>
      </c>
      <c r="AR77" s="93"/>
      <c r="AS77" s="96" t="s">
        <v>389</v>
      </c>
      <c r="AT77" s="97" t="s">
        <v>389</v>
      </c>
      <c r="AU77" s="93"/>
      <c r="AV77" s="96" t="s">
        <v>389</v>
      </c>
      <c r="AW77" s="97" t="s">
        <v>389</v>
      </c>
      <c r="AX77" s="93"/>
      <c r="AY77" s="96" t="s">
        <v>389</v>
      </c>
      <c r="AZ77" s="97" t="s">
        <v>389</v>
      </c>
      <c r="BA77" s="93"/>
      <c r="BB77" s="96" t="s">
        <v>389</v>
      </c>
      <c r="BC77" s="97" t="s">
        <v>389</v>
      </c>
      <c r="BD77" s="93"/>
      <c r="BE77" s="96" t="s">
        <v>389</v>
      </c>
      <c r="BF77" s="97" t="s">
        <v>389</v>
      </c>
      <c r="BG77" s="93"/>
      <c r="BH77" s="96" t="s">
        <v>389</v>
      </c>
      <c r="BI77" s="97" t="s">
        <v>389</v>
      </c>
      <c r="BJ77" s="93"/>
      <c r="BK77" s="96" t="s">
        <v>389</v>
      </c>
      <c r="BL77" s="97" t="s">
        <v>389</v>
      </c>
      <c r="BM77" s="93"/>
      <c r="BN77" s="96" t="s">
        <v>389</v>
      </c>
      <c r="BO77" s="97" t="s">
        <v>389</v>
      </c>
      <c r="BP77" s="93"/>
      <c r="BQ77" s="96" t="s">
        <v>389</v>
      </c>
      <c r="BR77" s="97" t="s">
        <v>389</v>
      </c>
      <c r="BS77" s="93"/>
      <c r="BT77" s="96" t="s">
        <v>389</v>
      </c>
      <c r="BU77" s="97" t="s">
        <v>389</v>
      </c>
      <c r="BV77" s="93"/>
      <c r="BW77" s="96" t="s">
        <v>389</v>
      </c>
      <c r="BX77" s="97" t="s">
        <v>389</v>
      </c>
      <c r="BY77" s="93"/>
      <c r="BZ77" s="96" t="s">
        <v>389</v>
      </c>
      <c r="CA77" s="97" t="s">
        <v>389</v>
      </c>
      <c r="CB77" s="93"/>
      <c r="CC77" s="96" t="s">
        <v>389</v>
      </c>
      <c r="CD77" s="97" t="s">
        <v>389</v>
      </c>
      <c r="CE77" s="93"/>
      <c r="CF77" s="96" t="s">
        <v>389</v>
      </c>
      <c r="CG77" s="97" t="s">
        <v>389</v>
      </c>
      <c r="CH77" s="93"/>
      <c r="CI77" s="96" t="s">
        <v>389</v>
      </c>
      <c r="CJ77" s="97" t="s">
        <v>389</v>
      </c>
      <c r="CK77" s="93"/>
      <c r="CL77" s="96" t="s">
        <v>389</v>
      </c>
      <c r="CM77" s="97" t="s">
        <v>389</v>
      </c>
      <c r="CN77" s="93"/>
      <c r="CO77" s="96" t="s">
        <v>389</v>
      </c>
      <c r="CP77" s="97" t="s">
        <v>389</v>
      </c>
      <c r="CQ77" s="93"/>
      <c r="CR77" s="96" t="s">
        <v>389</v>
      </c>
      <c r="CS77" s="97" t="s">
        <v>389</v>
      </c>
      <c r="CT77" s="93"/>
      <c r="CU77" s="96" t="s">
        <v>389</v>
      </c>
      <c r="CV77" s="97" t="s">
        <v>389</v>
      </c>
      <c r="CW77" s="93"/>
      <c r="CX77" s="96" t="s">
        <v>389</v>
      </c>
      <c r="CY77" s="97" t="s">
        <v>389</v>
      </c>
      <c r="CZ77" s="93"/>
      <c r="DA77" s="96" t="s">
        <v>389</v>
      </c>
      <c r="DB77" s="97" t="s">
        <v>389</v>
      </c>
      <c r="DC77" s="93"/>
      <c r="DD77" s="96" t="s">
        <v>389</v>
      </c>
      <c r="DE77" s="97" t="s">
        <v>389</v>
      </c>
      <c r="DF77" s="93"/>
      <c r="DG77" s="96" t="s">
        <v>389</v>
      </c>
      <c r="DH77" s="97" t="s">
        <v>389</v>
      </c>
      <c r="DI77" s="93"/>
      <c r="DJ77" s="96" t="s">
        <v>389</v>
      </c>
      <c r="DK77" s="97" t="s">
        <v>389</v>
      </c>
      <c r="DL77" s="93"/>
      <c r="DM77" s="96" t="s">
        <v>389</v>
      </c>
      <c r="DN77" s="97" t="s">
        <v>389</v>
      </c>
      <c r="DO77" s="93"/>
      <c r="DP77" s="96" t="s">
        <v>389</v>
      </c>
      <c r="DQ77" s="97" t="s">
        <v>389</v>
      </c>
      <c r="DR77" s="93"/>
      <c r="DS77" s="96" t="s">
        <v>389</v>
      </c>
      <c r="DT77" s="97" t="s">
        <v>389</v>
      </c>
      <c r="DU77" s="93"/>
      <c r="DV77" s="96" t="s">
        <v>389</v>
      </c>
      <c r="DW77" s="97" t="s">
        <v>389</v>
      </c>
      <c r="DX77" s="93"/>
      <c r="DY77" s="96" t="s">
        <v>389</v>
      </c>
      <c r="DZ77" s="97" t="s">
        <v>389</v>
      </c>
      <c r="EA77" s="93"/>
      <c r="EB77" s="96" t="s">
        <v>389</v>
      </c>
      <c r="EC77" s="97" t="s">
        <v>389</v>
      </c>
      <c r="ED77" s="93"/>
      <c r="EE77" s="96" t="s">
        <v>389</v>
      </c>
      <c r="EF77" s="97" t="s">
        <v>389</v>
      </c>
      <c r="EG77" s="93"/>
      <c r="EH77" s="96" t="s">
        <v>389</v>
      </c>
      <c r="EI77" s="97" t="s">
        <v>389</v>
      </c>
      <c r="EJ77" s="93"/>
      <c r="EK77" s="96" t="s">
        <v>389</v>
      </c>
      <c r="EL77" s="97" t="s">
        <v>389</v>
      </c>
      <c r="EM77" s="93"/>
      <c r="EN77" s="96" t="s">
        <v>389</v>
      </c>
      <c r="EO77" s="97" t="s">
        <v>389</v>
      </c>
      <c r="EP77" s="93"/>
      <c r="EQ77" s="96" t="s">
        <v>389</v>
      </c>
      <c r="ER77" s="97" t="s">
        <v>389</v>
      </c>
      <c r="ES77" s="93"/>
      <c r="ET77" s="96" t="s">
        <v>389</v>
      </c>
      <c r="EU77" s="97" t="s">
        <v>389</v>
      </c>
      <c r="EV77" s="93"/>
      <c r="EW77" s="96" t="s">
        <v>389</v>
      </c>
      <c r="EX77" s="97" t="s">
        <v>389</v>
      </c>
      <c r="EY77" s="93"/>
      <c r="EZ77" s="96" t="s">
        <v>389</v>
      </c>
      <c r="FA77" s="97" t="s">
        <v>389</v>
      </c>
      <c r="FB77" s="93"/>
      <c r="FC77" s="96" t="s">
        <v>389</v>
      </c>
      <c r="FD77" s="97" t="s">
        <v>389</v>
      </c>
      <c r="FE77" s="93"/>
      <c r="FF77" s="96" t="s">
        <v>389</v>
      </c>
      <c r="FG77" s="97" t="s">
        <v>389</v>
      </c>
      <c r="FH77" s="93"/>
      <c r="FI77" s="96" t="s">
        <v>389</v>
      </c>
      <c r="FJ77" s="97" t="s">
        <v>389</v>
      </c>
      <c r="FK77" s="93"/>
      <c r="FL77" s="96" t="s">
        <v>389</v>
      </c>
      <c r="FM77" s="97" t="s">
        <v>389</v>
      </c>
    </row>
    <row r="78" ht="15" customHeight="1" spans="1:170" x14ac:dyDescent="0.25">
      <c r="A78" s="101">
        <f>IF(indices!B78="","A compléter sur onglet 'indices'",indices!B78)</f>
      </c>
      <c r="B78" s="106">
        <f>'a completer'!$B$12</f>
      </c>
      <c r="C78" s="106">
        <f>'a completer'!$B$15</f>
      </c>
      <c r="D78" s="410">
        <f t="shared" si="1"/>
      </c>
      <c r="E78" s="93"/>
      <c r="F78" s="96" t="s">
        <v>389</v>
      </c>
      <c r="G78" s="97" t="s">
        <v>389</v>
      </c>
      <c r="H78" s="93"/>
      <c r="I78" s="96" t="s">
        <v>389</v>
      </c>
      <c r="J78" s="97" t="s">
        <v>389</v>
      </c>
      <c r="K78" s="93"/>
      <c r="L78" s="96" t="s">
        <v>389</v>
      </c>
      <c r="M78" s="97" t="s">
        <v>389</v>
      </c>
      <c r="N78" s="93"/>
      <c r="O78" s="96" t="s">
        <v>389</v>
      </c>
      <c r="P78" s="97" t="s">
        <v>389</v>
      </c>
      <c r="Q78" s="93"/>
      <c r="R78" s="96" t="s">
        <v>389</v>
      </c>
      <c r="S78" s="97" t="s">
        <v>389</v>
      </c>
      <c r="T78" s="93"/>
      <c r="U78" s="96" t="s">
        <v>389</v>
      </c>
      <c r="V78" s="97" t="s">
        <v>389</v>
      </c>
      <c r="W78" s="93"/>
      <c r="X78" s="96" t="s">
        <v>389</v>
      </c>
      <c r="Y78" s="97" t="s">
        <v>389</v>
      </c>
      <c r="Z78" s="93"/>
      <c r="AA78" s="96" t="s">
        <v>389</v>
      </c>
      <c r="AB78" s="97" t="s">
        <v>389</v>
      </c>
      <c r="AC78" s="93"/>
      <c r="AD78" s="96" t="s">
        <v>389</v>
      </c>
      <c r="AE78" s="97" t="s">
        <v>389</v>
      </c>
      <c r="AF78" s="93"/>
      <c r="AG78" s="96" t="s">
        <v>389</v>
      </c>
      <c r="AH78" s="97" t="s">
        <v>389</v>
      </c>
      <c r="AI78" s="93"/>
      <c r="AJ78" s="96" t="s">
        <v>389</v>
      </c>
      <c r="AK78" s="97" t="s">
        <v>389</v>
      </c>
      <c r="AL78" s="93"/>
      <c r="AM78" s="96" t="s">
        <v>389</v>
      </c>
      <c r="AN78" s="97" t="s">
        <v>389</v>
      </c>
      <c r="AO78" s="93"/>
      <c r="AP78" s="96" t="s">
        <v>389</v>
      </c>
      <c r="AQ78" s="97" t="s">
        <v>389</v>
      </c>
      <c r="AR78" s="93"/>
      <c r="AS78" s="96" t="s">
        <v>389</v>
      </c>
      <c r="AT78" s="97" t="s">
        <v>389</v>
      </c>
      <c r="AU78" s="93"/>
      <c r="AV78" s="96" t="s">
        <v>389</v>
      </c>
      <c r="AW78" s="97" t="s">
        <v>389</v>
      </c>
      <c r="AX78" s="93"/>
      <c r="AY78" s="96" t="s">
        <v>389</v>
      </c>
      <c r="AZ78" s="97" t="s">
        <v>389</v>
      </c>
      <c r="BA78" s="93"/>
      <c r="BB78" s="96" t="s">
        <v>389</v>
      </c>
      <c r="BC78" s="97" t="s">
        <v>389</v>
      </c>
      <c r="BD78" s="93"/>
      <c r="BE78" s="96" t="s">
        <v>389</v>
      </c>
      <c r="BF78" s="97" t="s">
        <v>389</v>
      </c>
      <c r="BG78" s="93"/>
      <c r="BH78" s="96" t="s">
        <v>389</v>
      </c>
      <c r="BI78" s="97" t="s">
        <v>389</v>
      </c>
      <c r="BJ78" s="93"/>
      <c r="BK78" s="96" t="s">
        <v>389</v>
      </c>
      <c r="BL78" s="97" t="s">
        <v>389</v>
      </c>
      <c r="BM78" s="93"/>
      <c r="BN78" s="96" t="s">
        <v>389</v>
      </c>
      <c r="BO78" s="97" t="s">
        <v>389</v>
      </c>
      <c r="BP78" s="93"/>
      <c r="BQ78" s="96" t="s">
        <v>389</v>
      </c>
      <c r="BR78" s="97" t="s">
        <v>389</v>
      </c>
      <c r="BS78" s="93"/>
      <c r="BT78" s="96" t="s">
        <v>389</v>
      </c>
      <c r="BU78" s="97" t="s">
        <v>389</v>
      </c>
      <c r="BV78" s="93"/>
      <c r="BW78" s="96" t="s">
        <v>389</v>
      </c>
      <c r="BX78" s="97" t="s">
        <v>389</v>
      </c>
      <c r="BY78" s="93"/>
      <c r="BZ78" s="96" t="s">
        <v>389</v>
      </c>
      <c r="CA78" s="97" t="s">
        <v>389</v>
      </c>
      <c r="CB78" s="93"/>
      <c r="CC78" s="96" t="s">
        <v>389</v>
      </c>
      <c r="CD78" s="97" t="s">
        <v>389</v>
      </c>
      <c r="CE78" s="93"/>
      <c r="CF78" s="96" t="s">
        <v>389</v>
      </c>
      <c r="CG78" s="97" t="s">
        <v>389</v>
      </c>
      <c r="CH78" s="93"/>
      <c r="CI78" s="96" t="s">
        <v>389</v>
      </c>
      <c r="CJ78" s="97" t="s">
        <v>389</v>
      </c>
      <c r="CK78" s="93"/>
      <c r="CL78" s="96" t="s">
        <v>389</v>
      </c>
      <c r="CM78" s="97" t="s">
        <v>389</v>
      </c>
      <c r="CN78" s="93"/>
      <c r="CO78" s="96" t="s">
        <v>389</v>
      </c>
      <c r="CP78" s="97" t="s">
        <v>389</v>
      </c>
      <c r="CQ78" s="93"/>
      <c r="CR78" s="96" t="s">
        <v>389</v>
      </c>
      <c r="CS78" s="97" t="s">
        <v>389</v>
      </c>
      <c r="CT78" s="93"/>
      <c r="CU78" s="96" t="s">
        <v>389</v>
      </c>
      <c r="CV78" s="97" t="s">
        <v>389</v>
      </c>
      <c r="CW78" s="93"/>
      <c r="CX78" s="96" t="s">
        <v>389</v>
      </c>
      <c r="CY78" s="97" t="s">
        <v>389</v>
      </c>
      <c r="CZ78" s="93"/>
      <c r="DA78" s="96" t="s">
        <v>389</v>
      </c>
      <c r="DB78" s="97" t="s">
        <v>389</v>
      </c>
      <c r="DC78" s="93"/>
      <c r="DD78" s="96" t="s">
        <v>389</v>
      </c>
      <c r="DE78" s="97" t="s">
        <v>389</v>
      </c>
      <c r="DF78" s="93"/>
      <c r="DG78" s="96" t="s">
        <v>389</v>
      </c>
      <c r="DH78" s="97" t="s">
        <v>389</v>
      </c>
      <c r="DI78" s="93"/>
      <c r="DJ78" s="96" t="s">
        <v>389</v>
      </c>
      <c r="DK78" s="97" t="s">
        <v>389</v>
      </c>
      <c r="DL78" s="93"/>
      <c r="DM78" s="96" t="s">
        <v>389</v>
      </c>
      <c r="DN78" s="97" t="s">
        <v>389</v>
      </c>
      <c r="DO78" s="93"/>
      <c r="DP78" s="96" t="s">
        <v>389</v>
      </c>
      <c r="DQ78" s="97" t="s">
        <v>389</v>
      </c>
      <c r="DR78" s="93"/>
      <c r="DS78" s="96" t="s">
        <v>389</v>
      </c>
      <c r="DT78" s="97" t="s">
        <v>389</v>
      </c>
      <c r="DU78" s="93"/>
      <c r="DV78" s="96" t="s">
        <v>389</v>
      </c>
      <c r="DW78" s="97" t="s">
        <v>389</v>
      </c>
      <c r="DX78" s="93"/>
      <c r="DY78" s="96" t="s">
        <v>389</v>
      </c>
      <c r="DZ78" s="97" t="s">
        <v>389</v>
      </c>
      <c r="EA78" s="93"/>
      <c r="EB78" s="96" t="s">
        <v>389</v>
      </c>
      <c r="EC78" s="97" t="s">
        <v>389</v>
      </c>
      <c r="ED78" s="93"/>
      <c r="EE78" s="96" t="s">
        <v>389</v>
      </c>
      <c r="EF78" s="97" t="s">
        <v>389</v>
      </c>
      <c r="EG78" s="93"/>
      <c r="EH78" s="96" t="s">
        <v>389</v>
      </c>
      <c r="EI78" s="97" t="s">
        <v>389</v>
      </c>
      <c r="EJ78" s="93"/>
      <c r="EK78" s="96" t="s">
        <v>389</v>
      </c>
      <c r="EL78" s="97" t="s">
        <v>389</v>
      </c>
      <c r="EM78" s="93"/>
      <c r="EN78" s="96" t="s">
        <v>389</v>
      </c>
      <c r="EO78" s="97" t="s">
        <v>389</v>
      </c>
      <c r="EP78" s="93"/>
      <c r="EQ78" s="96" t="s">
        <v>389</v>
      </c>
      <c r="ER78" s="97" t="s">
        <v>389</v>
      </c>
      <c r="ES78" s="93"/>
      <c r="ET78" s="96" t="s">
        <v>389</v>
      </c>
      <c r="EU78" s="97" t="s">
        <v>389</v>
      </c>
      <c r="EV78" s="93"/>
      <c r="EW78" s="96" t="s">
        <v>389</v>
      </c>
      <c r="EX78" s="97" t="s">
        <v>389</v>
      </c>
      <c r="EY78" s="93"/>
      <c r="EZ78" s="96" t="s">
        <v>389</v>
      </c>
      <c r="FA78" s="97" t="s">
        <v>389</v>
      </c>
      <c r="FB78" s="93"/>
      <c r="FC78" s="96" t="s">
        <v>389</v>
      </c>
      <c r="FD78" s="97" t="s">
        <v>389</v>
      </c>
      <c r="FE78" s="93"/>
      <c r="FF78" s="96" t="s">
        <v>389</v>
      </c>
      <c r="FG78" s="97" t="s">
        <v>389</v>
      </c>
      <c r="FH78" s="93"/>
      <c r="FI78" s="96" t="s">
        <v>389</v>
      </c>
      <c r="FJ78" s="97" t="s">
        <v>389</v>
      </c>
      <c r="FK78" s="93"/>
      <c r="FL78" s="96" t="s">
        <v>389</v>
      </c>
      <c r="FM78" s="97" t="s">
        <v>389</v>
      </c>
    </row>
    <row r="79" ht="15" customHeight="1" spans="1:170" x14ac:dyDescent="0.25">
      <c r="A79" s="107" t="s">
        <v>391</v>
      </c>
      <c r="B79" s="106">
        <f>'a completer'!$B$12</f>
      </c>
      <c r="C79" s="106">
        <f>'a completer'!$B$15</f>
      </c>
      <c r="D79" s="410">
        <f t="shared" si="1"/>
      </c>
      <c r="E79" s="93"/>
      <c r="F79" s="96" t="s">
        <v>389</v>
      </c>
      <c r="G79" s="97" t="s">
        <v>389</v>
      </c>
      <c r="H79" s="93"/>
      <c r="I79" s="96" t="s">
        <v>389</v>
      </c>
      <c r="J79" s="97" t="s">
        <v>389</v>
      </c>
      <c r="K79" s="93"/>
      <c r="L79" s="96" t="s">
        <v>389</v>
      </c>
      <c r="M79" s="97" t="s">
        <v>389</v>
      </c>
      <c r="N79" s="93"/>
      <c r="O79" s="96" t="s">
        <v>389</v>
      </c>
      <c r="P79" s="97" t="s">
        <v>389</v>
      </c>
      <c r="Q79" s="93">
        <v>1</v>
      </c>
      <c r="R79" s="96" t="e">
        <v>#N/A</v>
      </c>
      <c r="S79" s="97" t="e">
        <v>#N/A</v>
      </c>
      <c r="T79" s="93"/>
      <c r="U79" s="96" t="s">
        <v>389</v>
      </c>
      <c r="V79" s="97" t="s">
        <v>389</v>
      </c>
      <c r="W79" s="93"/>
      <c r="X79" s="96" t="s">
        <v>389</v>
      </c>
      <c r="Y79" s="97" t="s">
        <v>389</v>
      </c>
      <c r="Z79" s="93"/>
      <c r="AA79" s="96" t="s">
        <v>389</v>
      </c>
      <c r="AB79" s="97" t="s">
        <v>389</v>
      </c>
      <c r="AC79" s="93"/>
      <c r="AD79" s="96" t="s">
        <v>389</v>
      </c>
      <c r="AE79" s="97" t="s">
        <v>389</v>
      </c>
      <c r="AF79" s="93"/>
      <c r="AG79" s="96" t="s">
        <v>389</v>
      </c>
      <c r="AH79" s="97" t="s">
        <v>389</v>
      </c>
      <c r="AI79" s="93"/>
      <c r="AJ79" s="96" t="s">
        <v>389</v>
      </c>
      <c r="AK79" s="97" t="s">
        <v>389</v>
      </c>
      <c r="AL79" s="93"/>
      <c r="AM79" s="96" t="s">
        <v>389</v>
      </c>
      <c r="AN79" s="97" t="s">
        <v>389</v>
      </c>
      <c r="AO79" s="93"/>
      <c r="AP79" s="96" t="s">
        <v>389</v>
      </c>
      <c r="AQ79" s="97" t="s">
        <v>389</v>
      </c>
      <c r="AR79" s="93"/>
      <c r="AS79" s="96" t="s">
        <v>389</v>
      </c>
      <c r="AT79" s="97" t="s">
        <v>389</v>
      </c>
      <c r="AU79" s="93"/>
      <c r="AV79" s="96" t="s">
        <v>389</v>
      </c>
      <c r="AW79" s="97" t="s">
        <v>389</v>
      </c>
      <c r="AX79" s="93"/>
      <c r="AY79" s="96" t="s">
        <v>389</v>
      </c>
      <c r="AZ79" s="97" t="s">
        <v>389</v>
      </c>
      <c r="BA79" s="93"/>
      <c r="BB79" s="96" t="s">
        <v>389</v>
      </c>
      <c r="BC79" s="97" t="s">
        <v>389</v>
      </c>
      <c r="BD79" s="93"/>
      <c r="BE79" s="96" t="s">
        <v>389</v>
      </c>
      <c r="BF79" s="97" t="s">
        <v>389</v>
      </c>
      <c r="BG79" s="93"/>
      <c r="BH79" s="96" t="s">
        <v>389</v>
      </c>
      <c r="BI79" s="97" t="s">
        <v>389</v>
      </c>
      <c r="BJ79" s="93"/>
      <c r="BK79" s="96" t="s">
        <v>389</v>
      </c>
      <c r="BL79" s="97" t="s">
        <v>389</v>
      </c>
      <c r="BM79" s="93"/>
      <c r="BN79" s="96" t="s">
        <v>389</v>
      </c>
      <c r="BO79" s="97" t="s">
        <v>389</v>
      </c>
      <c r="BP79" s="93"/>
      <c r="BQ79" s="96" t="s">
        <v>389</v>
      </c>
      <c r="BR79" s="97" t="s">
        <v>389</v>
      </c>
      <c r="BS79" s="93"/>
      <c r="BT79" s="96" t="s">
        <v>389</v>
      </c>
      <c r="BU79" s="97" t="s">
        <v>389</v>
      </c>
      <c r="BV79" s="93"/>
      <c r="BW79" s="96" t="s">
        <v>389</v>
      </c>
      <c r="BX79" s="97" t="s">
        <v>389</v>
      </c>
      <c r="BY79" s="93"/>
      <c r="BZ79" s="96" t="s">
        <v>389</v>
      </c>
      <c r="CA79" s="97" t="s">
        <v>389</v>
      </c>
      <c r="CB79" s="93"/>
      <c r="CC79" s="96" t="s">
        <v>389</v>
      </c>
      <c r="CD79" s="97" t="s">
        <v>389</v>
      </c>
      <c r="CE79" s="93"/>
      <c r="CF79" s="96" t="s">
        <v>389</v>
      </c>
      <c r="CG79" s="97" t="s">
        <v>389</v>
      </c>
      <c r="CH79" s="93"/>
      <c r="CI79" s="96" t="s">
        <v>389</v>
      </c>
      <c r="CJ79" s="97" t="s">
        <v>389</v>
      </c>
      <c r="CK79" s="93"/>
      <c r="CL79" s="96" t="s">
        <v>389</v>
      </c>
      <c r="CM79" s="97" t="s">
        <v>389</v>
      </c>
      <c r="CN79" s="93"/>
      <c r="CO79" s="96" t="s">
        <v>389</v>
      </c>
      <c r="CP79" s="97" t="s">
        <v>389</v>
      </c>
      <c r="CQ79" s="93"/>
      <c r="CR79" s="96" t="s">
        <v>389</v>
      </c>
      <c r="CS79" s="97" t="s">
        <v>389</v>
      </c>
      <c r="CT79" s="93"/>
      <c r="CU79" s="96" t="s">
        <v>389</v>
      </c>
      <c r="CV79" s="97" t="s">
        <v>389</v>
      </c>
      <c r="CW79" s="93"/>
      <c r="CX79" s="96" t="s">
        <v>389</v>
      </c>
      <c r="CY79" s="97" t="s">
        <v>389</v>
      </c>
      <c r="CZ79" s="93"/>
      <c r="DA79" s="96" t="s">
        <v>389</v>
      </c>
      <c r="DB79" s="97" t="s">
        <v>389</v>
      </c>
      <c r="DC79" s="93"/>
      <c r="DD79" s="96" t="s">
        <v>389</v>
      </c>
      <c r="DE79" s="97" t="s">
        <v>389</v>
      </c>
      <c r="DF79" s="93"/>
      <c r="DG79" s="96" t="s">
        <v>389</v>
      </c>
      <c r="DH79" s="97" t="s">
        <v>389</v>
      </c>
      <c r="DI79" s="93"/>
      <c r="DJ79" s="96" t="s">
        <v>389</v>
      </c>
      <c r="DK79" s="97" t="s">
        <v>389</v>
      </c>
      <c r="DL79" s="93"/>
      <c r="DM79" s="96" t="s">
        <v>389</v>
      </c>
      <c r="DN79" s="97" t="s">
        <v>389</v>
      </c>
      <c r="DO79" s="93"/>
      <c r="DP79" s="96" t="s">
        <v>389</v>
      </c>
      <c r="DQ79" s="97" t="s">
        <v>389</v>
      </c>
      <c r="DR79" s="93"/>
      <c r="DS79" s="96" t="s">
        <v>389</v>
      </c>
      <c r="DT79" s="97" t="s">
        <v>389</v>
      </c>
      <c r="DU79" s="93"/>
      <c r="DV79" s="96" t="s">
        <v>389</v>
      </c>
      <c r="DW79" s="97" t="s">
        <v>389</v>
      </c>
      <c r="DX79" s="93"/>
      <c r="DY79" s="96" t="s">
        <v>389</v>
      </c>
      <c r="DZ79" s="97" t="s">
        <v>389</v>
      </c>
      <c r="EA79" s="93"/>
      <c r="EB79" s="96" t="s">
        <v>389</v>
      </c>
      <c r="EC79" s="97" t="s">
        <v>389</v>
      </c>
      <c r="ED79" s="93"/>
      <c r="EE79" s="96" t="s">
        <v>389</v>
      </c>
      <c r="EF79" s="97" t="s">
        <v>389</v>
      </c>
      <c r="EG79" s="93"/>
      <c r="EH79" s="96" t="s">
        <v>389</v>
      </c>
      <c r="EI79" s="97" t="s">
        <v>389</v>
      </c>
      <c r="EJ79" s="93"/>
      <c r="EK79" s="96" t="s">
        <v>389</v>
      </c>
      <c r="EL79" s="97" t="s">
        <v>389</v>
      </c>
      <c r="EM79" s="93"/>
      <c r="EN79" s="96" t="s">
        <v>389</v>
      </c>
      <c r="EO79" s="97" t="s">
        <v>389</v>
      </c>
      <c r="EP79" s="93"/>
      <c r="EQ79" s="96" t="s">
        <v>389</v>
      </c>
      <c r="ER79" s="97" t="s">
        <v>389</v>
      </c>
      <c r="ES79" s="93"/>
      <c r="ET79" s="96" t="s">
        <v>389</v>
      </c>
      <c r="EU79" s="97" t="s">
        <v>389</v>
      </c>
      <c r="EV79" s="93"/>
      <c r="EW79" s="96" t="s">
        <v>389</v>
      </c>
      <c r="EX79" s="97" t="s">
        <v>389</v>
      </c>
      <c r="EY79" s="93"/>
      <c r="EZ79" s="96" t="s">
        <v>389</v>
      </c>
      <c r="FA79" s="97" t="s">
        <v>389</v>
      </c>
      <c r="FB79" s="93"/>
      <c r="FC79" s="96" t="s">
        <v>389</v>
      </c>
      <c r="FD79" s="97" t="s">
        <v>389</v>
      </c>
      <c r="FE79" s="93"/>
      <c r="FF79" s="96" t="s">
        <v>389</v>
      </c>
      <c r="FG79" s="97" t="s">
        <v>389</v>
      </c>
      <c r="FH79" s="93"/>
      <c r="FI79" s="96" t="s">
        <v>389</v>
      </c>
      <c r="FJ79" s="97" t="s">
        <v>389</v>
      </c>
      <c r="FK79" s="93"/>
      <c r="FL79" s="96" t="s">
        <v>389</v>
      </c>
      <c r="FM79" s="97" t="s">
        <v>389</v>
      </c>
    </row>
    <row r="80" ht="15" customHeight="1" spans="1:170" x14ac:dyDescent="0.25">
      <c r="A80" s="107" t="s">
        <v>231</v>
      </c>
      <c r="B80" s="106">
        <f>'a completer'!$B$12</f>
      </c>
      <c r="C80" s="106">
        <f>'a completer'!$B$15</f>
      </c>
      <c r="D80" s="410">
        <f t="shared" si="1"/>
      </c>
      <c r="E80" s="93"/>
      <c r="F80" s="96" t="s">
        <v>389</v>
      </c>
      <c r="G80" s="97" t="s">
        <v>389</v>
      </c>
      <c r="H80" s="93"/>
      <c r="I80" s="96" t="s">
        <v>389</v>
      </c>
      <c r="J80" s="97" t="s">
        <v>389</v>
      </c>
      <c r="K80" s="93"/>
      <c r="L80" s="96" t="s">
        <v>389</v>
      </c>
      <c r="M80" s="97" t="s">
        <v>389</v>
      </c>
      <c r="N80" s="93"/>
      <c r="O80" s="96" t="s">
        <v>389</v>
      </c>
      <c r="P80" s="97" t="s">
        <v>389</v>
      </c>
      <c r="Q80" s="93"/>
      <c r="R80" s="96" t="s">
        <v>389</v>
      </c>
      <c r="S80" s="97" t="s">
        <v>389</v>
      </c>
      <c r="T80" s="93"/>
      <c r="U80" s="96" t="s">
        <v>389</v>
      </c>
      <c r="V80" s="97" t="s">
        <v>389</v>
      </c>
      <c r="W80" s="93"/>
      <c r="X80" s="96" t="s">
        <v>389</v>
      </c>
      <c r="Y80" s="97" t="s">
        <v>389</v>
      </c>
      <c r="Z80" s="93"/>
      <c r="AA80" s="96" t="s">
        <v>389</v>
      </c>
      <c r="AB80" s="97" t="s">
        <v>389</v>
      </c>
      <c r="AC80" s="93"/>
      <c r="AD80" s="96" t="s">
        <v>389</v>
      </c>
      <c r="AE80" s="97" t="s">
        <v>389</v>
      </c>
      <c r="AF80" s="93"/>
      <c r="AG80" s="96" t="s">
        <v>389</v>
      </c>
      <c r="AH80" s="97" t="s">
        <v>389</v>
      </c>
      <c r="AI80" s="93"/>
      <c r="AJ80" s="96" t="s">
        <v>389</v>
      </c>
      <c r="AK80" s="97" t="s">
        <v>389</v>
      </c>
      <c r="AL80" s="93"/>
      <c r="AM80" s="96" t="s">
        <v>389</v>
      </c>
      <c r="AN80" s="97" t="s">
        <v>389</v>
      </c>
      <c r="AO80" s="93"/>
      <c r="AP80" s="96" t="s">
        <v>389</v>
      </c>
      <c r="AQ80" s="97" t="s">
        <v>389</v>
      </c>
      <c r="AR80" s="93"/>
      <c r="AS80" s="96" t="s">
        <v>389</v>
      </c>
      <c r="AT80" s="97" t="s">
        <v>389</v>
      </c>
      <c r="AU80" s="93"/>
      <c r="AV80" s="96" t="s">
        <v>389</v>
      </c>
      <c r="AW80" s="97" t="s">
        <v>389</v>
      </c>
      <c r="AX80" s="93"/>
      <c r="AY80" s="96" t="s">
        <v>389</v>
      </c>
      <c r="AZ80" s="97" t="s">
        <v>389</v>
      </c>
      <c r="BA80" s="93"/>
      <c r="BB80" s="96" t="s">
        <v>389</v>
      </c>
      <c r="BC80" s="97" t="s">
        <v>389</v>
      </c>
      <c r="BD80" s="93">
        <v>2</v>
      </c>
      <c r="BE80" s="96" t="e">
        <v>#N/A</v>
      </c>
      <c r="BF80" s="97" t="e">
        <v>#N/A</v>
      </c>
      <c r="BG80" s="93"/>
      <c r="BH80" s="96" t="s">
        <v>389</v>
      </c>
      <c r="BI80" s="97" t="s">
        <v>389</v>
      </c>
      <c r="BJ80" s="93"/>
      <c r="BK80" s="96" t="s">
        <v>389</v>
      </c>
      <c r="BL80" s="97" t="s">
        <v>389</v>
      </c>
      <c r="BM80" s="93"/>
      <c r="BN80" s="96" t="s">
        <v>389</v>
      </c>
      <c r="BO80" s="97" t="s">
        <v>389</v>
      </c>
      <c r="BP80" s="93"/>
      <c r="BQ80" s="96" t="s">
        <v>389</v>
      </c>
      <c r="BR80" s="97" t="s">
        <v>389</v>
      </c>
      <c r="BS80" s="93"/>
      <c r="BT80" s="96" t="s">
        <v>389</v>
      </c>
      <c r="BU80" s="97" t="s">
        <v>389</v>
      </c>
      <c r="BV80" s="93"/>
      <c r="BW80" s="96" t="s">
        <v>389</v>
      </c>
      <c r="BX80" s="97" t="s">
        <v>389</v>
      </c>
      <c r="BY80" s="93"/>
      <c r="BZ80" s="96" t="s">
        <v>389</v>
      </c>
      <c r="CA80" s="97" t="s">
        <v>389</v>
      </c>
      <c r="CB80" s="93"/>
      <c r="CC80" s="96" t="s">
        <v>389</v>
      </c>
      <c r="CD80" s="97" t="s">
        <v>389</v>
      </c>
      <c r="CE80" s="93"/>
      <c r="CF80" s="96" t="s">
        <v>389</v>
      </c>
      <c r="CG80" s="97" t="s">
        <v>389</v>
      </c>
      <c r="CH80" s="93"/>
      <c r="CI80" s="96" t="s">
        <v>389</v>
      </c>
      <c r="CJ80" s="97" t="s">
        <v>389</v>
      </c>
      <c r="CK80" s="93"/>
      <c r="CL80" s="96" t="s">
        <v>389</v>
      </c>
      <c r="CM80" s="97" t="s">
        <v>389</v>
      </c>
      <c r="CN80" s="93"/>
      <c r="CO80" s="96" t="s">
        <v>389</v>
      </c>
      <c r="CP80" s="97" t="s">
        <v>389</v>
      </c>
      <c r="CQ80" s="93"/>
      <c r="CR80" s="96" t="s">
        <v>389</v>
      </c>
      <c r="CS80" s="97" t="s">
        <v>389</v>
      </c>
      <c r="CT80" s="93"/>
      <c r="CU80" s="96" t="s">
        <v>389</v>
      </c>
      <c r="CV80" s="97" t="s">
        <v>389</v>
      </c>
      <c r="CW80" s="93"/>
      <c r="CX80" s="96" t="s">
        <v>389</v>
      </c>
      <c r="CY80" s="97" t="s">
        <v>389</v>
      </c>
      <c r="CZ80" s="93"/>
      <c r="DA80" s="96" t="s">
        <v>389</v>
      </c>
      <c r="DB80" s="97" t="s">
        <v>389</v>
      </c>
      <c r="DC80" s="93"/>
      <c r="DD80" s="96" t="s">
        <v>389</v>
      </c>
      <c r="DE80" s="97" t="s">
        <v>389</v>
      </c>
      <c r="DF80" s="93"/>
      <c r="DG80" s="96" t="s">
        <v>389</v>
      </c>
      <c r="DH80" s="97" t="s">
        <v>389</v>
      </c>
      <c r="DI80" s="93"/>
      <c r="DJ80" s="96" t="s">
        <v>389</v>
      </c>
      <c r="DK80" s="97" t="s">
        <v>389</v>
      </c>
      <c r="DL80" s="93"/>
      <c r="DM80" s="96" t="s">
        <v>389</v>
      </c>
      <c r="DN80" s="97" t="s">
        <v>389</v>
      </c>
      <c r="DO80" s="93"/>
      <c r="DP80" s="96" t="s">
        <v>389</v>
      </c>
      <c r="DQ80" s="97" t="s">
        <v>389</v>
      </c>
      <c r="DR80" s="93"/>
      <c r="DS80" s="96" t="s">
        <v>389</v>
      </c>
      <c r="DT80" s="97" t="s">
        <v>389</v>
      </c>
      <c r="DU80" s="93"/>
      <c r="DV80" s="96" t="s">
        <v>389</v>
      </c>
      <c r="DW80" s="97" t="s">
        <v>389</v>
      </c>
      <c r="DX80" s="93"/>
      <c r="DY80" s="96" t="s">
        <v>389</v>
      </c>
      <c r="DZ80" s="97" t="s">
        <v>389</v>
      </c>
      <c r="EA80" s="93"/>
      <c r="EB80" s="96" t="s">
        <v>389</v>
      </c>
      <c r="EC80" s="97" t="s">
        <v>389</v>
      </c>
      <c r="ED80" s="93"/>
      <c r="EE80" s="96" t="s">
        <v>389</v>
      </c>
      <c r="EF80" s="97" t="s">
        <v>389</v>
      </c>
      <c r="EG80" s="93"/>
      <c r="EH80" s="96" t="s">
        <v>389</v>
      </c>
      <c r="EI80" s="97" t="s">
        <v>389</v>
      </c>
      <c r="EJ80" s="93"/>
      <c r="EK80" s="96" t="s">
        <v>389</v>
      </c>
      <c r="EL80" s="97" t="s">
        <v>389</v>
      </c>
      <c r="EM80" s="93"/>
      <c r="EN80" s="96" t="s">
        <v>389</v>
      </c>
      <c r="EO80" s="97" t="s">
        <v>389</v>
      </c>
      <c r="EP80" s="93"/>
      <c r="EQ80" s="96" t="s">
        <v>389</v>
      </c>
      <c r="ER80" s="97" t="s">
        <v>389</v>
      </c>
      <c r="ES80" s="93"/>
      <c r="ET80" s="96" t="s">
        <v>389</v>
      </c>
      <c r="EU80" s="97" t="s">
        <v>389</v>
      </c>
      <c r="EV80" s="93"/>
      <c r="EW80" s="96" t="s">
        <v>389</v>
      </c>
      <c r="EX80" s="97" t="s">
        <v>389</v>
      </c>
      <c r="EY80" s="93"/>
      <c r="EZ80" s="96" t="s">
        <v>389</v>
      </c>
      <c r="FA80" s="97" t="s">
        <v>389</v>
      </c>
      <c r="FB80" s="93"/>
      <c r="FC80" s="96" t="s">
        <v>389</v>
      </c>
      <c r="FD80" s="97" t="s">
        <v>389</v>
      </c>
      <c r="FE80" s="93"/>
      <c r="FF80" s="96" t="s">
        <v>389</v>
      </c>
      <c r="FG80" s="97" t="s">
        <v>389</v>
      </c>
      <c r="FH80" s="93"/>
      <c r="FI80" s="96" t="s">
        <v>389</v>
      </c>
      <c r="FJ80" s="97" t="s">
        <v>389</v>
      </c>
      <c r="FK80" s="93"/>
      <c r="FL80" s="96" t="s">
        <v>389</v>
      </c>
      <c r="FM80" s="97" t="s">
        <v>389</v>
      </c>
    </row>
    <row r="81" ht="15" customHeight="1" spans="1:170" x14ac:dyDescent="0.25">
      <c r="A81" s="107">
        <f>IF(indices!B81="","A compléter sur onglet 'indices'",indices!B81)</f>
      </c>
      <c r="B81" s="106">
        <f>'a completer'!$B$12</f>
      </c>
      <c r="C81" s="106">
        <f>'a completer'!$B$15</f>
      </c>
      <c r="D81" s="410">
        <f t="shared" si="1"/>
      </c>
      <c r="E81" s="93"/>
      <c r="F81" s="96" t="s">
        <v>389</v>
      </c>
      <c r="G81" s="97" t="s">
        <v>389</v>
      </c>
      <c r="H81" s="93"/>
      <c r="I81" s="96" t="s">
        <v>389</v>
      </c>
      <c r="J81" s="97" t="s">
        <v>389</v>
      </c>
      <c r="K81" s="93"/>
      <c r="L81" s="96" t="s">
        <v>389</v>
      </c>
      <c r="M81" s="97" t="s">
        <v>389</v>
      </c>
      <c r="N81" s="93"/>
      <c r="O81" s="96" t="s">
        <v>389</v>
      </c>
      <c r="P81" s="97" t="s">
        <v>389</v>
      </c>
      <c r="Q81" s="93"/>
      <c r="R81" s="96" t="s">
        <v>389</v>
      </c>
      <c r="S81" s="97" t="s">
        <v>389</v>
      </c>
      <c r="T81" s="93"/>
      <c r="U81" s="96" t="s">
        <v>389</v>
      </c>
      <c r="V81" s="97" t="s">
        <v>389</v>
      </c>
      <c r="W81" s="93"/>
      <c r="X81" s="96" t="s">
        <v>389</v>
      </c>
      <c r="Y81" s="97" t="s">
        <v>389</v>
      </c>
      <c r="Z81" s="93"/>
      <c r="AA81" s="96" t="s">
        <v>389</v>
      </c>
      <c r="AB81" s="97" t="s">
        <v>389</v>
      </c>
      <c r="AC81" s="93"/>
      <c r="AD81" s="96" t="s">
        <v>389</v>
      </c>
      <c r="AE81" s="97" t="s">
        <v>389</v>
      </c>
      <c r="AF81" s="93"/>
      <c r="AG81" s="96" t="s">
        <v>389</v>
      </c>
      <c r="AH81" s="97" t="s">
        <v>389</v>
      </c>
      <c r="AI81" s="93"/>
      <c r="AJ81" s="96" t="s">
        <v>389</v>
      </c>
      <c r="AK81" s="97" t="s">
        <v>389</v>
      </c>
      <c r="AL81" s="93"/>
      <c r="AM81" s="96" t="s">
        <v>389</v>
      </c>
      <c r="AN81" s="97" t="s">
        <v>389</v>
      </c>
      <c r="AO81" s="93"/>
      <c r="AP81" s="96" t="s">
        <v>389</v>
      </c>
      <c r="AQ81" s="97" t="s">
        <v>389</v>
      </c>
      <c r="AR81" s="93"/>
      <c r="AS81" s="96" t="s">
        <v>389</v>
      </c>
      <c r="AT81" s="97" t="s">
        <v>389</v>
      </c>
      <c r="AU81" s="93"/>
      <c r="AV81" s="96" t="s">
        <v>389</v>
      </c>
      <c r="AW81" s="97" t="s">
        <v>389</v>
      </c>
      <c r="AX81" s="93"/>
      <c r="AY81" s="96" t="s">
        <v>389</v>
      </c>
      <c r="AZ81" s="97" t="s">
        <v>389</v>
      </c>
      <c r="BA81" s="93"/>
      <c r="BB81" s="96" t="s">
        <v>389</v>
      </c>
      <c r="BC81" s="97" t="s">
        <v>389</v>
      </c>
      <c r="BD81" s="93"/>
      <c r="BE81" s="96" t="s">
        <v>389</v>
      </c>
      <c r="BF81" s="97" t="s">
        <v>389</v>
      </c>
      <c r="BG81" s="93"/>
      <c r="BH81" s="96" t="s">
        <v>389</v>
      </c>
      <c r="BI81" s="97" t="s">
        <v>389</v>
      </c>
      <c r="BJ81" s="93"/>
      <c r="BK81" s="96" t="s">
        <v>389</v>
      </c>
      <c r="BL81" s="97" t="s">
        <v>389</v>
      </c>
      <c r="BM81" s="93"/>
      <c r="BN81" s="96" t="s">
        <v>389</v>
      </c>
      <c r="BO81" s="97" t="s">
        <v>389</v>
      </c>
      <c r="BP81" s="93"/>
      <c r="BQ81" s="96" t="s">
        <v>389</v>
      </c>
      <c r="BR81" s="97" t="s">
        <v>389</v>
      </c>
      <c r="BS81" s="93"/>
      <c r="BT81" s="96" t="s">
        <v>389</v>
      </c>
      <c r="BU81" s="97" t="s">
        <v>389</v>
      </c>
      <c r="BV81" s="93"/>
      <c r="BW81" s="96" t="s">
        <v>389</v>
      </c>
      <c r="BX81" s="97" t="s">
        <v>389</v>
      </c>
      <c r="BY81" s="93"/>
      <c r="BZ81" s="96" t="s">
        <v>389</v>
      </c>
      <c r="CA81" s="97" t="s">
        <v>389</v>
      </c>
      <c r="CB81" s="93"/>
      <c r="CC81" s="96" t="s">
        <v>389</v>
      </c>
      <c r="CD81" s="97" t="s">
        <v>389</v>
      </c>
      <c r="CE81" s="93"/>
      <c r="CF81" s="96" t="s">
        <v>389</v>
      </c>
      <c r="CG81" s="97" t="s">
        <v>389</v>
      </c>
      <c r="CH81" s="93"/>
      <c r="CI81" s="96" t="s">
        <v>389</v>
      </c>
      <c r="CJ81" s="97" t="s">
        <v>389</v>
      </c>
      <c r="CK81" s="93"/>
      <c r="CL81" s="96" t="s">
        <v>389</v>
      </c>
      <c r="CM81" s="97" t="s">
        <v>389</v>
      </c>
      <c r="CN81" s="93"/>
      <c r="CO81" s="96" t="s">
        <v>389</v>
      </c>
      <c r="CP81" s="97" t="s">
        <v>389</v>
      </c>
      <c r="CQ81" s="93"/>
      <c r="CR81" s="96" t="s">
        <v>389</v>
      </c>
      <c r="CS81" s="97" t="s">
        <v>389</v>
      </c>
      <c r="CT81" s="93"/>
      <c r="CU81" s="96" t="s">
        <v>389</v>
      </c>
      <c r="CV81" s="97" t="s">
        <v>389</v>
      </c>
      <c r="CW81" s="93"/>
      <c r="CX81" s="96" t="s">
        <v>389</v>
      </c>
      <c r="CY81" s="97" t="s">
        <v>389</v>
      </c>
      <c r="CZ81" s="93"/>
      <c r="DA81" s="96" t="s">
        <v>389</v>
      </c>
      <c r="DB81" s="97" t="s">
        <v>389</v>
      </c>
      <c r="DC81" s="93"/>
      <c r="DD81" s="96" t="s">
        <v>389</v>
      </c>
      <c r="DE81" s="97" t="s">
        <v>389</v>
      </c>
      <c r="DF81" s="93"/>
      <c r="DG81" s="96" t="s">
        <v>389</v>
      </c>
      <c r="DH81" s="97" t="s">
        <v>389</v>
      </c>
      <c r="DI81" s="93"/>
      <c r="DJ81" s="96" t="s">
        <v>389</v>
      </c>
      <c r="DK81" s="97" t="s">
        <v>389</v>
      </c>
      <c r="DL81" s="93"/>
      <c r="DM81" s="96" t="s">
        <v>389</v>
      </c>
      <c r="DN81" s="97" t="s">
        <v>389</v>
      </c>
      <c r="DO81" s="93"/>
      <c r="DP81" s="96" t="s">
        <v>389</v>
      </c>
      <c r="DQ81" s="97" t="s">
        <v>389</v>
      </c>
      <c r="DR81" s="93"/>
      <c r="DS81" s="96" t="s">
        <v>389</v>
      </c>
      <c r="DT81" s="97" t="s">
        <v>389</v>
      </c>
      <c r="DU81" s="93"/>
      <c r="DV81" s="96" t="s">
        <v>389</v>
      </c>
      <c r="DW81" s="97" t="s">
        <v>389</v>
      </c>
      <c r="DX81" s="93"/>
      <c r="DY81" s="96" t="s">
        <v>389</v>
      </c>
      <c r="DZ81" s="97" t="s">
        <v>389</v>
      </c>
      <c r="EA81" s="93"/>
      <c r="EB81" s="96" t="s">
        <v>389</v>
      </c>
      <c r="EC81" s="97" t="s">
        <v>389</v>
      </c>
      <c r="ED81" s="93"/>
      <c r="EE81" s="96" t="s">
        <v>389</v>
      </c>
      <c r="EF81" s="97" t="s">
        <v>389</v>
      </c>
      <c r="EG81" s="93"/>
      <c r="EH81" s="96" t="s">
        <v>389</v>
      </c>
      <c r="EI81" s="97" t="s">
        <v>389</v>
      </c>
      <c r="EJ81" s="93"/>
      <c r="EK81" s="96" t="s">
        <v>389</v>
      </c>
      <c r="EL81" s="97" t="s">
        <v>389</v>
      </c>
      <c r="EM81" s="93"/>
      <c r="EN81" s="96" t="s">
        <v>389</v>
      </c>
      <c r="EO81" s="97" t="s">
        <v>389</v>
      </c>
      <c r="EP81" s="93"/>
      <c r="EQ81" s="96" t="s">
        <v>389</v>
      </c>
      <c r="ER81" s="97" t="s">
        <v>389</v>
      </c>
      <c r="ES81" s="93"/>
      <c r="ET81" s="96" t="s">
        <v>389</v>
      </c>
      <c r="EU81" s="97" t="s">
        <v>389</v>
      </c>
      <c r="EV81" s="93"/>
      <c r="EW81" s="96" t="s">
        <v>389</v>
      </c>
      <c r="EX81" s="97" t="s">
        <v>389</v>
      </c>
      <c r="EY81" s="93"/>
      <c r="EZ81" s="96" t="s">
        <v>389</v>
      </c>
      <c r="FA81" s="97" t="s">
        <v>389</v>
      </c>
      <c r="FB81" s="93"/>
      <c r="FC81" s="96" t="s">
        <v>389</v>
      </c>
      <c r="FD81" s="97" t="s">
        <v>389</v>
      </c>
      <c r="FE81" s="93"/>
      <c r="FF81" s="96" t="s">
        <v>389</v>
      </c>
      <c r="FG81" s="97" t="s">
        <v>389</v>
      </c>
      <c r="FH81" s="93"/>
      <c r="FI81" s="96" t="s">
        <v>389</v>
      </c>
      <c r="FJ81" s="97" t="s">
        <v>389</v>
      </c>
      <c r="FK81" s="93"/>
      <c r="FL81" s="96" t="s">
        <v>389</v>
      </c>
      <c r="FM81" s="97" t="s">
        <v>389</v>
      </c>
    </row>
    <row r="82" ht="15" customHeight="1" spans="1:170" x14ac:dyDescent="0.25">
      <c r="A82" s="109" t="s">
        <v>93</v>
      </c>
      <c r="B82" s="115"/>
      <c r="C82" s="116"/>
      <c r="D82" s="415"/>
      <c r="E82" s="409"/>
      <c r="F82" s="409" t="s">
        <v>390</v>
      </c>
      <c r="G82" s="409" t="s">
        <v>390</v>
      </c>
      <c r="H82" s="409"/>
      <c r="I82" s="409" t="s">
        <v>390</v>
      </c>
      <c r="J82" s="409" t="s">
        <v>390</v>
      </c>
      <c r="K82" s="409"/>
      <c r="L82" s="409" t="s">
        <v>390</v>
      </c>
      <c r="M82" s="409" t="s">
        <v>390</v>
      </c>
      <c r="N82" s="409"/>
      <c r="O82" s="409" t="s">
        <v>390</v>
      </c>
      <c r="P82" s="409" t="s">
        <v>390</v>
      </c>
      <c r="Q82" s="409"/>
      <c r="R82" s="409" t="s">
        <v>390</v>
      </c>
      <c r="S82" s="409" t="s">
        <v>390</v>
      </c>
      <c r="T82" s="409"/>
      <c r="U82" s="409" t="s">
        <v>390</v>
      </c>
      <c r="V82" s="409" t="s">
        <v>390</v>
      </c>
      <c r="W82" s="409"/>
      <c r="X82" s="409" t="s">
        <v>390</v>
      </c>
      <c r="Y82" s="409" t="s">
        <v>390</v>
      </c>
      <c r="Z82" s="409"/>
      <c r="AA82" s="409" t="s">
        <v>390</v>
      </c>
      <c r="AB82" s="409" t="s">
        <v>390</v>
      </c>
      <c r="AC82" s="409"/>
      <c r="AD82" s="409" t="s">
        <v>390</v>
      </c>
      <c r="AE82" s="409" t="s">
        <v>390</v>
      </c>
      <c r="AF82" s="409"/>
      <c r="AG82" s="409" t="s">
        <v>390</v>
      </c>
      <c r="AH82" s="409" t="s">
        <v>390</v>
      </c>
      <c r="AI82" s="409"/>
      <c r="AJ82" s="409" t="s">
        <v>390</v>
      </c>
      <c r="AK82" s="409" t="s">
        <v>390</v>
      </c>
      <c r="AL82" s="409"/>
      <c r="AM82" s="409" t="s">
        <v>390</v>
      </c>
      <c r="AN82" s="409" t="s">
        <v>390</v>
      </c>
      <c r="AO82" s="409"/>
      <c r="AP82" s="409" t="s">
        <v>390</v>
      </c>
      <c r="AQ82" s="409" t="s">
        <v>390</v>
      </c>
      <c r="AR82" s="409"/>
      <c r="AS82" s="409" t="s">
        <v>390</v>
      </c>
      <c r="AT82" s="409" t="s">
        <v>390</v>
      </c>
      <c r="AU82" s="409"/>
      <c r="AV82" s="409" t="s">
        <v>390</v>
      </c>
      <c r="AW82" s="409" t="s">
        <v>390</v>
      </c>
      <c r="AX82" s="409"/>
      <c r="AY82" s="409" t="s">
        <v>390</v>
      </c>
      <c r="AZ82" s="409" t="s">
        <v>390</v>
      </c>
      <c r="BA82" s="409"/>
      <c r="BB82" s="409" t="s">
        <v>390</v>
      </c>
      <c r="BC82" s="409" t="s">
        <v>390</v>
      </c>
      <c r="BD82" s="409"/>
      <c r="BE82" s="409" t="s">
        <v>390</v>
      </c>
      <c r="BF82" s="409" t="s">
        <v>390</v>
      </c>
      <c r="BG82" s="409"/>
      <c r="BH82" s="409" t="s">
        <v>390</v>
      </c>
      <c r="BI82" s="409" t="s">
        <v>390</v>
      </c>
      <c r="BJ82" s="409"/>
      <c r="BK82" s="409" t="s">
        <v>390</v>
      </c>
      <c r="BL82" s="409" t="s">
        <v>390</v>
      </c>
      <c r="BM82" s="409"/>
      <c r="BN82" s="409" t="s">
        <v>390</v>
      </c>
      <c r="BO82" s="409" t="s">
        <v>390</v>
      </c>
      <c r="BP82" s="409"/>
      <c r="BQ82" s="409" t="s">
        <v>390</v>
      </c>
      <c r="BR82" s="409" t="s">
        <v>390</v>
      </c>
      <c r="BS82" s="409"/>
      <c r="BT82" s="409" t="s">
        <v>390</v>
      </c>
      <c r="BU82" s="409" t="s">
        <v>390</v>
      </c>
      <c r="BV82" s="409"/>
      <c r="BW82" s="409" t="s">
        <v>390</v>
      </c>
      <c r="BX82" s="409" t="s">
        <v>390</v>
      </c>
      <c r="BY82" s="409"/>
      <c r="BZ82" s="409" t="s">
        <v>390</v>
      </c>
      <c r="CA82" s="409" t="s">
        <v>390</v>
      </c>
      <c r="CB82" s="409"/>
      <c r="CC82" s="409" t="s">
        <v>390</v>
      </c>
      <c r="CD82" s="409" t="s">
        <v>390</v>
      </c>
      <c r="CE82" s="409"/>
      <c r="CF82" s="409" t="s">
        <v>390</v>
      </c>
      <c r="CG82" s="409" t="s">
        <v>390</v>
      </c>
      <c r="CH82" s="409"/>
      <c r="CI82" s="409" t="s">
        <v>390</v>
      </c>
      <c r="CJ82" s="409" t="s">
        <v>390</v>
      </c>
      <c r="CK82" s="409"/>
      <c r="CL82" s="409" t="s">
        <v>390</v>
      </c>
      <c r="CM82" s="409" t="s">
        <v>390</v>
      </c>
      <c r="CN82" s="409"/>
      <c r="CO82" s="409" t="s">
        <v>390</v>
      </c>
      <c r="CP82" s="409" t="s">
        <v>390</v>
      </c>
      <c r="CQ82" s="409"/>
      <c r="CR82" s="409" t="s">
        <v>390</v>
      </c>
      <c r="CS82" s="409" t="s">
        <v>390</v>
      </c>
      <c r="CT82" s="409"/>
      <c r="CU82" s="409" t="s">
        <v>390</v>
      </c>
      <c r="CV82" s="409" t="s">
        <v>390</v>
      </c>
      <c r="CW82" s="409"/>
      <c r="CX82" s="409" t="s">
        <v>390</v>
      </c>
      <c r="CY82" s="409" t="s">
        <v>390</v>
      </c>
      <c r="CZ82" s="409"/>
      <c r="DA82" s="409" t="s">
        <v>390</v>
      </c>
      <c r="DB82" s="409" t="s">
        <v>390</v>
      </c>
      <c r="DC82" s="409"/>
      <c r="DD82" s="409" t="s">
        <v>390</v>
      </c>
      <c r="DE82" s="409" t="s">
        <v>390</v>
      </c>
      <c r="DF82" s="409"/>
      <c r="DG82" s="409" t="s">
        <v>390</v>
      </c>
      <c r="DH82" s="409" t="s">
        <v>390</v>
      </c>
      <c r="DI82" s="409"/>
      <c r="DJ82" s="409" t="s">
        <v>390</v>
      </c>
      <c r="DK82" s="409" t="s">
        <v>390</v>
      </c>
      <c r="DL82" s="409"/>
      <c r="DM82" s="409" t="s">
        <v>390</v>
      </c>
      <c r="DN82" s="409" t="s">
        <v>390</v>
      </c>
      <c r="DO82" s="409"/>
      <c r="DP82" s="409" t="s">
        <v>390</v>
      </c>
      <c r="DQ82" s="409" t="s">
        <v>390</v>
      </c>
      <c r="DR82" s="409"/>
      <c r="DS82" s="409" t="s">
        <v>390</v>
      </c>
      <c r="DT82" s="409" t="s">
        <v>390</v>
      </c>
      <c r="DU82" s="409"/>
      <c r="DV82" s="409" t="s">
        <v>390</v>
      </c>
      <c r="DW82" s="409" t="s">
        <v>390</v>
      </c>
      <c r="DX82" s="409"/>
      <c r="DY82" s="409" t="s">
        <v>390</v>
      </c>
      <c r="DZ82" s="409" t="s">
        <v>390</v>
      </c>
      <c r="EA82" s="409"/>
      <c r="EB82" s="409" t="s">
        <v>390</v>
      </c>
      <c r="EC82" s="409" t="s">
        <v>390</v>
      </c>
      <c r="ED82" s="409"/>
      <c r="EE82" s="409" t="s">
        <v>390</v>
      </c>
      <c r="EF82" s="409" t="s">
        <v>390</v>
      </c>
      <c r="EG82" s="409"/>
      <c r="EH82" s="409" t="s">
        <v>390</v>
      </c>
      <c r="EI82" s="409" t="s">
        <v>390</v>
      </c>
      <c r="EJ82" s="409"/>
      <c r="EK82" s="409" t="s">
        <v>390</v>
      </c>
      <c r="EL82" s="409" t="s">
        <v>390</v>
      </c>
      <c r="EM82" s="409"/>
      <c r="EN82" s="409" t="s">
        <v>390</v>
      </c>
      <c r="EO82" s="409" t="s">
        <v>390</v>
      </c>
      <c r="EP82" s="409"/>
      <c r="EQ82" s="409" t="s">
        <v>390</v>
      </c>
      <c r="ER82" s="409" t="s">
        <v>390</v>
      </c>
      <c r="ES82" s="409"/>
      <c r="ET82" s="409" t="s">
        <v>390</v>
      </c>
      <c r="EU82" s="409" t="s">
        <v>390</v>
      </c>
      <c r="EV82" s="409"/>
      <c r="EW82" s="409" t="s">
        <v>390</v>
      </c>
      <c r="EX82" s="409" t="s">
        <v>390</v>
      </c>
      <c r="EY82" s="409"/>
      <c r="EZ82" s="409" t="s">
        <v>390</v>
      </c>
      <c r="FA82" s="409" t="s">
        <v>390</v>
      </c>
      <c r="FB82" s="409"/>
      <c r="FC82" s="409" t="s">
        <v>390</v>
      </c>
      <c r="FD82" s="409" t="s">
        <v>390</v>
      </c>
      <c r="FE82" s="409"/>
      <c r="FF82" s="409" t="s">
        <v>390</v>
      </c>
      <c r="FG82" s="409" t="s">
        <v>390</v>
      </c>
      <c r="FH82" s="409"/>
      <c r="FI82" s="409" t="s">
        <v>390</v>
      </c>
      <c r="FJ82" s="409" t="s">
        <v>390</v>
      </c>
      <c r="FK82" s="409"/>
      <c r="FL82" s="409" t="s">
        <v>390</v>
      </c>
      <c r="FM82" s="409" t="s">
        <v>390</v>
      </c>
    </row>
    <row r="83" ht="15" customHeight="1" spans="1:170" x14ac:dyDescent="0.25">
      <c r="A83" s="94">
        <f>indices!B83</f>
      </c>
      <c r="B83" s="106">
        <f>'a completer'!$B$12</f>
      </c>
      <c r="C83" s="106">
        <f>'a completer'!$B$17</f>
      </c>
      <c r="D83" s="410">
        <f t="shared" si="1"/>
      </c>
      <c r="E83" s="411">
        <v>1</v>
      </c>
      <c r="F83" s="96" t="e">
        <v>#N/A</v>
      </c>
      <c r="G83" s="97" t="e">
        <v>#N/A</v>
      </c>
      <c r="H83" s="411"/>
      <c r="I83" s="96" t="s">
        <v>389</v>
      </c>
      <c r="J83" s="97" t="s">
        <v>389</v>
      </c>
      <c r="K83" s="411"/>
      <c r="L83" s="96" t="s">
        <v>389</v>
      </c>
      <c r="M83" s="97" t="s">
        <v>389</v>
      </c>
      <c r="N83" s="411"/>
      <c r="O83" s="96" t="s">
        <v>389</v>
      </c>
      <c r="P83" s="97" t="s">
        <v>389</v>
      </c>
      <c r="Q83" s="411">
        <v>1</v>
      </c>
      <c r="R83" s="96" t="e">
        <v>#N/A</v>
      </c>
      <c r="S83" s="97" t="e">
        <v>#N/A</v>
      </c>
      <c r="T83" s="411">
        <v>4</v>
      </c>
      <c r="U83" s="96" t="e">
        <v>#N/A</v>
      </c>
      <c r="V83" s="97" t="e">
        <v>#N/A</v>
      </c>
      <c r="W83" s="411">
        <v>1</v>
      </c>
      <c r="X83" s="96" t="e">
        <v>#N/A</v>
      </c>
      <c r="Y83" s="97" t="e">
        <v>#N/A</v>
      </c>
      <c r="Z83" s="411"/>
      <c r="AA83" s="96" t="s">
        <v>389</v>
      </c>
      <c r="AB83" s="97" t="s">
        <v>389</v>
      </c>
      <c r="AC83" s="411">
        <v>1</v>
      </c>
      <c r="AD83" s="96" t="e">
        <v>#N/A</v>
      </c>
      <c r="AE83" s="97" t="e">
        <v>#N/A</v>
      </c>
      <c r="AF83" s="411">
        <v>1</v>
      </c>
      <c r="AG83" s="96" t="e">
        <v>#N/A</v>
      </c>
      <c r="AH83" s="97" t="e">
        <v>#N/A</v>
      </c>
      <c r="AI83" s="411"/>
      <c r="AJ83" s="96" t="s">
        <v>389</v>
      </c>
      <c r="AK83" s="97" t="s">
        <v>389</v>
      </c>
      <c r="AL83" s="411"/>
      <c r="AM83" s="96" t="s">
        <v>389</v>
      </c>
      <c r="AN83" s="97" t="s">
        <v>389</v>
      </c>
      <c r="AO83" s="411">
        <v>2</v>
      </c>
      <c r="AP83" s="96" t="e">
        <v>#N/A</v>
      </c>
      <c r="AQ83" s="97" t="e">
        <v>#N/A</v>
      </c>
      <c r="AR83" s="411"/>
      <c r="AS83" s="96" t="s">
        <v>389</v>
      </c>
      <c r="AT83" s="97" t="s">
        <v>389</v>
      </c>
      <c r="AU83" s="411">
        <v>1</v>
      </c>
      <c r="AV83" s="96" t="e">
        <v>#N/A</v>
      </c>
      <c r="AW83" s="97" t="e">
        <v>#N/A</v>
      </c>
      <c r="AX83" s="411"/>
      <c r="AY83" s="96" t="s">
        <v>389</v>
      </c>
      <c r="AZ83" s="97" t="s">
        <v>389</v>
      </c>
      <c r="BA83" s="411">
        <v>2</v>
      </c>
      <c r="BB83" s="96" t="e">
        <v>#N/A</v>
      </c>
      <c r="BC83" s="97" t="e">
        <v>#N/A</v>
      </c>
      <c r="BD83" s="411">
        <v>2</v>
      </c>
      <c r="BE83" s="96" t="e">
        <v>#N/A</v>
      </c>
      <c r="BF83" s="97" t="e">
        <v>#N/A</v>
      </c>
      <c r="BG83" s="411"/>
      <c r="BH83" s="96" t="s">
        <v>389</v>
      </c>
      <c r="BI83" s="97" t="s">
        <v>389</v>
      </c>
      <c r="BJ83" s="411"/>
      <c r="BK83" s="96" t="s">
        <v>389</v>
      </c>
      <c r="BL83" s="97" t="s">
        <v>389</v>
      </c>
      <c r="BM83" s="411">
        <v>1</v>
      </c>
      <c r="BN83" s="96" t="e">
        <v>#N/A</v>
      </c>
      <c r="BO83" s="97" t="e">
        <v>#N/A</v>
      </c>
      <c r="BP83" s="411">
        <v>1</v>
      </c>
      <c r="BQ83" s="96" t="e">
        <v>#N/A</v>
      </c>
      <c r="BR83" s="97" t="e">
        <v>#N/A</v>
      </c>
      <c r="BS83" s="411">
        <v>1</v>
      </c>
      <c r="BT83" s="96" t="e">
        <v>#N/A</v>
      </c>
      <c r="BU83" s="97" t="e">
        <v>#N/A</v>
      </c>
      <c r="BV83" s="411"/>
      <c r="BW83" s="96" t="s">
        <v>389</v>
      </c>
      <c r="BX83" s="97" t="s">
        <v>389</v>
      </c>
      <c r="BY83" s="411">
        <v>1</v>
      </c>
      <c r="BZ83" s="96" t="e">
        <v>#N/A</v>
      </c>
      <c r="CA83" s="97" t="e">
        <v>#N/A</v>
      </c>
      <c r="CB83" s="411">
        <v>1</v>
      </c>
      <c r="CC83" s="96" t="e">
        <v>#N/A</v>
      </c>
      <c r="CD83" s="97" t="e">
        <v>#N/A</v>
      </c>
      <c r="CE83" s="411">
        <v>1</v>
      </c>
      <c r="CF83" s="96" t="e">
        <v>#N/A</v>
      </c>
      <c r="CG83" s="97" t="e">
        <v>#N/A</v>
      </c>
      <c r="CH83" s="411"/>
      <c r="CI83" s="96" t="s">
        <v>389</v>
      </c>
      <c r="CJ83" s="97" t="s">
        <v>389</v>
      </c>
      <c r="CK83" s="411"/>
      <c r="CL83" s="96" t="s">
        <v>389</v>
      </c>
      <c r="CM83" s="97" t="s">
        <v>389</v>
      </c>
      <c r="CN83" s="411">
        <v>1</v>
      </c>
      <c r="CO83" s="96" t="e">
        <v>#N/A</v>
      </c>
      <c r="CP83" s="97" t="e">
        <v>#N/A</v>
      </c>
      <c r="CQ83" s="411"/>
      <c r="CR83" s="96" t="s">
        <v>389</v>
      </c>
      <c r="CS83" s="97" t="s">
        <v>389</v>
      </c>
      <c r="CT83" s="411"/>
      <c r="CU83" s="96" t="s">
        <v>389</v>
      </c>
      <c r="CV83" s="97" t="s">
        <v>389</v>
      </c>
      <c r="CW83" s="411"/>
      <c r="CX83" s="96" t="s">
        <v>389</v>
      </c>
      <c r="CY83" s="97" t="s">
        <v>389</v>
      </c>
      <c r="CZ83" s="411"/>
      <c r="DA83" s="96" t="s">
        <v>389</v>
      </c>
      <c r="DB83" s="97" t="s">
        <v>389</v>
      </c>
      <c r="DC83" s="411"/>
      <c r="DD83" s="96" t="s">
        <v>389</v>
      </c>
      <c r="DE83" s="97" t="s">
        <v>389</v>
      </c>
      <c r="DF83" s="411"/>
      <c r="DG83" s="96" t="s">
        <v>389</v>
      </c>
      <c r="DH83" s="97" t="s">
        <v>389</v>
      </c>
      <c r="DI83" s="411"/>
      <c r="DJ83" s="96" t="s">
        <v>389</v>
      </c>
      <c r="DK83" s="97" t="s">
        <v>389</v>
      </c>
      <c r="DL83" s="411"/>
      <c r="DM83" s="96" t="s">
        <v>389</v>
      </c>
      <c r="DN83" s="97" t="s">
        <v>389</v>
      </c>
      <c r="DO83" s="411"/>
      <c r="DP83" s="96" t="s">
        <v>389</v>
      </c>
      <c r="DQ83" s="97" t="s">
        <v>389</v>
      </c>
      <c r="DR83" s="411"/>
      <c r="DS83" s="96" t="s">
        <v>389</v>
      </c>
      <c r="DT83" s="97" t="s">
        <v>389</v>
      </c>
      <c r="DU83" s="411"/>
      <c r="DV83" s="96" t="s">
        <v>389</v>
      </c>
      <c r="DW83" s="97" t="s">
        <v>389</v>
      </c>
      <c r="DX83" s="411"/>
      <c r="DY83" s="96" t="s">
        <v>389</v>
      </c>
      <c r="DZ83" s="97" t="s">
        <v>389</v>
      </c>
      <c r="EA83" s="411"/>
      <c r="EB83" s="96" t="s">
        <v>389</v>
      </c>
      <c r="EC83" s="97" t="s">
        <v>389</v>
      </c>
      <c r="ED83" s="411"/>
      <c r="EE83" s="96" t="s">
        <v>389</v>
      </c>
      <c r="EF83" s="97" t="s">
        <v>389</v>
      </c>
      <c r="EG83" s="411"/>
      <c r="EH83" s="96" t="s">
        <v>389</v>
      </c>
      <c r="EI83" s="97" t="s">
        <v>389</v>
      </c>
      <c r="EJ83" s="411"/>
      <c r="EK83" s="96" t="s">
        <v>389</v>
      </c>
      <c r="EL83" s="97" t="s">
        <v>389</v>
      </c>
      <c r="EM83" s="411"/>
      <c r="EN83" s="96" t="s">
        <v>389</v>
      </c>
      <c r="EO83" s="97" t="s">
        <v>389</v>
      </c>
      <c r="EP83" s="411"/>
      <c r="EQ83" s="96" t="s">
        <v>389</v>
      </c>
      <c r="ER83" s="97" t="s">
        <v>389</v>
      </c>
      <c r="ES83" s="411"/>
      <c r="ET83" s="96" t="s">
        <v>389</v>
      </c>
      <c r="EU83" s="97" t="s">
        <v>389</v>
      </c>
      <c r="EV83" s="411"/>
      <c r="EW83" s="96" t="s">
        <v>389</v>
      </c>
      <c r="EX83" s="97" t="s">
        <v>389</v>
      </c>
      <c r="EY83" s="411"/>
      <c r="EZ83" s="96" t="s">
        <v>389</v>
      </c>
      <c r="FA83" s="97" t="s">
        <v>389</v>
      </c>
      <c r="FB83" s="411"/>
      <c r="FC83" s="96" t="s">
        <v>389</v>
      </c>
      <c r="FD83" s="97" t="s">
        <v>389</v>
      </c>
      <c r="FE83" s="411"/>
      <c r="FF83" s="96" t="s">
        <v>389</v>
      </c>
      <c r="FG83" s="97" t="s">
        <v>389</v>
      </c>
      <c r="FH83" s="411"/>
      <c r="FI83" s="96" t="s">
        <v>389</v>
      </c>
      <c r="FJ83" s="97" t="s">
        <v>389</v>
      </c>
      <c r="FK83" s="411"/>
      <c r="FL83" s="96" t="s">
        <v>389</v>
      </c>
      <c r="FM83" s="97" t="s">
        <v>389</v>
      </c>
    </row>
    <row r="84" ht="15" customHeight="1" spans="1:170" x14ac:dyDescent="0.25">
      <c r="A84" s="94">
        <f>indices!B84</f>
      </c>
      <c r="B84" s="106">
        <f>'a completer'!$B$12</f>
      </c>
      <c r="C84" s="106">
        <f>'a completer'!$B$17</f>
      </c>
      <c r="D84" s="410">
        <f t="shared" si="1"/>
      </c>
      <c r="E84" s="93"/>
      <c r="F84" s="96" t="s">
        <v>389</v>
      </c>
      <c r="G84" s="97" t="s">
        <v>389</v>
      </c>
      <c r="H84" s="93"/>
      <c r="I84" s="96" t="s">
        <v>389</v>
      </c>
      <c r="J84" s="97" t="s">
        <v>389</v>
      </c>
      <c r="K84" s="93"/>
      <c r="L84" s="96" t="s">
        <v>389</v>
      </c>
      <c r="M84" s="97" t="s">
        <v>389</v>
      </c>
      <c r="N84" s="93"/>
      <c r="O84" s="96" t="s">
        <v>389</v>
      </c>
      <c r="P84" s="97" t="s">
        <v>389</v>
      </c>
      <c r="Q84" s="93">
        <v>1</v>
      </c>
      <c r="R84" s="96" t="e">
        <v>#N/A</v>
      </c>
      <c r="S84" s="97" t="e">
        <v>#N/A</v>
      </c>
      <c r="T84" s="93"/>
      <c r="U84" s="96" t="s">
        <v>389</v>
      </c>
      <c r="V84" s="97" t="s">
        <v>389</v>
      </c>
      <c r="W84" s="93"/>
      <c r="X84" s="96" t="s">
        <v>389</v>
      </c>
      <c r="Y84" s="97" t="s">
        <v>389</v>
      </c>
      <c r="Z84" s="93">
        <v>2</v>
      </c>
      <c r="AA84" s="96" t="e">
        <v>#N/A</v>
      </c>
      <c r="AB84" s="97" t="e">
        <v>#N/A</v>
      </c>
      <c r="AC84" s="93"/>
      <c r="AD84" s="96" t="s">
        <v>389</v>
      </c>
      <c r="AE84" s="97" t="s">
        <v>389</v>
      </c>
      <c r="AF84" s="93"/>
      <c r="AG84" s="96" t="s">
        <v>389</v>
      </c>
      <c r="AH84" s="97" t="s">
        <v>389</v>
      </c>
      <c r="AI84" s="93"/>
      <c r="AJ84" s="96" t="s">
        <v>389</v>
      </c>
      <c r="AK84" s="97" t="s">
        <v>389</v>
      </c>
      <c r="AL84" s="93"/>
      <c r="AM84" s="96" t="s">
        <v>389</v>
      </c>
      <c r="AN84" s="97" t="s">
        <v>389</v>
      </c>
      <c r="AO84" s="93">
        <v>1</v>
      </c>
      <c r="AP84" s="96" t="e">
        <v>#N/A</v>
      </c>
      <c r="AQ84" s="97" t="e">
        <v>#N/A</v>
      </c>
      <c r="AR84" s="93">
        <v>1</v>
      </c>
      <c r="AS84" s="96" t="e">
        <v>#N/A</v>
      </c>
      <c r="AT84" s="97" t="e">
        <v>#N/A</v>
      </c>
      <c r="AU84" s="93"/>
      <c r="AV84" s="96" t="s">
        <v>389</v>
      </c>
      <c r="AW84" s="97" t="s">
        <v>389</v>
      </c>
      <c r="AX84" s="93"/>
      <c r="AY84" s="96" t="s">
        <v>389</v>
      </c>
      <c r="AZ84" s="97" t="s">
        <v>389</v>
      </c>
      <c r="BA84" s="93">
        <v>1</v>
      </c>
      <c r="BB84" s="96" t="e">
        <v>#N/A</v>
      </c>
      <c r="BC84" s="97" t="e">
        <v>#N/A</v>
      </c>
      <c r="BD84" s="93"/>
      <c r="BE84" s="96" t="s">
        <v>389</v>
      </c>
      <c r="BF84" s="97" t="s">
        <v>389</v>
      </c>
      <c r="BG84" s="93"/>
      <c r="BH84" s="96" t="s">
        <v>389</v>
      </c>
      <c r="BI84" s="97" t="s">
        <v>389</v>
      </c>
      <c r="BJ84" s="93"/>
      <c r="BK84" s="96" t="s">
        <v>389</v>
      </c>
      <c r="BL84" s="97" t="s">
        <v>389</v>
      </c>
      <c r="BM84" s="93"/>
      <c r="BN84" s="96" t="s">
        <v>389</v>
      </c>
      <c r="BO84" s="97" t="s">
        <v>389</v>
      </c>
      <c r="BP84" s="93"/>
      <c r="BQ84" s="96" t="s">
        <v>389</v>
      </c>
      <c r="BR84" s="97" t="s">
        <v>389</v>
      </c>
      <c r="BS84" s="93"/>
      <c r="BT84" s="96" t="s">
        <v>389</v>
      </c>
      <c r="BU84" s="97" t="s">
        <v>389</v>
      </c>
      <c r="BV84" s="93"/>
      <c r="BW84" s="96" t="s">
        <v>389</v>
      </c>
      <c r="BX84" s="97" t="s">
        <v>389</v>
      </c>
      <c r="BY84" s="93"/>
      <c r="BZ84" s="96" t="s">
        <v>389</v>
      </c>
      <c r="CA84" s="97" t="s">
        <v>389</v>
      </c>
      <c r="CB84" s="93">
        <v>1</v>
      </c>
      <c r="CC84" s="96" t="e">
        <v>#N/A</v>
      </c>
      <c r="CD84" s="97" t="e">
        <v>#N/A</v>
      </c>
      <c r="CE84" s="93">
        <v>1</v>
      </c>
      <c r="CF84" s="96" t="e">
        <v>#N/A</v>
      </c>
      <c r="CG84" s="97" t="e">
        <v>#N/A</v>
      </c>
      <c r="CH84" s="93"/>
      <c r="CI84" s="96" t="s">
        <v>389</v>
      </c>
      <c r="CJ84" s="97" t="s">
        <v>389</v>
      </c>
      <c r="CK84" s="93"/>
      <c r="CL84" s="96" t="s">
        <v>389</v>
      </c>
      <c r="CM84" s="97" t="s">
        <v>389</v>
      </c>
      <c r="CN84" s="93"/>
      <c r="CO84" s="96" t="s">
        <v>389</v>
      </c>
      <c r="CP84" s="97" t="s">
        <v>389</v>
      </c>
      <c r="CQ84" s="93"/>
      <c r="CR84" s="96" t="s">
        <v>389</v>
      </c>
      <c r="CS84" s="97" t="s">
        <v>389</v>
      </c>
      <c r="CT84" s="93"/>
      <c r="CU84" s="96" t="s">
        <v>389</v>
      </c>
      <c r="CV84" s="97" t="s">
        <v>389</v>
      </c>
      <c r="CW84" s="93"/>
      <c r="CX84" s="96" t="s">
        <v>389</v>
      </c>
      <c r="CY84" s="97" t="s">
        <v>389</v>
      </c>
      <c r="CZ84" s="93"/>
      <c r="DA84" s="96" t="s">
        <v>389</v>
      </c>
      <c r="DB84" s="97" t="s">
        <v>389</v>
      </c>
      <c r="DC84" s="93"/>
      <c r="DD84" s="96" t="s">
        <v>389</v>
      </c>
      <c r="DE84" s="97" t="s">
        <v>389</v>
      </c>
      <c r="DF84" s="93"/>
      <c r="DG84" s="96" t="s">
        <v>389</v>
      </c>
      <c r="DH84" s="97" t="s">
        <v>389</v>
      </c>
      <c r="DI84" s="93"/>
      <c r="DJ84" s="96" t="s">
        <v>389</v>
      </c>
      <c r="DK84" s="97" t="s">
        <v>389</v>
      </c>
      <c r="DL84" s="93"/>
      <c r="DM84" s="96" t="s">
        <v>389</v>
      </c>
      <c r="DN84" s="97" t="s">
        <v>389</v>
      </c>
      <c r="DO84" s="93"/>
      <c r="DP84" s="96" t="s">
        <v>389</v>
      </c>
      <c r="DQ84" s="97" t="s">
        <v>389</v>
      </c>
      <c r="DR84" s="93"/>
      <c r="DS84" s="96" t="s">
        <v>389</v>
      </c>
      <c r="DT84" s="97" t="s">
        <v>389</v>
      </c>
      <c r="DU84" s="93"/>
      <c r="DV84" s="96" t="s">
        <v>389</v>
      </c>
      <c r="DW84" s="97" t="s">
        <v>389</v>
      </c>
      <c r="DX84" s="93"/>
      <c r="DY84" s="96" t="s">
        <v>389</v>
      </c>
      <c r="DZ84" s="97" t="s">
        <v>389</v>
      </c>
      <c r="EA84" s="93"/>
      <c r="EB84" s="96" t="s">
        <v>389</v>
      </c>
      <c r="EC84" s="97" t="s">
        <v>389</v>
      </c>
      <c r="ED84" s="93"/>
      <c r="EE84" s="96" t="s">
        <v>389</v>
      </c>
      <c r="EF84" s="97" t="s">
        <v>389</v>
      </c>
      <c r="EG84" s="93"/>
      <c r="EH84" s="96" t="s">
        <v>389</v>
      </c>
      <c r="EI84" s="97" t="s">
        <v>389</v>
      </c>
      <c r="EJ84" s="93"/>
      <c r="EK84" s="96" t="s">
        <v>389</v>
      </c>
      <c r="EL84" s="97" t="s">
        <v>389</v>
      </c>
      <c r="EM84" s="93"/>
      <c r="EN84" s="96" t="s">
        <v>389</v>
      </c>
      <c r="EO84" s="97" t="s">
        <v>389</v>
      </c>
      <c r="EP84" s="93"/>
      <c r="EQ84" s="96" t="s">
        <v>389</v>
      </c>
      <c r="ER84" s="97" t="s">
        <v>389</v>
      </c>
      <c r="ES84" s="93"/>
      <c r="ET84" s="96" t="s">
        <v>389</v>
      </c>
      <c r="EU84" s="97" t="s">
        <v>389</v>
      </c>
      <c r="EV84" s="93"/>
      <c r="EW84" s="96" t="s">
        <v>389</v>
      </c>
      <c r="EX84" s="97" t="s">
        <v>389</v>
      </c>
      <c r="EY84" s="93"/>
      <c r="EZ84" s="96" t="s">
        <v>389</v>
      </c>
      <c r="FA84" s="97" t="s">
        <v>389</v>
      </c>
      <c r="FB84" s="93"/>
      <c r="FC84" s="96" t="s">
        <v>389</v>
      </c>
      <c r="FD84" s="97" t="s">
        <v>389</v>
      </c>
      <c r="FE84" s="93"/>
      <c r="FF84" s="96" t="s">
        <v>389</v>
      </c>
      <c r="FG84" s="97" t="s">
        <v>389</v>
      </c>
      <c r="FH84" s="93"/>
      <c r="FI84" s="96" t="s">
        <v>389</v>
      </c>
      <c r="FJ84" s="97" t="s">
        <v>389</v>
      </c>
      <c r="FK84" s="93"/>
      <c r="FL84" s="96" t="s">
        <v>389</v>
      </c>
      <c r="FM84" s="97" t="s">
        <v>389</v>
      </c>
    </row>
    <row r="85" ht="15" customHeight="1" spans="1:170" x14ac:dyDescent="0.25">
      <c r="A85" s="94">
        <f>indices!B85</f>
      </c>
      <c r="B85" s="106">
        <f>'a completer'!$B$12</f>
      </c>
      <c r="C85" s="106">
        <f>'a completer'!$B$17</f>
      </c>
      <c r="D85" s="410">
        <f t="shared" si="1"/>
      </c>
      <c r="E85" s="93"/>
      <c r="F85" s="96" t="s">
        <v>389</v>
      </c>
      <c r="G85" s="97" t="s">
        <v>389</v>
      </c>
      <c r="H85" s="93">
        <v>1</v>
      </c>
      <c r="I85" s="96" t="e">
        <v>#N/A</v>
      </c>
      <c r="J85" s="97" t="e">
        <v>#N/A</v>
      </c>
      <c r="K85" s="93">
        <v>2</v>
      </c>
      <c r="L85" s="96" t="e">
        <v>#N/A</v>
      </c>
      <c r="M85" s="97" t="e">
        <v>#N/A</v>
      </c>
      <c r="N85" s="93">
        <v>1</v>
      </c>
      <c r="O85" s="96" t="e">
        <v>#N/A</v>
      </c>
      <c r="P85" s="97" t="e">
        <v>#N/A</v>
      </c>
      <c r="Q85" s="93"/>
      <c r="R85" s="96" t="s">
        <v>389</v>
      </c>
      <c r="S85" s="97" t="s">
        <v>389</v>
      </c>
      <c r="T85" s="93"/>
      <c r="U85" s="96" t="s">
        <v>389</v>
      </c>
      <c r="V85" s="97" t="s">
        <v>389</v>
      </c>
      <c r="W85" s="93"/>
      <c r="X85" s="96" t="s">
        <v>389</v>
      </c>
      <c r="Y85" s="97" t="s">
        <v>389</v>
      </c>
      <c r="Z85" s="93">
        <v>1</v>
      </c>
      <c r="AA85" s="96" t="e">
        <v>#N/A</v>
      </c>
      <c r="AB85" s="97" t="e">
        <v>#N/A</v>
      </c>
      <c r="AC85" s="93">
        <v>1</v>
      </c>
      <c r="AD85" s="96" t="e">
        <v>#N/A</v>
      </c>
      <c r="AE85" s="97" t="e">
        <v>#N/A</v>
      </c>
      <c r="AF85" s="93">
        <v>1</v>
      </c>
      <c r="AG85" s="96" t="e">
        <v>#N/A</v>
      </c>
      <c r="AH85" s="97" t="e">
        <v>#N/A</v>
      </c>
      <c r="AI85" s="93">
        <v>1</v>
      </c>
      <c r="AJ85" s="96" t="e">
        <v>#N/A</v>
      </c>
      <c r="AK85" s="97" t="e">
        <v>#N/A</v>
      </c>
      <c r="AL85" s="93"/>
      <c r="AM85" s="96" t="s">
        <v>389</v>
      </c>
      <c r="AN85" s="97" t="s">
        <v>389</v>
      </c>
      <c r="AO85" s="93">
        <v>1</v>
      </c>
      <c r="AP85" s="96" t="e">
        <v>#N/A</v>
      </c>
      <c r="AQ85" s="97" t="e">
        <v>#N/A</v>
      </c>
      <c r="AR85" s="93"/>
      <c r="AS85" s="96" t="s">
        <v>389</v>
      </c>
      <c r="AT85" s="97" t="s">
        <v>389</v>
      </c>
      <c r="AU85" s="93">
        <v>1</v>
      </c>
      <c r="AV85" s="96" t="e">
        <v>#N/A</v>
      </c>
      <c r="AW85" s="97" t="e">
        <v>#N/A</v>
      </c>
      <c r="AX85" s="93">
        <v>1</v>
      </c>
      <c r="AY85" s="96" t="e">
        <v>#N/A</v>
      </c>
      <c r="AZ85" s="97" t="e">
        <v>#N/A</v>
      </c>
      <c r="BA85" s="93">
        <v>2</v>
      </c>
      <c r="BB85" s="96" t="e">
        <v>#N/A</v>
      </c>
      <c r="BC85" s="97" t="e">
        <v>#N/A</v>
      </c>
      <c r="BD85" s="93">
        <v>1</v>
      </c>
      <c r="BE85" s="96" t="e">
        <v>#N/A</v>
      </c>
      <c r="BF85" s="97" t="e">
        <v>#N/A</v>
      </c>
      <c r="BG85" s="93"/>
      <c r="BH85" s="96" t="s">
        <v>389</v>
      </c>
      <c r="BI85" s="97" t="s">
        <v>389</v>
      </c>
      <c r="BJ85" s="93">
        <v>2</v>
      </c>
      <c r="BK85" s="96" t="e">
        <v>#N/A</v>
      </c>
      <c r="BL85" s="97" t="e">
        <v>#N/A</v>
      </c>
      <c r="BM85" s="93"/>
      <c r="BN85" s="96" t="s">
        <v>389</v>
      </c>
      <c r="BO85" s="97" t="s">
        <v>389</v>
      </c>
      <c r="BP85" s="93">
        <v>1</v>
      </c>
      <c r="BQ85" s="96" t="e">
        <v>#N/A</v>
      </c>
      <c r="BR85" s="97" t="e">
        <v>#N/A</v>
      </c>
      <c r="BS85" s="93"/>
      <c r="BT85" s="96" t="s">
        <v>389</v>
      </c>
      <c r="BU85" s="97" t="s">
        <v>389</v>
      </c>
      <c r="BV85" s="93"/>
      <c r="BW85" s="96" t="s">
        <v>389</v>
      </c>
      <c r="BX85" s="97" t="s">
        <v>389</v>
      </c>
      <c r="BY85" s="93"/>
      <c r="BZ85" s="96" t="s">
        <v>389</v>
      </c>
      <c r="CA85" s="97" t="s">
        <v>389</v>
      </c>
      <c r="CB85" s="93"/>
      <c r="CC85" s="96" t="s">
        <v>389</v>
      </c>
      <c r="CD85" s="97" t="s">
        <v>389</v>
      </c>
      <c r="CE85" s="93">
        <v>1</v>
      </c>
      <c r="CF85" s="96" t="e">
        <v>#N/A</v>
      </c>
      <c r="CG85" s="97" t="e">
        <v>#N/A</v>
      </c>
      <c r="CH85" s="93">
        <v>1</v>
      </c>
      <c r="CI85" s="96" t="e">
        <v>#N/A</v>
      </c>
      <c r="CJ85" s="97" t="e">
        <v>#N/A</v>
      </c>
      <c r="CK85" s="93">
        <v>1</v>
      </c>
      <c r="CL85" s="96" t="e">
        <v>#N/A</v>
      </c>
      <c r="CM85" s="97" t="e">
        <v>#N/A</v>
      </c>
      <c r="CN85" s="93"/>
      <c r="CO85" s="96" t="s">
        <v>389</v>
      </c>
      <c r="CP85" s="97" t="s">
        <v>389</v>
      </c>
      <c r="CQ85" s="93"/>
      <c r="CR85" s="96" t="s">
        <v>389</v>
      </c>
      <c r="CS85" s="97" t="s">
        <v>389</v>
      </c>
      <c r="CT85" s="93"/>
      <c r="CU85" s="96" t="s">
        <v>389</v>
      </c>
      <c r="CV85" s="97" t="s">
        <v>389</v>
      </c>
      <c r="CW85" s="93"/>
      <c r="CX85" s="96" t="s">
        <v>389</v>
      </c>
      <c r="CY85" s="97" t="s">
        <v>389</v>
      </c>
      <c r="CZ85" s="93"/>
      <c r="DA85" s="96" t="s">
        <v>389</v>
      </c>
      <c r="DB85" s="97" t="s">
        <v>389</v>
      </c>
      <c r="DC85" s="93"/>
      <c r="DD85" s="96" t="s">
        <v>389</v>
      </c>
      <c r="DE85" s="97" t="s">
        <v>389</v>
      </c>
      <c r="DF85" s="93"/>
      <c r="DG85" s="96" t="s">
        <v>389</v>
      </c>
      <c r="DH85" s="97" t="s">
        <v>389</v>
      </c>
      <c r="DI85" s="93"/>
      <c r="DJ85" s="96" t="s">
        <v>389</v>
      </c>
      <c r="DK85" s="97" t="s">
        <v>389</v>
      </c>
      <c r="DL85" s="93"/>
      <c r="DM85" s="96" t="s">
        <v>389</v>
      </c>
      <c r="DN85" s="97" t="s">
        <v>389</v>
      </c>
      <c r="DO85" s="93"/>
      <c r="DP85" s="96" t="s">
        <v>389</v>
      </c>
      <c r="DQ85" s="97" t="s">
        <v>389</v>
      </c>
      <c r="DR85" s="93"/>
      <c r="DS85" s="96" t="s">
        <v>389</v>
      </c>
      <c r="DT85" s="97" t="s">
        <v>389</v>
      </c>
      <c r="DU85" s="93"/>
      <c r="DV85" s="96" t="s">
        <v>389</v>
      </c>
      <c r="DW85" s="97" t="s">
        <v>389</v>
      </c>
      <c r="DX85" s="93"/>
      <c r="DY85" s="96" t="s">
        <v>389</v>
      </c>
      <c r="DZ85" s="97" t="s">
        <v>389</v>
      </c>
      <c r="EA85" s="93"/>
      <c r="EB85" s="96" t="s">
        <v>389</v>
      </c>
      <c r="EC85" s="97" t="s">
        <v>389</v>
      </c>
      <c r="ED85" s="93"/>
      <c r="EE85" s="96" t="s">
        <v>389</v>
      </c>
      <c r="EF85" s="97" t="s">
        <v>389</v>
      </c>
      <c r="EG85" s="93"/>
      <c r="EH85" s="96" t="s">
        <v>389</v>
      </c>
      <c r="EI85" s="97" t="s">
        <v>389</v>
      </c>
      <c r="EJ85" s="93"/>
      <c r="EK85" s="96" t="s">
        <v>389</v>
      </c>
      <c r="EL85" s="97" t="s">
        <v>389</v>
      </c>
      <c r="EM85" s="93"/>
      <c r="EN85" s="96" t="s">
        <v>389</v>
      </c>
      <c r="EO85" s="97" t="s">
        <v>389</v>
      </c>
      <c r="EP85" s="93"/>
      <c r="EQ85" s="96" t="s">
        <v>389</v>
      </c>
      <c r="ER85" s="97" t="s">
        <v>389</v>
      </c>
      <c r="ES85" s="93"/>
      <c r="ET85" s="96" t="s">
        <v>389</v>
      </c>
      <c r="EU85" s="97" t="s">
        <v>389</v>
      </c>
      <c r="EV85" s="93"/>
      <c r="EW85" s="96" t="s">
        <v>389</v>
      </c>
      <c r="EX85" s="97" t="s">
        <v>389</v>
      </c>
      <c r="EY85" s="93"/>
      <c r="EZ85" s="96" t="s">
        <v>389</v>
      </c>
      <c r="FA85" s="97" t="s">
        <v>389</v>
      </c>
      <c r="FB85" s="93"/>
      <c r="FC85" s="96" t="s">
        <v>389</v>
      </c>
      <c r="FD85" s="97" t="s">
        <v>389</v>
      </c>
      <c r="FE85" s="93"/>
      <c r="FF85" s="96" t="s">
        <v>389</v>
      </c>
      <c r="FG85" s="97" t="s">
        <v>389</v>
      </c>
      <c r="FH85" s="93"/>
      <c r="FI85" s="96" t="s">
        <v>389</v>
      </c>
      <c r="FJ85" s="97" t="s">
        <v>389</v>
      </c>
      <c r="FK85" s="93"/>
      <c r="FL85" s="96" t="s">
        <v>389</v>
      </c>
      <c r="FM85" s="97" t="s">
        <v>389</v>
      </c>
    </row>
    <row r="86" ht="15" customHeight="1" spans="1:170" x14ac:dyDescent="0.25">
      <c r="A86" s="94">
        <f>indices!B86</f>
      </c>
      <c r="B86" s="106">
        <f>'a completer'!$B$12</f>
      </c>
      <c r="C86" s="106">
        <f>'a completer'!$B$17</f>
      </c>
      <c r="D86" s="410">
        <f t="shared" si="1"/>
      </c>
      <c r="E86" s="93"/>
      <c r="F86" s="96" t="s">
        <v>389</v>
      </c>
      <c r="G86" s="97" t="s">
        <v>389</v>
      </c>
      <c r="H86" s="93"/>
      <c r="I86" s="96" t="s">
        <v>389</v>
      </c>
      <c r="J86" s="97" t="s">
        <v>389</v>
      </c>
      <c r="K86" s="93"/>
      <c r="L86" s="96" t="s">
        <v>389</v>
      </c>
      <c r="M86" s="97" t="s">
        <v>389</v>
      </c>
      <c r="N86" s="93"/>
      <c r="O86" s="96" t="s">
        <v>389</v>
      </c>
      <c r="P86" s="97" t="s">
        <v>389</v>
      </c>
      <c r="Q86" s="93"/>
      <c r="R86" s="96" t="s">
        <v>389</v>
      </c>
      <c r="S86" s="97" t="s">
        <v>389</v>
      </c>
      <c r="T86" s="93"/>
      <c r="U86" s="96" t="s">
        <v>389</v>
      </c>
      <c r="V86" s="97" t="s">
        <v>389</v>
      </c>
      <c r="W86" s="93"/>
      <c r="X86" s="96" t="s">
        <v>389</v>
      </c>
      <c r="Y86" s="97" t="s">
        <v>389</v>
      </c>
      <c r="Z86" s="93"/>
      <c r="AA86" s="96" t="s">
        <v>389</v>
      </c>
      <c r="AB86" s="97" t="s">
        <v>389</v>
      </c>
      <c r="AC86" s="93"/>
      <c r="AD86" s="96" t="s">
        <v>389</v>
      </c>
      <c r="AE86" s="97" t="s">
        <v>389</v>
      </c>
      <c r="AF86" s="93"/>
      <c r="AG86" s="96" t="s">
        <v>389</v>
      </c>
      <c r="AH86" s="97" t="s">
        <v>389</v>
      </c>
      <c r="AI86" s="93"/>
      <c r="AJ86" s="96" t="s">
        <v>389</v>
      </c>
      <c r="AK86" s="97" t="s">
        <v>389</v>
      </c>
      <c r="AL86" s="93"/>
      <c r="AM86" s="96" t="s">
        <v>389</v>
      </c>
      <c r="AN86" s="97" t="s">
        <v>389</v>
      </c>
      <c r="AO86" s="93"/>
      <c r="AP86" s="96" t="s">
        <v>389</v>
      </c>
      <c r="AQ86" s="97" t="s">
        <v>389</v>
      </c>
      <c r="AR86" s="93"/>
      <c r="AS86" s="96" t="s">
        <v>389</v>
      </c>
      <c r="AT86" s="97" t="s">
        <v>389</v>
      </c>
      <c r="AU86" s="93"/>
      <c r="AV86" s="96" t="s">
        <v>389</v>
      </c>
      <c r="AW86" s="97" t="s">
        <v>389</v>
      </c>
      <c r="AX86" s="93"/>
      <c r="AY86" s="96" t="s">
        <v>389</v>
      </c>
      <c r="AZ86" s="97" t="s">
        <v>389</v>
      </c>
      <c r="BA86" s="93"/>
      <c r="BB86" s="96" t="s">
        <v>389</v>
      </c>
      <c r="BC86" s="97" t="s">
        <v>389</v>
      </c>
      <c r="BD86" s="93"/>
      <c r="BE86" s="96" t="s">
        <v>389</v>
      </c>
      <c r="BF86" s="97" t="s">
        <v>389</v>
      </c>
      <c r="BG86" s="93"/>
      <c r="BH86" s="96" t="s">
        <v>389</v>
      </c>
      <c r="BI86" s="97" t="s">
        <v>389</v>
      </c>
      <c r="BJ86" s="93"/>
      <c r="BK86" s="96" t="s">
        <v>389</v>
      </c>
      <c r="BL86" s="97" t="s">
        <v>389</v>
      </c>
      <c r="BM86" s="93"/>
      <c r="BN86" s="96" t="s">
        <v>389</v>
      </c>
      <c r="BO86" s="97" t="s">
        <v>389</v>
      </c>
      <c r="BP86" s="93"/>
      <c r="BQ86" s="96" t="s">
        <v>389</v>
      </c>
      <c r="BR86" s="97" t="s">
        <v>389</v>
      </c>
      <c r="BS86" s="93"/>
      <c r="BT86" s="96" t="s">
        <v>389</v>
      </c>
      <c r="BU86" s="97" t="s">
        <v>389</v>
      </c>
      <c r="BV86" s="93"/>
      <c r="BW86" s="96" t="s">
        <v>389</v>
      </c>
      <c r="BX86" s="97" t="s">
        <v>389</v>
      </c>
      <c r="BY86" s="93"/>
      <c r="BZ86" s="96" t="s">
        <v>389</v>
      </c>
      <c r="CA86" s="97" t="s">
        <v>389</v>
      </c>
      <c r="CB86" s="93"/>
      <c r="CC86" s="96" t="s">
        <v>389</v>
      </c>
      <c r="CD86" s="97" t="s">
        <v>389</v>
      </c>
      <c r="CE86" s="93"/>
      <c r="CF86" s="96" t="s">
        <v>389</v>
      </c>
      <c r="CG86" s="97" t="s">
        <v>389</v>
      </c>
      <c r="CH86" s="93"/>
      <c r="CI86" s="96" t="s">
        <v>389</v>
      </c>
      <c r="CJ86" s="97" t="s">
        <v>389</v>
      </c>
      <c r="CK86" s="93"/>
      <c r="CL86" s="96" t="s">
        <v>389</v>
      </c>
      <c r="CM86" s="97" t="s">
        <v>389</v>
      </c>
      <c r="CN86" s="93"/>
      <c r="CO86" s="96" t="s">
        <v>389</v>
      </c>
      <c r="CP86" s="97" t="s">
        <v>389</v>
      </c>
      <c r="CQ86" s="93"/>
      <c r="CR86" s="96" t="s">
        <v>389</v>
      </c>
      <c r="CS86" s="97" t="s">
        <v>389</v>
      </c>
      <c r="CT86" s="93"/>
      <c r="CU86" s="96" t="s">
        <v>389</v>
      </c>
      <c r="CV86" s="97" t="s">
        <v>389</v>
      </c>
      <c r="CW86" s="93"/>
      <c r="CX86" s="96" t="s">
        <v>389</v>
      </c>
      <c r="CY86" s="97" t="s">
        <v>389</v>
      </c>
      <c r="CZ86" s="93"/>
      <c r="DA86" s="96" t="s">
        <v>389</v>
      </c>
      <c r="DB86" s="97" t="s">
        <v>389</v>
      </c>
      <c r="DC86" s="93"/>
      <c r="DD86" s="96" t="s">
        <v>389</v>
      </c>
      <c r="DE86" s="97" t="s">
        <v>389</v>
      </c>
      <c r="DF86" s="93"/>
      <c r="DG86" s="96" t="s">
        <v>389</v>
      </c>
      <c r="DH86" s="97" t="s">
        <v>389</v>
      </c>
      <c r="DI86" s="93"/>
      <c r="DJ86" s="96" t="s">
        <v>389</v>
      </c>
      <c r="DK86" s="97" t="s">
        <v>389</v>
      </c>
      <c r="DL86" s="93"/>
      <c r="DM86" s="96" t="s">
        <v>389</v>
      </c>
      <c r="DN86" s="97" t="s">
        <v>389</v>
      </c>
      <c r="DO86" s="93"/>
      <c r="DP86" s="96" t="s">
        <v>389</v>
      </c>
      <c r="DQ86" s="97" t="s">
        <v>389</v>
      </c>
      <c r="DR86" s="93"/>
      <c r="DS86" s="96" t="s">
        <v>389</v>
      </c>
      <c r="DT86" s="97" t="s">
        <v>389</v>
      </c>
      <c r="DU86" s="93"/>
      <c r="DV86" s="96" t="s">
        <v>389</v>
      </c>
      <c r="DW86" s="97" t="s">
        <v>389</v>
      </c>
      <c r="DX86" s="93"/>
      <c r="DY86" s="96" t="s">
        <v>389</v>
      </c>
      <c r="DZ86" s="97" t="s">
        <v>389</v>
      </c>
      <c r="EA86" s="93"/>
      <c r="EB86" s="96" t="s">
        <v>389</v>
      </c>
      <c r="EC86" s="97" t="s">
        <v>389</v>
      </c>
      <c r="ED86" s="93"/>
      <c r="EE86" s="96" t="s">
        <v>389</v>
      </c>
      <c r="EF86" s="97" t="s">
        <v>389</v>
      </c>
      <c r="EG86" s="93"/>
      <c r="EH86" s="96" t="s">
        <v>389</v>
      </c>
      <c r="EI86" s="97" t="s">
        <v>389</v>
      </c>
      <c r="EJ86" s="93"/>
      <c r="EK86" s="96" t="s">
        <v>389</v>
      </c>
      <c r="EL86" s="97" t="s">
        <v>389</v>
      </c>
      <c r="EM86" s="93"/>
      <c r="EN86" s="96" t="s">
        <v>389</v>
      </c>
      <c r="EO86" s="97" t="s">
        <v>389</v>
      </c>
      <c r="EP86" s="93"/>
      <c r="EQ86" s="96" t="s">
        <v>389</v>
      </c>
      <c r="ER86" s="97" t="s">
        <v>389</v>
      </c>
      <c r="ES86" s="93"/>
      <c r="ET86" s="96" t="s">
        <v>389</v>
      </c>
      <c r="EU86" s="97" t="s">
        <v>389</v>
      </c>
      <c r="EV86" s="93"/>
      <c r="EW86" s="96" t="s">
        <v>389</v>
      </c>
      <c r="EX86" s="97" t="s">
        <v>389</v>
      </c>
      <c r="EY86" s="93"/>
      <c r="EZ86" s="96" t="s">
        <v>389</v>
      </c>
      <c r="FA86" s="97" t="s">
        <v>389</v>
      </c>
      <c r="FB86" s="93"/>
      <c r="FC86" s="96" t="s">
        <v>389</v>
      </c>
      <c r="FD86" s="97" t="s">
        <v>389</v>
      </c>
      <c r="FE86" s="93"/>
      <c r="FF86" s="96" t="s">
        <v>389</v>
      </c>
      <c r="FG86" s="97" t="s">
        <v>389</v>
      </c>
      <c r="FH86" s="93"/>
      <c r="FI86" s="96" t="s">
        <v>389</v>
      </c>
      <c r="FJ86" s="97" t="s">
        <v>389</v>
      </c>
      <c r="FK86" s="93"/>
      <c r="FL86" s="96" t="s">
        <v>389</v>
      </c>
      <c r="FM86" s="97" t="s">
        <v>389</v>
      </c>
    </row>
    <row r="87" ht="15" customHeight="1" spans="1:170" x14ac:dyDescent="0.25">
      <c r="A87" s="94">
        <f>indices!B87</f>
      </c>
      <c r="B87" s="106">
        <f>'a completer'!$B$12</f>
      </c>
      <c r="C87" s="106">
        <f>'a completer'!$B$17</f>
      </c>
      <c r="D87" s="410">
        <f t="shared" si="1"/>
      </c>
      <c r="E87" s="93"/>
      <c r="F87" s="96" t="s">
        <v>389</v>
      </c>
      <c r="G87" s="97" t="s">
        <v>389</v>
      </c>
      <c r="H87" s="93"/>
      <c r="I87" s="96" t="s">
        <v>389</v>
      </c>
      <c r="J87" s="97" t="s">
        <v>389</v>
      </c>
      <c r="K87" s="93"/>
      <c r="L87" s="96" t="s">
        <v>389</v>
      </c>
      <c r="M87" s="97" t="s">
        <v>389</v>
      </c>
      <c r="N87" s="93"/>
      <c r="O87" s="96" t="s">
        <v>389</v>
      </c>
      <c r="P87" s="97" t="s">
        <v>389</v>
      </c>
      <c r="Q87" s="93"/>
      <c r="R87" s="96" t="s">
        <v>389</v>
      </c>
      <c r="S87" s="97" t="s">
        <v>389</v>
      </c>
      <c r="T87" s="93"/>
      <c r="U87" s="96" t="s">
        <v>389</v>
      </c>
      <c r="V87" s="97" t="s">
        <v>389</v>
      </c>
      <c r="W87" s="93"/>
      <c r="X87" s="96" t="s">
        <v>389</v>
      </c>
      <c r="Y87" s="97" t="s">
        <v>389</v>
      </c>
      <c r="Z87" s="93"/>
      <c r="AA87" s="96" t="s">
        <v>389</v>
      </c>
      <c r="AB87" s="97" t="s">
        <v>389</v>
      </c>
      <c r="AC87" s="93"/>
      <c r="AD87" s="96" t="s">
        <v>389</v>
      </c>
      <c r="AE87" s="97" t="s">
        <v>389</v>
      </c>
      <c r="AF87" s="93"/>
      <c r="AG87" s="96" t="s">
        <v>389</v>
      </c>
      <c r="AH87" s="97" t="s">
        <v>389</v>
      </c>
      <c r="AI87" s="93"/>
      <c r="AJ87" s="96" t="s">
        <v>389</v>
      </c>
      <c r="AK87" s="97" t="s">
        <v>389</v>
      </c>
      <c r="AL87" s="93"/>
      <c r="AM87" s="96" t="s">
        <v>389</v>
      </c>
      <c r="AN87" s="97" t="s">
        <v>389</v>
      </c>
      <c r="AO87" s="93"/>
      <c r="AP87" s="96" t="s">
        <v>389</v>
      </c>
      <c r="AQ87" s="97" t="s">
        <v>389</v>
      </c>
      <c r="AR87" s="93"/>
      <c r="AS87" s="96" t="s">
        <v>389</v>
      </c>
      <c r="AT87" s="97" t="s">
        <v>389</v>
      </c>
      <c r="AU87" s="93"/>
      <c r="AV87" s="96" t="s">
        <v>389</v>
      </c>
      <c r="AW87" s="97" t="s">
        <v>389</v>
      </c>
      <c r="AX87" s="93"/>
      <c r="AY87" s="96" t="s">
        <v>389</v>
      </c>
      <c r="AZ87" s="97" t="s">
        <v>389</v>
      </c>
      <c r="BA87" s="93"/>
      <c r="BB87" s="96" t="s">
        <v>389</v>
      </c>
      <c r="BC87" s="97" t="s">
        <v>389</v>
      </c>
      <c r="BD87" s="93"/>
      <c r="BE87" s="96" t="s">
        <v>389</v>
      </c>
      <c r="BF87" s="97" t="s">
        <v>389</v>
      </c>
      <c r="BG87" s="93"/>
      <c r="BH87" s="96" t="s">
        <v>389</v>
      </c>
      <c r="BI87" s="97" t="s">
        <v>389</v>
      </c>
      <c r="BJ87" s="93"/>
      <c r="BK87" s="96" t="s">
        <v>389</v>
      </c>
      <c r="BL87" s="97" t="s">
        <v>389</v>
      </c>
      <c r="BM87" s="93"/>
      <c r="BN87" s="96" t="s">
        <v>389</v>
      </c>
      <c r="BO87" s="97" t="s">
        <v>389</v>
      </c>
      <c r="BP87" s="93"/>
      <c r="BQ87" s="96" t="s">
        <v>389</v>
      </c>
      <c r="BR87" s="97" t="s">
        <v>389</v>
      </c>
      <c r="BS87" s="93"/>
      <c r="BT87" s="96" t="s">
        <v>389</v>
      </c>
      <c r="BU87" s="97" t="s">
        <v>389</v>
      </c>
      <c r="BV87" s="93"/>
      <c r="BW87" s="96" t="s">
        <v>389</v>
      </c>
      <c r="BX87" s="97" t="s">
        <v>389</v>
      </c>
      <c r="BY87" s="93"/>
      <c r="BZ87" s="96" t="s">
        <v>389</v>
      </c>
      <c r="CA87" s="97" t="s">
        <v>389</v>
      </c>
      <c r="CB87" s="93"/>
      <c r="CC87" s="96" t="s">
        <v>389</v>
      </c>
      <c r="CD87" s="97" t="s">
        <v>389</v>
      </c>
      <c r="CE87" s="93"/>
      <c r="CF87" s="96" t="s">
        <v>389</v>
      </c>
      <c r="CG87" s="97" t="s">
        <v>389</v>
      </c>
      <c r="CH87" s="93"/>
      <c r="CI87" s="96" t="s">
        <v>389</v>
      </c>
      <c r="CJ87" s="97" t="s">
        <v>389</v>
      </c>
      <c r="CK87" s="93"/>
      <c r="CL87" s="96" t="s">
        <v>389</v>
      </c>
      <c r="CM87" s="97" t="s">
        <v>389</v>
      </c>
      <c r="CN87" s="93"/>
      <c r="CO87" s="96" t="s">
        <v>389</v>
      </c>
      <c r="CP87" s="97" t="s">
        <v>389</v>
      </c>
      <c r="CQ87" s="93"/>
      <c r="CR87" s="96" t="s">
        <v>389</v>
      </c>
      <c r="CS87" s="97" t="s">
        <v>389</v>
      </c>
      <c r="CT87" s="93"/>
      <c r="CU87" s="96" t="s">
        <v>389</v>
      </c>
      <c r="CV87" s="97" t="s">
        <v>389</v>
      </c>
      <c r="CW87" s="93"/>
      <c r="CX87" s="96" t="s">
        <v>389</v>
      </c>
      <c r="CY87" s="97" t="s">
        <v>389</v>
      </c>
      <c r="CZ87" s="93"/>
      <c r="DA87" s="96" t="s">
        <v>389</v>
      </c>
      <c r="DB87" s="97" t="s">
        <v>389</v>
      </c>
      <c r="DC87" s="93"/>
      <c r="DD87" s="96" t="s">
        <v>389</v>
      </c>
      <c r="DE87" s="97" t="s">
        <v>389</v>
      </c>
      <c r="DF87" s="93"/>
      <c r="DG87" s="96" t="s">
        <v>389</v>
      </c>
      <c r="DH87" s="97" t="s">
        <v>389</v>
      </c>
      <c r="DI87" s="93"/>
      <c r="DJ87" s="96" t="s">
        <v>389</v>
      </c>
      <c r="DK87" s="97" t="s">
        <v>389</v>
      </c>
      <c r="DL87" s="93"/>
      <c r="DM87" s="96" t="s">
        <v>389</v>
      </c>
      <c r="DN87" s="97" t="s">
        <v>389</v>
      </c>
      <c r="DO87" s="93"/>
      <c r="DP87" s="96" t="s">
        <v>389</v>
      </c>
      <c r="DQ87" s="97" t="s">
        <v>389</v>
      </c>
      <c r="DR87" s="93"/>
      <c r="DS87" s="96" t="s">
        <v>389</v>
      </c>
      <c r="DT87" s="97" t="s">
        <v>389</v>
      </c>
      <c r="DU87" s="93"/>
      <c r="DV87" s="96" t="s">
        <v>389</v>
      </c>
      <c r="DW87" s="97" t="s">
        <v>389</v>
      </c>
      <c r="DX87" s="93"/>
      <c r="DY87" s="96" t="s">
        <v>389</v>
      </c>
      <c r="DZ87" s="97" t="s">
        <v>389</v>
      </c>
      <c r="EA87" s="93"/>
      <c r="EB87" s="96" t="s">
        <v>389</v>
      </c>
      <c r="EC87" s="97" t="s">
        <v>389</v>
      </c>
      <c r="ED87" s="93"/>
      <c r="EE87" s="96" t="s">
        <v>389</v>
      </c>
      <c r="EF87" s="97" t="s">
        <v>389</v>
      </c>
      <c r="EG87" s="93"/>
      <c r="EH87" s="96" t="s">
        <v>389</v>
      </c>
      <c r="EI87" s="97" t="s">
        <v>389</v>
      </c>
      <c r="EJ87" s="93"/>
      <c r="EK87" s="96" t="s">
        <v>389</v>
      </c>
      <c r="EL87" s="97" t="s">
        <v>389</v>
      </c>
      <c r="EM87" s="93"/>
      <c r="EN87" s="96" t="s">
        <v>389</v>
      </c>
      <c r="EO87" s="97" t="s">
        <v>389</v>
      </c>
      <c r="EP87" s="93"/>
      <c r="EQ87" s="96" t="s">
        <v>389</v>
      </c>
      <c r="ER87" s="97" t="s">
        <v>389</v>
      </c>
      <c r="ES87" s="93"/>
      <c r="ET87" s="96" t="s">
        <v>389</v>
      </c>
      <c r="EU87" s="97" t="s">
        <v>389</v>
      </c>
      <c r="EV87" s="93"/>
      <c r="EW87" s="96" t="s">
        <v>389</v>
      </c>
      <c r="EX87" s="97" t="s">
        <v>389</v>
      </c>
      <c r="EY87" s="93"/>
      <c r="EZ87" s="96" t="s">
        <v>389</v>
      </c>
      <c r="FA87" s="97" t="s">
        <v>389</v>
      </c>
      <c r="FB87" s="93"/>
      <c r="FC87" s="96" t="s">
        <v>389</v>
      </c>
      <c r="FD87" s="97" t="s">
        <v>389</v>
      </c>
      <c r="FE87" s="93"/>
      <c r="FF87" s="96" t="s">
        <v>389</v>
      </c>
      <c r="FG87" s="97" t="s">
        <v>389</v>
      </c>
      <c r="FH87" s="93"/>
      <c r="FI87" s="96" t="s">
        <v>389</v>
      </c>
      <c r="FJ87" s="97" t="s">
        <v>389</v>
      </c>
      <c r="FK87" s="93"/>
      <c r="FL87" s="96" t="s">
        <v>389</v>
      </c>
      <c r="FM87" s="97" t="s">
        <v>389</v>
      </c>
    </row>
    <row r="88" ht="15" customHeight="1" spans="1:170" x14ac:dyDescent="0.25">
      <c r="A88" s="94">
        <f>indices!B88</f>
      </c>
      <c r="B88" s="106">
        <f>'a completer'!$B$12</f>
      </c>
      <c r="C88" s="106">
        <f>'a completer'!$B$17</f>
      </c>
      <c r="D88" s="410">
        <f t="shared" si="1"/>
      </c>
      <c r="E88" s="93">
        <v>1</v>
      </c>
      <c r="F88" s="96" t="e">
        <v>#N/A</v>
      </c>
      <c r="G88" s="97" t="e">
        <v>#N/A</v>
      </c>
      <c r="H88" s="93"/>
      <c r="I88" s="96" t="s">
        <v>389</v>
      </c>
      <c r="J88" s="97" t="s">
        <v>389</v>
      </c>
      <c r="K88" s="93"/>
      <c r="L88" s="96" t="s">
        <v>389</v>
      </c>
      <c r="M88" s="97" t="s">
        <v>389</v>
      </c>
      <c r="N88" s="93"/>
      <c r="O88" s="96" t="s">
        <v>389</v>
      </c>
      <c r="P88" s="97" t="s">
        <v>389</v>
      </c>
      <c r="Q88" s="93">
        <v>1</v>
      </c>
      <c r="R88" s="96" t="e">
        <v>#N/A</v>
      </c>
      <c r="S88" s="97" t="e">
        <v>#N/A</v>
      </c>
      <c r="T88" s="93">
        <v>1</v>
      </c>
      <c r="U88" s="96" t="e">
        <v>#N/A</v>
      </c>
      <c r="V88" s="97" t="e">
        <v>#N/A</v>
      </c>
      <c r="W88" s="93">
        <v>1</v>
      </c>
      <c r="X88" s="96" t="e">
        <v>#N/A</v>
      </c>
      <c r="Y88" s="97" t="e">
        <v>#N/A</v>
      </c>
      <c r="Z88" s="93"/>
      <c r="AA88" s="96" t="s">
        <v>389</v>
      </c>
      <c r="AB88" s="97" t="s">
        <v>389</v>
      </c>
      <c r="AC88" s="93">
        <v>1</v>
      </c>
      <c r="AD88" s="96" t="e">
        <v>#N/A</v>
      </c>
      <c r="AE88" s="97" t="e">
        <v>#N/A</v>
      </c>
      <c r="AF88" s="93"/>
      <c r="AG88" s="96" t="s">
        <v>389</v>
      </c>
      <c r="AH88" s="97" t="s">
        <v>389</v>
      </c>
      <c r="AI88" s="93"/>
      <c r="AJ88" s="96" t="s">
        <v>389</v>
      </c>
      <c r="AK88" s="97" t="s">
        <v>389</v>
      </c>
      <c r="AL88" s="93"/>
      <c r="AM88" s="96" t="s">
        <v>389</v>
      </c>
      <c r="AN88" s="97" t="s">
        <v>389</v>
      </c>
      <c r="AO88" s="93"/>
      <c r="AP88" s="96" t="s">
        <v>389</v>
      </c>
      <c r="AQ88" s="97" t="s">
        <v>389</v>
      </c>
      <c r="AR88" s="93">
        <v>1</v>
      </c>
      <c r="AS88" s="96" t="e">
        <v>#N/A</v>
      </c>
      <c r="AT88" s="97" t="e">
        <v>#N/A</v>
      </c>
      <c r="AU88" s="93"/>
      <c r="AV88" s="96" t="s">
        <v>389</v>
      </c>
      <c r="AW88" s="97" t="s">
        <v>389</v>
      </c>
      <c r="AX88" s="93"/>
      <c r="AY88" s="96" t="s">
        <v>389</v>
      </c>
      <c r="AZ88" s="97" t="s">
        <v>389</v>
      </c>
      <c r="BA88" s="93">
        <v>2</v>
      </c>
      <c r="BB88" s="96" t="e">
        <v>#N/A</v>
      </c>
      <c r="BC88" s="97" t="e">
        <v>#N/A</v>
      </c>
      <c r="BD88" s="93"/>
      <c r="BE88" s="96" t="s">
        <v>389</v>
      </c>
      <c r="BF88" s="97" t="s">
        <v>389</v>
      </c>
      <c r="BG88" s="93">
        <v>1</v>
      </c>
      <c r="BH88" s="96" t="e">
        <v>#N/A</v>
      </c>
      <c r="BI88" s="97" t="e">
        <v>#N/A</v>
      </c>
      <c r="BJ88" s="93"/>
      <c r="BK88" s="96" t="s">
        <v>389</v>
      </c>
      <c r="BL88" s="97" t="s">
        <v>389</v>
      </c>
      <c r="BM88" s="93">
        <v>1</v>
      </c>
      <c r="BN88" s="96" t="e">
        <v>#N/A</v>
      </c>
      <c r="BO88" s="97" t="e">
        <v>#N/A</v>
      </c>
      <c r="BP88" s="93">
        <v>1</v>
      </c>
      <c r="BQ88" s="96" t="e">
        <v>#N/A</v>
      </c>
      <c r="BR88" s="97" t="e">
        <v>#N/A</v>
      </c>
      <c r="BS88" s="93">
        <v>1</v>
      </c>
      <c r="BT88" s="96" t="e">
        <v>#N/A</v>
      </c>
      <c r="BU88" s="97" t="e">
        <v>#N/A</v>
      </c>
      <c r="BV88" s="93"/>
      <c r="BW88" s="96" t="s">
        <v>389</v>
      </c>
      <c r="BX88" s="97" t="s">
        <v>389</v>
      </c>
      <c r="BY88" s="93">
        <v>1</v>
      </c>
      <c r="BZ88" s="96" t="e">
        <v>#N/A</v>
      </c>
      <c r="CA88" s="97" t="e">
        <v>#N/A</v>
      </c>
      <c r="CB88" s="93">
        <v>1</v>
      </c>
      <c r="CC88" s="96" t="e">
        <v>#N/A</v>
      </c>
      <c r="CD88" s="97" t="e">
        <v>#N/A</v>
      </c>
      <c r="CE88" s="93"/>
      <c r="CF88" s="96" t="s">
        <v>389</v>
      </c>
      <c r="CG88" s="97" t="s">
        <v>389</v>
      </c>
      <c r="CH88" s="93"/>
      <c r="CI88" s="96" t="s">
        <v>389</v>
      </c>
      <c r="CJ88" s="97" t="s">
        <v>389</v>
      </c>
      <c r="CK88" s="93"/>
      <c r="CL88" s="96" t="s">
        <v>389</v>
      </c>
      <c r="CM88" s="97" t="s">
        <v>389</v>
      </c>
      <c r="CN88" s="93"/>
      <c r="CO88" s="96" t="s">
        <v>389</v>
      </c>
      <c r="CP88" s="97" t="s">
        <v>389</v>
      </c>
      <c r="CQ88" s="93"/>
      <c r="CR88" s="96" t="s">
        <v>389</v>
      </c>
      <c r="CS88" s="97" t="s">
        <v>389</v>
      </c>
      <c r="CT88" s="93"/>
      <c r="CU88" s="96" t="s">
        <v>389</v>
      </c>
      <c r="CV88" s="97" t="s">
        <v>389</v>
      </c>
      <c r="CW88" s="93"/>
      <c r="CX88" s="96" t="s">
        <v>389</v>
      </c>
      <c r="CY88" s="97" t="s">
        <v>389</v>
      </c>
      <c r="CZ88" s="93"/>
      <c r="DA88" s="96" t="s">
        <v>389</v>
      </c>
      <c r="DB88" s="97" t="s">
        <v>389</v>
      </c>
      <c r="DC88" s="93"/>
      <c r="DD88" s="96" t="s">
        <v>389</v>
      </c>
      <c r="DE88" s="97" t="s">
        <v>389</v>
      </c>
      <c r="DF88" s="93"/>
      <c r="DG88" s="96" t="s">
        <v>389</v>
      </c>
      <c r="DH88" s="97" t="s">
        <v>389</v>
      </c>
      <c r="DI88" s="93"/>
      <c r="DJ88" s="96" t="s">
        <v>389</v>
      </c>
      <c r="DK88" s="97" t="s">
        <v>389</v>
      </c>
      <c r="DL88" s="93"/>
      <c r="DM88" s="96" t="s">
        <v>389</v>
      </c>
      <c r="DN88" s="97" t="s">
        <v>389</v>
      </c>
      <c r="DO88" s="93"/>
      <c r="DP88" s="96" t="s">
        <v>389</v>
      </c>
      <c r="DQ88" s="97" t="s">
        <v>389</v>
      </c>
      <c r="DR88" s="93"/>
      <c r="DS88" s="96" t="s">
        <v>389</v>
      </c>
      <c r="DT88" s="97" t="s">
        <v>389</v>
      </c>
      <c r="DU88" s="93"/>
      <c r="DV88" s="96" t="s">
        <v>389</v>
      </c>
      <c r="DW88" s="97" t="s">
        <v>389</v>
      </c>
      <c r="DX88" s="93"/>
      <c r="DY88" s="96" t="s">
        <v>389</v>
      </c>
      <c r="DZ88" s="97" t="s">
        <v>389</v>
      </c>
      <c r="EA88" s="93"/>
      <c r="EB88" s="96" t="s">
        <v>389</v>
      </c>
      <c r="EC88" s="97" t="s">
        <v>389</v>
      </c>
      <c r="ED88" s="93"/>
      <c r="EE88" s="96" t="s">
        <v>389</v>
      </c>
      <c r="EF88" s="97" t="s">
        <v>389</v>
      </c>
      <c r="EG88" s="93"/>
      <c r="EH88" s="96" t="s">
        <v>389</v>
      </c>
      <c r="EI88" s="97" t="s">
        <v>389</v>
      </c>
      <c r="EJ88" s="93"/>
      <c r="EK88" s="96" t="s">
        <v>389</v>
      </c>
      <c r="EL88" s="97" t="s">
        <v>389</v>
      </c>
      <c r="EM88" s="93"/>
      <c r="EN88" s="96" t="s">
        <v>389</v>
      </c>
      <c r="EO88" s="97" t="s">
        <v>389</v>
      </c>
      <c r="EP88" s="93"/>
      <c r="EQ88" s="96" t="s">
        <v>389</v>
      </c>
      <c r="ER88" s="97" t="s">
        <v>389</v>
      </c>
      <c r="ES88" s="93"/>
      <c r="ET88" s="96" t="s">
        <v>389</v>
      </c>
      <c r="EU88" s="97" t="s">
        <v>389</v>
      </c>
      <c r="EV88" s="93"/>
      <c r="EW88" s="96" t="s">
        <v>389</v>
      </c>
      <c r="EX88" s="97" t="s">
        <v>389</v>
      </c>
      <c r="EY88" s="93"/>
      <c r="EZ88" s="96" t="s">
        <v>389</v>
      </c>
      <c r="FA88" s="97" t="s">
        <v>389</v>
      </c>
      <c r="FB88" s="93"/>
      <c r="FC88" s="96" t="s">
        <v>389</v>
      </c>
      <c r="FD88" s="97" t="s">
        <v>389</v>
      </c>
      <c r="FE88" s="93"/>
      <c r="FF88" s="96" t="s">
        <v>389</v>
      </c>
      <c r="FG88" s="97" t="s">
        <v>389</v>
      </c>
      <c r="FH88" s="93"/>
      <c r="FI88" s="96" t="s">
        <v>389</v>
      </c>
      <c r="FJ88" s="97" t="s">
        <v>389</v>
      </c>
      <c r="FK88" s="93"/>
      <c r="FL88" s="96" t="s">
        <v>389</v>
      </c>
      <c r="FM88" s="97" t="s">
        <v>389</v>
      </c>
    </row>
    <row r="89" ht="15" customHeight="1" spans="1:170" x14ac:dyDescent="0.25">
      <c r="A89" s="94">
        <f>indices!B89</f>
      </c>
      <c r="B89" s="106">
        <f>'a completer'!$B$12</f>
      </c>
      <c r="C89" s="106">
        <f>'a completer'!$B$17</f>
      </c>
      <c r="D89" s="410">
        <f t="shared" si="1"/>
      </c>
      <c r="E89" s="93"/>
      <c r="F89" s="96" t="s">
        <v>389</v>
      </c>
      <c r="G89" s="97" t="s">
        <v>389</v>
      </c>
      <c r="H89" s="93"/>
      <c r="I89" s="96" t="s">
        <v>389</v>
      </c>
      <c r="J89" s="97" t="s">
        <v>389</v>
      </c>
      <c r="K89" s="93"/>
      <c r="L89" s="96" t="s">
        <v>389</v>
      </c>
      <c r="M89" s="97" t="s">
        <v>389</v>
      </c>
      <c r="N89" s="93"/>
      <c r="O89" s="96" t="s">
        <v>389</v>
      </c>
      <c r="P89" s="97" t="s">
        <v>389</v>
      </c>
      <c r="Q89" s="93"/>
      <c r="R89" s="96" t="s">
        <v>389</v>
      </c>
      <c r="S89" s="97" t="s">
        <v>389</v>
      </c>
      <c r="T89" s="93"/>
      <c r="U89" s="96" t="s">
        <v>389</v>
      </c>
      <c r="V89" s="97" t="s">
        <v>389</v>
      </c>
      <c r="W89" s="93"/>
      <c r="X89" s="96" t="s">
        <v>389</v>
      </c>
      <c r="Y89" s="97" t="s">
        <v>389</v>
      </c>
      <c r="Z89" s="93"/>
      <c r="AA89" s="96" t="s">
        <v>389</v>
      </c>
      <c r="AB89" s="97" t="s">
        <v>389</v>
      </c>
      <c r="AC89" s="93"/>
      <c r="AD89" s="96" t="s">
        <v>389</v>
      </c>
      <c r="AE89" s="97" t="s">
        <v>389</v>
      </c>
      <c r="AF89" s="93"/>
      <c r="AG89" s="96" t="s">
        <v>389</v>
      </c>
      <c r="AH89" s="97" t="s">
        <v>389</v>
      </c>
      <c r="AI89" s="93"/>
      <c r="AJ89" s="96" t="s">
        <v>389</v>
      </c>
      <c r="AK89" s="97" t="s">
        <v>389</v>
      </c>
      <c r="AL89" s="93"/>
      <c r="AM89" s="96" t="s">
        <v>389</v>
      </c>
      <c r="AN89" s="97" t="s">
        <v>389</v>
      </c>
      <c r="AO89" s="93"/>
      <c r="AP89" s="96" t="s">
        <v>389</v>
      </c>
      <c r="AQ89" s="97" t="s">
        <v>389</v>
      </c>
      <c r="AR89" s="93"/>
      <c r="AS89" s="96" t="s">
        <v>389</v>
      </c>
      <c r="AT89" s="97" t="s">
        <v>389</v>
      </c>
      <c r="AU89" s="93"/>
      <c r="AV89" s="96" t="s">
        <v>389</v>
      </c>
      <c r="AW89" s="97" t="s">
        <v>389</v>
      </c>
      <c r="AX89" s="93"/>
      <c r="AY89" s="96" t="s">
        <v>389</v>
      </c>
      <c r="AZ89" s="97" t="s">
        <v>389</v>
      </c>
      <c r="BA89" s="93"/>
      <c r="BB89" s="96" t="s">
        <v>389</v>
      </c>
      <c r="BC89" s="97" t="s">
        <v>389</v>
      </c>
      <c r="BD89" s="93"/>
      <c r="BE89" s="96" t="s">
        <v>389</v>
      </c>
      <c r="BF89" s="97" t="s">
        <v>389</v>
      </c>
      <c r="BG89" s="93"/>
      <c r="BH89" s="96" t="s">
        <v>389</v>
      </c>
      <c r="BI89" s="97" t="s">
        <v>389</v>
      </c>
      <c r="BJ89" s="93"/>
      <c r="BK89" s="96" t="s">
        <v>389</v>
      </c>
      <c r="BL89" s="97" t="s">
        <v>389</v>
      </c>
      <c r="BM89" s="93"/>
      <c r="BN89" s="96" t="s">
        <v>389</v>
      </c>
      <c r="BO89" s="97" t="s">
        <v>389</v>
      </c>
      <c r="BP89" s="93"/>
      <c r="BQ89" s="96" t="s">
        <v>389</v>
      </c>
      <c r="BR89" s="97" t="s">
        <v>389</v>
      </c>
      <c r="BS89" s="93"/>
      <c r="BT89" s="96" t="s">
        <v>389</v>
      </c>
      <c r="BU89" s="97" t="s">
        <v>389</v>
      </c>
      <c r="BV89" s="93"/>
      <c r="BW89" s="96" t="s">
        <v>389</v>
      </c>
      <c r="BX89" s="97" t="s">
        <v>389</v>
      </c>
      <c r="BY89" s="93"/>
      <c r="BZ89" s="96" t="s">
        <v>389</v>
      </c>
      <c r="CA89" s="97" t="s">
        <v>389</v>
      </c>
      <c r="CB89" s="93"/>
      <c r="CC89" s="96" t="s">
        <v>389</v>
      </c>
      <c r="CD89" s="97" t="s">
        <v>389</v>
      </c>
      <c r="CE89" s="93"/>
      <c r="CF89" s="96" t="s">
        <v>389</v>
      </c>
      <c r="CG89" s="97" t="s">
        <v>389</v>
      </c>
      <c r="CH89" s="93"/>
      <c r="CI89" s="96" t="s">
        <v>389</v>
      </c>
      <c r="CJ89" s="97" t="s">
        <v>389</v>
      </c>
      <c r="CK89" s="93"/>
      <c r="CL89" s="96" t="s">
        <v>389</v>
      </c>
      <c r="CM89" s="97" t="s">
        <v>389</v>
      </c>
      <c r="CN89" s="93"/>
      <c r="CO89" s="96" t="s">
        <v>389</v>
      </c>
      <c r="CP89" s="97" t="s">
        <v>389</v>
      </c>
      <c r="CQ89" s="93"/>
      <c r="CR89" s="96" t="s">
        <v>389</v>
      </c>
      <c r="CS89" s="97" t="s">
        <v>389</v>
      </c>
      <c r="CT89" s="93"/>
      <c r="CU89" s="96" t="s">
        <v>389</v>
      </c>
      <c r="CV89" s="97" t="s">
        <v>389</v>
      </c>
      <c r="CW89" s="93"/>
      <c r="CX89" s="96" t="s">
        <v>389</v>
      </c>
      <c r="CY89" s="97" t="s">
        <v>389</v>
      </c>
      <c r="CZ89" s="93"/>
      <c r="DA89" s="96" t="s">
        <v>389</v>
      </c>
      <c r="DB89" s="97" t="s">
        <v>389</v>
      </c>
      <c r="DC89" s="93"/>
      <c r="DD89" s="96" t="s">
        <v>389</v>
      </c>
      <c r="DE89" s="97" t="s">
        <v>389</v>
      </c>
      <c r="DF89" s="93"/>
      <c r="DG89" s="96" t="s">
        <v>389</v>
      </c>
      <c r="DH89" s="97" t="s">
        <v>389</v>
      </c>
      <c r="DI89" s="93"/>
      <c r="DJ89" s="96" t="s">
        <v>389</v>
      </c>
      <c r="DK89" s="97" t="s">
        <v>389</v>
      </c>
      <c r="DL89" s="93"/>
      <c r="DM89" s="96" t="s">
        <v>389</v>
      </c>
      <c r="DN89" s="97" t="s">
        <v>389</v>
      </c>
      <c r="DO89" s="93"/>
      <c r="DP89" s="96" t="s">
        <v>389</v>
      </c>
      <c r="DQ89" s="97" t="s">
        <v>389</v>
      </c>
      <c r="DR89" s="93"/>
      <c r="DS89" s="96" t="s">
        <v>389</v>
      </c>
      <c r="DT89" s="97" t="s">
        <v>389</v>
      </c>
      <c r="DU89" s="93"/>
      <c r="DV89" s="96" t="s">
        <v>389</v>
      </c>
      <c r="DW89" s="97" t="s">
        <v>389</v>
      </c>
      <c r="DX89" s="93"/>
      <c r="DY89" s="96" t="s">
        <v>389</v>
      </c>
      <c r="DZ89" s="97" t="s">
        <v>389</v>
      </c>
      <c r="EA89" s="93"/>
      <c r="EB89" s="96" t="s">
        <v>389</v>
      </c>
      <c r="EC89" s="97" t="s">
        <v>389</v>
      </c>
      <c r="ED89" s="93"/>
      <c r="EE89" s="96" t="s">
        <v>389</v>
      </c>
      <c r="EF89" s="97" t="s">
        <v>389</v>
      </c>
      <c r="EG89" s="93"/>
      <c r="EH89" s="96" t="s">
        <v>389</v>
      </c>
      <c r="EI89" s="97" t="s">
        <v>389</v>
      </c>
      <c r="EJ89" s="93"/>
      <c r="EK89" s="96" t="s">
        <v>389</v>
      </c>
      <c r="EL89" s="97" t="s">
        <v>389</v>
      </c>
      <c r="EM89" s="93"/>
      <c r="EN89" s="96" t="s">
        <v>389</v>
      </c>
      <c r="EO89" s="97" t="s">
        <v>389</v>
      </c>
      <c r="EP89" s="93"/>
      <c r="EQ89" s="96" t="s">
        <v>389</v>
      </c>
      <c r="ER89" s="97" t="s">
        <v>389</v>
      </c>
      <c r="ES89" s="93"/>
      <c r="ET89" s="96" t="s">
        <v>389</v>
      </c>
      <c r="EU89" s="97" t="s">
        <v>389</v>
      </c>
      <c r="EV89" s="93"/>
      <c r="EW89" s="96" t="s">
        <v>389</v>
      </c>
      <c r="EX89" s="97" t="s">
        <v>389</v>
      </c>
      <c r="EY89" s="93"/>
      <c r="EZ89" s="96" t="s">
        <v>389</v>
      </c>
      <c r="FA89" s="97" t="s">
        <v>389</v>
      </c>
      <c r="FB89" s="93"/>
      <c r="FC89" s="96" t="s">
        <v>389</v>
      </c>
      <c r="FD89" s="97" t="s">
        <v>389</v>
      </c>
      <c r="FE89" s="93"/>
      <c r="FF89" s="96" t="s">
        <v>389</v>
      </c>
      <c r="FG89" s="97" t="s">
        <v>389</v>
      </c>
      <c r="FH89" s="93"/>
      <c r="FI89" s="96" t="s">
        <v>389</v>
      </c>
      <c r="FJ89" s="97" t="s">
        <v>389</v>
      </c>
      <c r="FK89" s="93"/>
      <c r="FL89" s="96" t="s">
        <v>389</v>
      </c>
      <c r="FM89" s="97" t="s">
        <v>389</v>
      </c>
    </row>
    <row r="90" ht="15" customHeight="1" spans="1:170" x14ac:dyDescent="0.25">
      <c r="A90" s="94">
        <f>indices!B90</f>
      </c>
      <c r="B90" s="106">
        <f>'a completer'!$B$12</f>
      </c>
      <c r="C90" s="106">
        <f>'a completer'!$B$17</f>
      </c>
      <c r="D90" s="410">
        <f t="shared" si="1"/>
      </c>
      <c r="E90" s="93"/>
      <c r="F90" s="96" t="s">
        <v>389</v>
      </c>
      <c r="G90" s="97" t="s">
        <v>389</v>
      </c>
      <c r="H90" s="93"/>
      <c r="I90" s="96" t="s">
        <v>389</v>
      </c>
      <c r="J90" s="97" t="s">
        <v>389</v>
      </c>
      <c r="K90" s="93"/>
      <c r="L90" s="96" t="s">
        <v>389</v>
      </c>
      <c r="M90" s="97" t="s">
        <v>389</v>
      </c>
      <c r="N90" s="93"/>
      <c r="O90" s="96" t="s">
        <v>389</v>
      </c>
      <c r="P90" s="97" t="s">
        <v>389</v>
      </c>
      <c r="Q90" s="93"/>
      <c r="R90" s="96" t="s">
        <v>389</v>
      </c>
      <c r="S90" s="97" t="s">
        <v>389</v>
      </c>
      <c r="T90" s="93"/>
      <c r="U90" s="96" t="s">
        <v>389</v>
      </c>
      <c r="V90" s="97" t="s">
        <v>389</v>
      </c>
      <c r="W90" s="93"/>
      <c r="X90" s="96" t="s">
        <v>389</v>
      </c>
      <c r="Y90" s="97" t="s">
        <v>389</v>
      </c>
      <c r="Z90" s="93"/>
      <c r="AA90" s="96" t="s">
        <v>389</v>
      </c>
      <c r="AB90" s="97" t="s">
        <v>389</v>
      </c>
      <c r="AC90" s="93"/>
      <c r="AD90" s="96" t="s">
        <v>389</v>
      </c>
      <c r="AE90" s="97" t="s">
        <v>389</v>
      </c>
      <c r="AF90" s="93"/>
      <c r="AG90" s="96" t="s">
        <v>389</v>
      </c>
      <c r="AH90" s="97" t="s">
        <v>389</v>
      </c>
      <c r="AI90" s="93"/>
      <c r="AJ90" s="96" t="s">
        <v>389</v>
      </c>
      <c r="AK90" s="97" t="s">
        <v>389</v>
      </c>
      <c r="AL90" s="93"/>
      <c r="AM90" s="96" t="s">
        <v>389</v>
      </c>
      <c r="AN90" s="97" t="s">
        <v>389</v>
      </c>
      <c r="AO90" s="93"/>
      <c r="AP90" s="96" t="s">
        <v>389</v>
      </c>
      <c r="AQ90" s="97" t="s">
        <v>389</v>
      </c>
      <c r="AR90" s="93"/>
      <c r="AS90" s="96" t="s">
        <v>389</v>
      </c>
      <c r="AT90" s="97" t="s">
        <v>389</v>
      </c>
      <c r="AU90" s="93"/>
      <c r="AV90" s="96" t="s">
        <v>389</v>
      </c>
      <c r="AW90" s="97" t="s">
        <v>389</v>
      </c>
      <c r="AX90" s="93"/>
      <c r="AY90" s="96" t="s">
        <v>389</v>
      </c>
      <c r="AZ90" s="97" t="s">
        <v>389</v>
      </c>
      <c r="BA90" s="93">
        <v>1</v>
      </c>
      <c r="BB90" s="96" t="e">
        <v>#N/A</v>
      </c>
      <c r="BC90" s="97" t="e">
        <v>#N/A</v>
      </c>
      <c r="BD90" s="93"/>
      <c r="BE90" s="96" t="s">
        <v>389</v>
      </c>
      <c r="BF90" s="97" t="s">
        <v>389</v>
      </c>
      <c r="BG90" s="93"/>
      <c r="BH90" s="96" t="s">
        <v>389</v>
      </c>
      <c r="BI90" s="97" t="s">
        <v>389</v>
      </c>
      <c r="BJ90" s="93"/>
      <c r="BK90" s="96" t="s">
        <v>389</v>
      </c>
      <c r="BL90" s="97" t="s">
        <v>389</v>
      </c>
      <c r="BM90" s="93"/>
      <c r="BN90" s="96" t="s">
        <v>389</v>
      </c>
      <c r="BO90" s="97" t="s">
        <v>389</v>
      </c>
      <c r="BP90" s="93"/>
      <c r="BQ90" s="96" t="s">
        <v>389</v>
      </c>
      <c r="BR90" s="97" t="s">
        <v>389</v>
      </c>
      <c r="BS90" s="93"/>
      <c r="BT90" s="96" t="s">
        <v>389</v>
      </c>
      <c r="BU90" s="97" t="s">
        <v>389</v>
      </c>
      <c r="BV90" s="93"/>
      <c r="BW90" s="96" t="s">
        <v>389</v>
      </c>
      <c r="BX90" s="97" t="s">
        <v>389</v>
      </c>
      <c r="BY90" s="93"/>
      <c r="BZ90" s="96" t="s">
        <v>389</v>
      </c>
      <c r="CA90" s="97" t="s">
        <v>389</v>
      </c>
      <c r="CB90" s="93"/>
      <c r="CC90" s="96" t="s">
        <v>389</v>
      </c>
      <c r="CD90" s="97" t="s">
        <v>389</v>
      </c>
      <c r="CE90" s="93"/>
      <c r="CF90" s="96" t="s">
        <v>389</v>
      </c>
      <c r="CG90" s="97" t="s">
        <v>389</v>
      </c>
      <c r="CH90" s="93"/>
      <c r="CI90" s="96" t="s">
        <v>389</v>
      </c>
      <c r="CJ90" s="97" t="s">
        <v>389</v>
      </c>
      <c r="CK90" s="93"/>
      <c r="CL90" s="96" t="s">
        <v>389</v>
      </c>
      <c r="CM90" s="97" t="s">
        <v>389</v>
      </c>
      <c r="CN90" s="93"/>
      <c r="CO90" s="96" t="s">
        <v>389</v>
      </c>
      <c r="CP90" s="97" t="s">
        <v>389</v>
      </c>
      <c r="CQ90" s="93"/>
      <c r="CR90" s="96" t="s">
        <v>389</v>
      </c>
      <c r="CS90" s="97" t="s">
        <v>389</v>
      </c>
      <c r="CT90" s="93"/>
      <c r="CU90" s="96" t="s">
        <v>389</v>
      </c>
      <c r="CV90" s="97" t="s">
        <v>389</v>
      </c>
      <c r="CW90" s="93"/>
      <c r="CX90" s="96" t="s">
        <v>389</v>
      </c>
      <c r="CY90" s="97" t="s">
        <v>389</v>
      </c>
      <c r="CZ90" s="93"/>
      <c r="DA90" s="96" t="s">
        <v>389</v>
      </c>
      <c r="DB90" s="97" t="s">
        <v>389</v>
      </c>
      <c r="DC90" s="93"/>
      <c r="DD90" s="96" t="s">
        <v>389</v>
      </c>
      <c r="DE90" s="97" t="s">
        <v>389</v>
      </c>
      <c r="DF90" s="93"/>
      <c r="DG90" s="96" t="s">
        <v>389</v>
      </c>
      <c r="DH90" s="97" t="s">
        <v>389</v>
      </c>
      <c r="DI90" s="93"/>
      <c r="DJ90" s="96" t="s">
        <v>389</v>
      </c>
      <c r="DK90" s="97" t="s">
        <v>389</v>
      </c>
      <c r="DL90" s="93"/>
      <c r="DM90" s="96" t="s">
        <v>389</v>
      </c>
      <c r="DN90" s="97" t="s">
        <v>389</v>
      </c>
      <c r="DO90" s="93"/>
      <c r="DP90" s="96" t="s">
        <v>389</v>
      </c>
      <c r="DQ90" s="97" t="s">
        <v>389</v>
      </c>
      <c r="DR90" s="93"/>
      <c r="DS90" s="96" t="s">
        <v>389</v>
      </c>
      <c r="DT90" s="97" t="s">
        <v>389</v>
      </c>
      <c r="DU90" s="93"/>
      <c r="DV90" s="96" t="s">
        <v>389</v>
      </c>
      <c r="DW90" s="97" t="s">
        <v>389</v>
      </c>
      <c r="DX90" s="93"/>
      <c r="DY90" s="96" t="s">
        <v>389</v>
      </c>
      <c r="DZ90" s="97" t="s">
        <v>389</v>
      </c>
      <c r="EA90" s="93"/>
      <c r="EB90" s="96" t="s">
        <v>389</v>
      </c>
      <c r="EC90" s="97" t="s">
        <v>389</v>
      </c>
      <c r="ED90" s="93"/>
      <c r="EE90" s="96" t="s">
        <v>389</v>
      </c>
      <c r="EF90" s="97" t="s">
        <v>389</v>
      </c>
      <c r="EG90" s="93"/>
      <c r="EH90" s="96" t="s">
        <v>389</v>
      </c>
      <c r="EI90" s="97" t="s">
        <v>389</v>
      </c>
      <c r="EJ90" s="93"/>
      <c r="EK90" s="96" t="s">
        <v>389</v>
      </c>
      <c r="EL90" s="97" t="s">
        <v>389</v>
      </c>
      <c r="EM90" s="93"/>
      <c r="EN90" s="96" t="s">
        <v>389</v>
      </c>
      <c r="EO90" s="97" t="s">
        <v>389</v>
      </c>
      <c r="EP90" s="93"/>
      <c r="EQ90" s="96" t="s">
        <v>389</v>
      </c>
      <c r="ER90" s="97" t="s">
        <v>389</v>
      </c>
      <c r="ES90" s="93"/>
      <c r="ET90" s="96" t="s">
        <v>389</v>
      </c>
      <c r="EU90" s="97" t="s">
        <v>389</v>
      </c>
      <c r="EV90" s="93"/>
      <c r="EW90" s="96" t="s">
        <v>389</v>
      </c>
      <c r="EX90" s="97" t="s">
        <v>389</v>
      </c>
      <c r="EY90" s="93"/>
      <c r="EZ90" s="96" t="s">
        <v>389</v>
      </c>
      <c r="FA90" s="97" t="s">
        <v>389</v>
      </c>
      <c r="FB90" s="93"/>
      <c r="FC90" s="96" t="s">
        <v>389</v>
      </c>
      <c r="FD90" s="97" t="s">
        <v>389</v>
      </c>
      <c r="FE90" s="93"/>
      <c r="FF90" s="96" t="s">
        <v>389</v>
      </c>
      <c r="FG90" s="97" t="s">
        <v>389</v>
      </c>
      <c r="FH90" s="93"/>
      <c r="FI90" s="96" t="s">
        <v>389</v>
      </c>
      <c r="FJ90" s="97" t="s">
        <v>389</v>
      </c>
      <c r="FK90" s="93"/>
      <c r="FL90" s="96" t="s">
        <v>389</v>
      </c>
      <c r="FM90" s="97" t="s">
        <v>389</v>
      </c>
    </row>
    <row r="91" ht="15" customHeight="1" spans="1:170" x14ac:dyDescent="0.25">
      <c r="A91" s="94">
        <f>indices!B91</f>
      </c>
      <c r="B91" s="106">
        <f>'a completer'!$B$12</f>
      </c>
      <c r="C91" s="106">
        <f>'a completer'!$B$17</f>
      </c>
      <c r="D91" s="410">
        <f t="shared" si="1"/>
      </c>
      <c r="E91" s="93"/>
      <c r="F91" s="96" t="s">
        <v>389</v>
      </c>
      <c r="G91" s="97" t="s">
        <v>389</v>
      </c>
      <c r="H91" s="93"/>
      <c r="I91" s="96" t="s">
        <v>389</v>
      </c>
      <c r="J91" s="97" t="s">
        <v>389</v>
      </c>
      <c r="K91" s="93"/>
      <c r="L91" s="96" t="s">
        <v>389</v>
      </c>
      <c r="M91" s="97" t="s">
        <v>389</v>
      </c>
      <c r="N91" s="93"/>
      <c r="O91" s="96" t="s">
        <v>389</v>
      </c>
      <c r="P91" s="97" t="s">
        <v>389</v>
      </c>
      <c r="Q91" s="93"/>
      <c r="R91" s="96" t="s">
        <v>389</v>
      </c>
      <c r="S91" s="97" t="s">
        <v>389</v>
      </c>
      <c r="T91" s="93"/>
      <c r="U91" s="96" t="s">
        <v>389</v>
      </c>
      <c r="V91" s="97" t="s">
        <v>389</v>
      </c>
      <c r="W91" s="93"/>
      <c r="X91" s="96" t="s">
        <v>389</v>
      </c>
      <c r="Y91" s="97" t="s">
        <v>389</v>
      </c>
      <c r="Z91" s="93"/>
      <c r="AA91" s="96" t="s">
        <v>389</v>
      </c>
      <c r="AB91" s="97" t="s">
        <v>389</v>
      </c>
      <c r="AC91" s="93"/>
      <c r="AD91" s="96" t="s">
        <v>389</v>
      </c>
      <c r="AE91" s="97" t="s">
        <v>389</v>
      </c>
      <c r="AF91" s="93"/>
      <c r="AG91" s="96" t="s">
        <v>389</v>
      </c>
      <c r="AH91" s="97" t="s">
        <v>389</v>
      </c>
      <c r="AI91" s="93"/>
      <c r="AJ91" s="96" t="s">
        <v>389</v>
      </c>
      <c r="AK91" s="97" t="s">
        <v>389</v>
      </c>
      <c r="AL91" s="93"/>
      <c r="AM91" s="96" t="s">
        <v>389</v>
      </c>
      <c r="AN91" s="97" t="s">
        <v>389</v>
      </c>
      <c r="AO91" s="93"/>
      <c r="AP91" s="96" t="s">
        <v>389</v>
      </c>
      <c r="AQ91" s="97" t="s">
        <v>389</v>
      </c>
      <c r="AR91" s="93"/>
      <c r="AS91" s="96" t="s">
        <v>389</v>
      </c>
      <c r="AT91" s="97" t="s">
        <v>389</v>
      </c>
      <c r="AU91" s="93"/>
      <c r="AV91" s="96" t="s">
        <v>389</v>
      </c>
      <c r="AW91" s="97" t="s">
        <v>389</v>
      </c>
      <c r="AX91" s="93"/>
      <c r="AY91" s="96" t="s">
        <v>389</v>
      </c>
      <c r="AZ91" s="97" t="s">
        <v>389</v>
      </c>
      <c r="BA91" s="93"/>
      <c r="BB91" s="96" t="s">
        <v>389</v>
      </c>
      <c r="BC91" s="97" t="s">
        <v>389</v>
      </c>
      <c r="BD91" s="93">
        <v>1</v>
      </c>
      <c r="BE91" s="96" t="e">
        <v>#N/A</v>
      </c>
      <c r="BF91" s="97" t="e">
        <v>#N/A</v>
      </c>
      <c r="BG91" s="93"/>
      <c r="BH91" s="96" t="s">
        <v>389</v>
      </c>
      <c r="BI91" s="97" t="s">
        <v>389</v>
      </c>
      <c r="BJ91" s="93"/>
      <c r="BK91" s="96" t="s">
        <v>389</v>
      </c>
      <c r="BL91" s="97" t="s">
        <v>389</v>
      </c>
      <c r="BM91" s="93"/>
      <c r="BN91" s="96" t="s">
        <v>389</v>
      </c>
      <c r="BO91" s="97" t="s">
        <v>389</v>
      </c>
      <c r="BP91" s="93"/>
      <c r="BQ91" s="96" t="s">
        <v>389</v>
      </c>
      <c r="BR91" s="97" t="s">
        <v>389</v>
      </c>
      <c r="BS91" s="93"/>
      <c r="BT91" s="96" t="s">
        <v>389</v>
      </c>
      <c r="BU91" s="97" t="s">
        <v>389</v>
      </c>
      <c r="BV91" s="93"/>
      <c r="BW91" s="96" t="s">
        <v>389</v>
      </c>
      <c r="BX91" s="97" t="s">
        <v>389</v>
      </c>
      <c r="BY91" s="93"/>
      <c r="BZ91" s="96" t="s">
        <v>389</v>
      </c>
      <c r="CA91" s="97" t="s">
        <v>389</v>
      </c>
      <c r="CB91" s="93"/>
      <c r="CC91" s="96" t="s">
        <v>389</v>
      </c>
      <c r="CD91" s="97" t="s">
        <v>389</v>
      </c>
      <c r="CE91" s="93">
        <v>1</v>
      </c>
      <c r="CF91" s="96" t="e">
        <v>#N/A</v>
      </c>
      <c r="CG91" s="97" t="e">
        <v>#N/A</v>
      </c>
      <c r="CH91" s="93"/>
      <c r="CI91" s="96" t="s">
        <v>389</v>
      </c>
      <c r="CJ91" s="97" t="s">
        <v>389</v>
      </c>
      <c r="CK91" s="93"/>
      <c r="CL91" s="96" t="s">
        <v>389</v>
      </c>
      <c r="CM91" s="97" t="s">
        <v>389</v>
      </c>
      <c r="CN91" s="93"/>
      <c r="CO91" s="96" t="s">
        <v>389</v>
      </c>
      <c r="CP91" s="97" t="s">
        <v>389</v>
      </c>
      <c r="CQ91" s="93"/>
      <c r="CR91" s="96" t="s">
        <v>389</v>
      </c>
      <c r="CS91" s="97" t="s">
        <v>389</v>
      </c>
      <c r="CT91" s="93"/>
      <c r="CU91" s="96" t="s">
        <v>389</v>
      </c>
      <c r="CV91" s="97" t="s">
        <v>389</v>
      </c>
      <c r="CW91" s="93"/>
      <c r="CX91" s="96" t="s">
        <v>389</v>
      </c>
      <c r="CY91" s="97" t="s">
        <v>389</v>
      </c>
      <c r="CZ91" s="93"/>
      <c r="DA91" s="96" t="s">
        <v>389</v>
      </c>
      <c r="DB91" s="97" t="s">
        <v>389</v>
      </c>
      <c r="DC91" s="93"/>
      <c r="DD91" s="96" t="s">
        <v>389</v>
      </c>
      <c r="DE91" s="97" t="s">
        <v>389</v>
      </c>
      <c r="DF91" s="93"/>
      <c r="DG91" s="96" t="s">
        <v>389</v>
      </c>
      <c r="DH91" s="97" t="s">
        <v>389</v>
      </c>
      <c r="DI91" s="93"/>
      <c r="DJ91" s="96" t="s">
        <v>389</v>
      </c>
      <c r="DK91" s="97" t="s">
        <v>389</v>
      </c>
      <c r="DL91" s="93"/>
      <c r="DM91" s="96" t="s">
        <v>389</v>
      </c>
      <c r="DN91" s="97" t="s">
        <v>389</v>
      </c>
      <c r="DO91" s="93"/>
      <c r="DP91" s="96" t="s">
        <v>389</v>
      </c>
      <c r="DQ91" s="97" t="s">
        <v>389</v>
      </c>
      <c r="DR91" s="93"/>
      <c r="DS91" s="96" t="s">
        <v>389</v>
      </c>
      <c r="DT91" s="97" t="s">
        <v>389</v>
      </c>
      <c r="DU91" s="93"/>
      <c r="DV91" s="96" t="s">
        <v>389</v>
      </c>
      <c r="DW91" s="97" t="s">
        <v>389</v>
      </c>
      <c r="DX91" s="93"/>
      <c r="DY91" s="96" t="s">
        <v>389</v>
      </c>
      <c r="DZ91" s="97" t="s">
        <v>389</v>
      </c>
      <c r="EA91" s="93"/>
      <c r="EB91" s="96" t="s">
        <v>389</v>
      </c>
      <c r="EC91" s="97" t="s">
        <v>389</v>
      </c>
      <c r="ED91" s="93"/>
      <c r="EE91" s="96" t="s">
        <v>389</v>
      </c>
      <c r="EF91" s="97" t="s">
        <v>389</v>
      </c>
      <c r="EG91" s="93"/>
      <c r="EH91" s="96" t="s">
        <v>389</v>
      </c>
      <c r="EI91" s="97" t="s">
        <v>389</v>
      </c>
      <c r="EJ91" s="93"/>
      <c r="EK91" s="96" t="s">
        <v>389</v>
      </c>
      <c r="EL91" s="97" t="s">
        <v>389</v>
      </c>
      <c r="EM91" s="93"/>
      <c r="EN91" s="96" t="s">
        <v>389</v>
      </c>
      <c r="EO91" s="97" t="s">
        <v>389</v>
      </c>
      <c r="EP91" s="93"/>
      <c r="EQ91" s="96" t="s">
        <v>389</v>
      </c>
      <c r="ER91" s="97" t="s">
        <v>389</v>
      </c>
      <c r="ES91" s="93"/>
      <c r="ET91" s="96" t="s">
        <v>389</v>
      </c>
      <c r="EU91" s="97" t="s">
        <v>389</v>
      </c>
      <c r="EV91" s="93"/>
      <c r="EW91" s="96" t="s">
        <v>389</v>
      </c>
      <c r="EX91" s="97" t="s">
        <v>389</v>
      </c>
      <c r="EY91" s="93"/>
      <c r="EZ91" s="96" t="s">
        <v>389</v>
      </c>
      <c r="FA91" s="97" t="s">
        <v>389</v>
      </c>
      <c r="FB91" s="93"/>
      <c r="FC91" s="96" t="s">
        <v>389</v>
      </c>
      <c r="FD91" s="97" t="s">
        <v>389</v>
      </c>
      <c r="FE91" s="93"/>
      <c r="FF91" s="96" t="s">
        <v>389</v>
      </c>
      <c r="FG91" s="97" t="s">
        <v>389</v>
      </c>
      <c r="FH91" s="93"/>
      <c r="FI91" s="96" t="s">
        <v>389</v>
      </c>
      <c r="FJ91" s="97" t="s">
        <v>389</v>
      </c>
      <c r="FK91" s="93"/>
      <c r="FL91" s="96" t="s">
        <v>389</v>
      </c>
      <c r="FM91" s="97" t="s">
        <v>389</v>
      </c>
    </row>
    <row r="92" ht="15" customHeight="1" spans="1:170" x14ac:dyDescent="0.25">
      <c r="A92" s="94">
        <f>indices!B92</f>
      </c>
      <c r="B92" s="106">
        <f>'a completer'!$B$12</f>
      </c>
      <c r="C92" s="106">
        <f>'a completer'!$B$17</f>
      </c>
      <c r="D92" s="410">
        <f t="shared" si="1"/>
      </c>
      <c r="E92" s="93"/>
      <c r="F92" s="96" t="s">
        <v>389</v>
      </c>
      <c r="G92" s="97" t="s">
        <v>389</v>
      </c>
      <c r="H92" s="93"/>
      <c r="I92" s="96" t="s">
        <v>389</v>
      </c>
      <c r="J92" s="97" t="s">
        <v>389</v>
      </c>
      <c r="K92" s="93"/>
      <c r="L92" s="96" t="s">
        <v>389</v>
      </c>
      <c r="M92" s="97" t="s">
        <v>389</v>
      </c>
      <c r="N92" s="93"/>
      <c r="O92" s="96" t="s">
        <v>389</v>
      </c>
      <c r="P92" s="97" t="s">
        <v>389</v>
      </c>
      <c r="Q92" s="93"/>
      <c r="R92" s="96" t="s">
        <v>389</v>
      </c>
      <c r="S92" s="97" t="s">
        <v>389</v>
      </c>
      <c r="T92" s="93"/>
      <c r="U92" s="96" t="s">
        <v>389</v>
      </c>
      <c r="V92" s="97" t="s">
        <v>389</v>
      </c>
      <c r="W92" s="93"/>
      <c r="X92" s="96" t="s">
        <v>389</v>
      </c>
      <c r="Y92" s="97" t="s">
        <v>389</v>
      </c>
      <c r="Z92" s="93"/>
      <c r="AA92" s="96" t="s">
        <v>389</v>
      </c>
      <c r="AB92" s="97" t="s">
        <v>389</v>
      </c>
      <c r="AC92" s="93"/>
      <c r="AD92" s="96" t="s">
        <v>389</v>
      </c>
      <c r="AE92" s="97" t="s">
        <v>389</v>
      </c>
      <c r="AF92" s="93"/>
      <c r="AG92" s="96" t="s">
        <v>389</v>
      </c>
      <c r="AH92" s="97" t="s">
        <v>389</v>
      </c>
      <c r="AI92" s="93"/>
      <c r="AJ92" s="96" t="s">
        <v>389</v>
      </c>
      <c r="AK92" s="97" t="s">
        <v>389</v>
      </c>
      <c r="AL92" s="93"/>
      <c r="AM92" s="96" t="s">
        <v>389</v>
      </c>
      <c r="AN92" s="97" t="s">
        <v>389</v>
      </c>
      <c r="AO92" s="93"/>
      <c r="AP92" s="96" t="s">
        <v>389</v>
      </c>
      <c r="AQ92" s="97" t="s">
        <v>389</v>
      </c>
      <c r="AR92" s="93"/>
      <c r="AS92" s="96" t="s">
        <v>389</v>
      </c>
      <c r="AT92" s="97" t="s">
        <v>389</v>
      </c>
      <c r="AU92" s="93"/>
      <c r="AV92" s="96" t="s">
        <v>389</v>
      </c>
      <c r="AW92" s="97" t="s">
        <v>389</v>
      </c>
      <c r="AX92" s="93"/>
      <c r="AY92" s="96" t="s">
        <v>389</v>
      </c>
      <c r="AZ92" s="97" t="s">
        <v>389</v>
      </c>
      <c r="BA92" s="93"/>
      <c r="BB92" s="96" t="s">
        <v>389</v>
      </c>
      <c r="BC92" s="97" t="s">
        <v>389</v>
      </c>
      <c r="BD92" s="93"/>
      <c r="BE92" s="96" t="s">
        <v>389</v>
      </c>
      <c r="BF92" s="97" t="s">
        <v>389</v>
      </c>
      <c r="BG92" s="93"/>
      <c r="BH92" s="96" t="s">
        <v>389</v>
      </c>
      <c r="BI92" s="97" t="s">
        <v>389</v>
      </c>
      <c r="BJ92" s="93"/>
      <c r="BK92" s="96" t="s">
        <v>389</v>
      </c>
      <c r="BL92" s="97" t="s">
        <v>389</v>
      </c>
      <c r="BM92" s="93"/>
      <c r="BN92" s="96" t="s">
        <v>389</v>
      </c>
      <c r="BO92" s="97" t="s">
        <v>389</v>
      </c>
      <c r="BP92" s="93"/>
      <c r="BQ92" s="96" t="s">
        <v>389</v>
      </c>
      <c r="BR92" s="97" t="s">
        <v>389</v>
      </c>
      <c r="BS92" s="93"/>
      <c r="BT92" s="96" t="s">
        <v>389</v>
      </c>
      <c r="BU92" s="97" t="s">
        <v>389</v>
      </c>
      <c r="BV92" s="93"/>
      <c r="BW92" s="96" t="s">
        <v>389</v>
      </c>
      <c r="BX92" s="97" t="s">
        <v>389</v>
      </c>
      <c r="BY92" s="93"/>
      <c r="BZ92" s="96" t="s">
        <v>389</v>
      </c>
      <c r="CA92" s="97" t="s">
        <v>389</v>
      </c>
      <c r="CB92" s="93"/>
      <c r="CC92" s="96" t="s">
        <v>389</v>
      </c>
      <c r="CD92" s="97" t="s">
        <v>389</v>
      </c>
      <c r="CE92" s="93"/>
      <c r="CF92" s="96" t="s">
        <v>389</v>
      </c>
      <c r="CG92" s="97" t="s">
        <v>389</v>
      </c>
      <c r="CH92" s="93"/>
      <c r="CI92" s="96" t="s">
        <v>389</v>
      </c>
      <c r="CJ92" s="97" t="s">
        <v>389</v>
      </c>
      <c r="CK92" s="93"/>
      <c r="CL92" s="96" t="s">
        <v>389</v>
      </c>
      <c r="CM92" s="97" t="s">
        <v>389</v>
      </c>
      <c r="CN92" s="93"/>
      <c r="CO92" s="96" t="s">
        <v>389</v>
      </c>
      <c r="CP92" s="97" t="s">
        <v>389</v>
      </c>
      <c r="CQ92" s="93"/>
      <c r="CR92" s="96" t="s">
        <v>389</v>
      </c>
      <c r="CS92" s="97" t="s">
        <v>389</v>
      </c>
      <c r="CT92" s="93"/>
      <c r="CU92" s="96" t="s">
        <v>389</v>
      </c>
      <c r="CV92" s="97" t="s">
        <v>389</v>
      </c>
      <c r="CW92" s="93"/>
      <c r="CX92" s="96" t="s">
        <v>389</v>
      </c>
      <c r="CY92" s="97" t="s">
        <v>389</v>
      </c>
      <c r="CZ92" s="93"/>
      <c r="DA92" s="96" t="s">
        <v>389</v>
      </c>
      <c r="DB92" s="97" t="s">
        <v>389</v>
      </c>
      <c r="DC92" s="93"/>
      <c r="DD92" s="96" t="s">
        <v>389</v>
      </c>
      <c r="DE92" s="97" t="s">
        <v>389</v>
      </c>
      <c r="DF92" s="93"/>
      <c r="DG92" s="96" t="s">
        <v>389</v>
      </c>
      <c r="DH92" s="97" t="s">
        <v>389</v>
      </c>
      <c r="DI92" s="93"/>
      <c r="DJ92" s="96" t="s">
        <v>389</v>
      </c>
      <c r="DK92" s="97" t="s">
        <v>389</v>
      </c>
      <c r="DL92" s="93"/>
      <c r="DM92" s="96" t="s">
        <v>389</v>
      </c>
      <c r="DN92" s="97" t="s">
        <v>389</v>
      </c>
      <c r="DO92" s="93"/>
      <c r="DP92" s="96" t="s">
        <v>389</v>
      </c>
      <c r="DQ92" s="97" t="s">
        <v>389</v>
      </c>
      <c r="DR92" s="93"/>
      <c r="DS92" s="96" t="s">
        <v>389</v>
      </c>
      <c r="DT92" s="97" t="s">
        <v>389</v>
      </c>
      <c r="DU92" s="93"/>
      <c r="DV92" s="96" t="s">
        <v>389</v>
      </c>
      <c r="DW92" s="97" t="s">
        <v>389</v>
      </c>
      <c r="DX92" s="93"/>
      <c r="DY92" s="96" t="s">
        <v>389</v>
      </c>
      <c r="DZ92" s="97" t="s">
        <v>389</v>
      </c>
      <c r="EA92" s="93"/>
      <c r="EB92" s="96" t="s">
        <v>389</v>
      </c>
      <c r="EC92" s="97" t="s">
        <v>389</v>
      </c>
      <c r="ED92" s="93"/>
      <c r="EE92" s="96" t="s">
        <v>389</v>
      </c>
      <c r="EF92" s="97" t="s">
        <v>389</v>
      </c>
      <c r="EG92" s="93"/>
      <c r="EH92" s="96" t="s">
        <v>389</v>
      </c>
      <c r="EI92" s="97" t="s">
        <v>389</v>
      </c>
      <c r="EJ92" s="93"/>
      <c r="EK92" s="96" t="s">
        <v>389</v>
      </c>
      <c r="EL92" s="97" t="s">
        <v>389</v>
      </c>
      <c r="EM92" s="93"/>
      <c r="EN92" s="96" t="s">
        <v>389</v>
      </c>
      <c r="EO92" s="97" t="s">
        <v>389</v>
      </c>
      <c r="EP92" s="93"/>
      <c r="EQ92" s="96" t="s">
        <v>389</v>
      </c>
      <c r="ER92" s="97" t="s">
        <v>389</v>
      </c>
      <c r="ES92" s="93"/>
      <c r="ET92" s="96" t="s">
        <v>389</v>
      </c>
      <c r="EU92" s="97" t="s">
        <v>389</v>
      </c>
      <c r="EV92" s="93"/>
      <c r="EW92" s="96" t="s">
        <v>389</v>
      </c>
      <c r="EX92" s="97" t="s">
        <v>389</v>
      </c>
      <c r="EY92" s="93"/>
      <c r="EZ92" s="96" t="s">
        <v>389</v>
      </c>
      <c r="FA92" s="97" t="s">
        <v>389</v>
      </c>
      <c r="FB92" s="93"/>
      <c r="FC92" s="96" t="s">
        <v>389</v>
      </c>
      <c r="FD92" s="97" t="s">
        <v>389</v>
      </c>
      <c r="FE92" s="93"/>
      <c r="FF92" s="96" t="s">
        <v>389</v>
      </c>
      <c r="FG92" s="97" t="s">
        <v>389</v>
      </c>
      <c r="FH92" s="93"/>
      <c r="FI92" s="96" t="s">
        <v>389</v>
      </c>
      <c r="FJ92" s="97" t="s">
        <v>389</v>
      </c>
      <c r="FK92" s="93"/>
      <c r="FL92" s="96" t="s">
        <v>389</v>
      </c>
      <c r="FM92" s="97" t="s">
        <v>389</v>
      </c>
    </row>
    <row r="93" ht="15" customHeight="1" spans="1:170" x14ac:dyDescent="0.25">
      <c r="A93" s="94">
        <f>indices!B93</f>
      </c>
      <c r="B93" s="106">
        <f>'a completer'!$B$12</f>
      </c>
      <c r="C93" s="106">
        <f>'a completer'!$B$17</f>
      </c>
      <c r="D93" s="410">
        <f t="shared" si="1"/>
      </c>
      <c r="E93" s="93"/>
      <c r="F93" s="96" t="s">
        <v>389</v>
      </c>
      <c r="G93" s="97" t="s">
        <v>389</v>
      </c>
      <c r="H93" s="93"/>
      <c r="I93" s="96" t="s">
        <v>389</v>
      </c>
      <c r="J93" s="97" t="s">
        <v>389</v>
      </c>
      <c r="K93" s="93"/>
      <c r="L93" s="96" t="s">
        <v>389</v>
      </c>
      <c r="M93" s="97" t="s">
        <v>389</v>
      </c>
      <c r="N93" s="93"/>
      <c r="O93" s="96" t="s">
        <v>389</v>
      </c>
      <c r="P93" s="97" t="s">
        <v>389</v>
      </c>
      <c r="Q93" s="93"/>
      <c r="R93" s="96" t="s">
        <v>389</v>
      </c>
      <c r="S93" s="97" t="s">
        <v>389</v>
      </c>
      <c r="T93" s="93"/>
      <c r="U93" s="96" t="s">
        <v>389</v>
      </c>
      <c r="V93" s="97" t="s">
        <v>389</v>
      </c>
      <c r="W93" s="93"/>
      <c r="X93" s="96" t="s">
        <v>389</v>
      </c>
      <c r="Y93" s="97" t="s">
        <v>389</v>
      </c>
      <c r="Z93" s="93"/>
      <c r="AA93" s="96" t="s">
        <v>389</v>
      </c>
      <c r="AB93" s="97" t="s">
        <v>389</v>
      </c>
      <c r="AC93" s="93"/>
      <c r="AD93" s="96" t="s">
        <v>389</v>
      </c>
      <c r="AE93" s="97" t="s">
        <v>389</v>
      </c>
      <c r="AF93" s="93"/>
      <c r="AG93" s="96" t="s">
        <v>389</v>
      </c>
      <c r="AH93" s="97" t="s">
        <v>389</v>
      </c>
      <c r="AI93" s="93"/>
      <c r="AJ93" s="96" t="s">
        <v>389</v>
      </c>
      <c r="AK93" s="97" t="s">
        <v>389</v>
      </c>
      <c r="AL93" s="93"/>
      <c r="AM93" s="96" t="s">
        <v>389</v>
      </c>
      <c r="AN93" s="97" t="s">
        <v>389</v>
      </c>
      <c r="AO93" s="93"/>
      <c r="AP93" s="96" t="s">
        <v>389</v>
      </c>
      <c r="AQ93" s="97" t="s">
        <v>389</v>
      </c>
      <c r="AR93" s="93">
        <v>1</v>
      </c>
      <c r="AS93" s="96" t="e">
        <v>#N/A</v>
      </c>
      <c r="AT93" s="97" t="e">
        <v>#N/A</v>
      </c>
      <c r="AU93" s="93"/>
      <c r="AV93" s="96" t="s">
        <v>389</v>
      </c>
      <c r="AW93" s="97" t="s">
        <v>389</v>
      </c>
      <c r="AX93" s="93"/>
      <c r="AY93" s="96" t="s">
        <v>389</v>
      </c>
      <c r="AZ93" s="97" t="s">
        <v>389</v>
      </c>
      <c r="BA93" s="93">
        <v>1</v>
      </c>
      <c r="BB93" s="96" t="e">
        <v>#N/A</v>
      </c>
      <c r="BC93" s="97" t="e">
        <v>#N/A</v>
      </c>
      <c r="BD93" s="93">
        <v>1</v>
      </c>
      <c r="BE93" s="96" t="e">
        <v>#N/A</v>
      </c>
      <c r="BF93" s="97" t="e">
        <v>#N/A</v>
      </c>
      <c r="BG93" s="93"/>
      <c r="BH93" s="96" t="s">
        <v>389</v>
      </c>
      <c r="BI93" s="97" t="s">
        <v>389</v>
      </c>
      <c r="BJ93" s="93"/>
      <c r="BK93" s="96" t="s">
        <v>389</v>
      </c>
      <c r="BL93" s="97" t="s">
        <v>389</v>
      </c>
      <c r="BM93" s="93"/>
      <c r="BN93" s="96" t="s">
        <v>389</v>
      </c>
      <c r="BO93" s="97" t="s">
        <v>389</v>
      </c>
      <c r="BP93" s="93"/>
      <c r="BQ93" s="96" t="s">
        <v>389</v>
      </c>
      <c r="BR93" s="97" t="s">
        <v>389</v>
      </c>
      <c r="BS93" s="93"/>
      <c r="BT93" s="96" t="s">
        <v>389</v>
      </c>
      <c r="BU93" s="97" t="s">
        <v>389</v>
      </c>
      <c r="BV93" s="93"/>
      <c r="BW93" s="96" t="s">
        <v>389</v>
      </c>
      <c r="BX93" s="97" t="s">
        <v>389</v>
      </c>
      <c r="BY93" s="93"/>
      <c r="BZ93" s="96" t="s">
        <v>389</v>
      </c>
      <c r="CA93" s="97" t="s">
        <v>389</v>
      </c>
      <c r="CB93" s="93"/>
      <c r="CC93" s="96" t="s">
        <v>389</v>
      </c>
      <c r="CD93" s="97" t="s">
        <v>389</v>
      </c>
      <c r="CE93" s="93"/>
      <c r="CF93" s="96" t="s">
        <v>389</v>
      </c>
      <c r="CG93" s="97" t="s">
        <v>389</v>
      </c>
      <c r="CH93" s="93"/>
      <c r="CI93" s="96" t="s">
        <v>389</v>
      </c>
      <c r="CJ93" s="97" t="s">
        <v>389</v>
      </c>
      <c r="CK93" s="93"/>
      <c r="CL93" s="96" t="s">
        <v>389</v>
      </c>
      <c r="CM93" s="97" t="s">
        <v>389</v>
      </c>
      <c r="CN93" s="93"/>
      <c r="CO93" s="96" t="s">
        <v>389</v>
      </c>
      <c r="CP93" s="97" t="s">
        <v>389</v>
      </c>
      <c r="CQ93" s="93"/>
      <c r="CR93" s="96" t="s">
        <v>389</v>
      </c>
      <c r="CS93" s="97" t="s">
        <v>389</v>
      </c>
      <c r="CT93" s="93"/>
      <c r="CU93" s="96" t="s">
        <v>389</v>
      </c>
      <c r="CV93" s="97" t="s">
        <v>389</v>
      </c>
      <c r="CW93" s="93"/>
      <c r="CX93" s="96" t="s">
        <v>389</v>
      </c>
      <c r="CY93" s="97" t="s">
        <v>389</v>
      </c>
      <c r="CZ93" s="93"/>
      <c r="DA93" s="96" t="s">
        <v>389</v>
      </c>
      <c r="DB93" s="97" t="s">
        <v>389</v>
      </c>
      <c r="DC93" s="93"/>
      <c r="DD93" s="96" t="s">
        <v>389</v>
      </c>
      <c r="DE93" s="97" t="s">
        <v>389</v>
      </c>
      <c r="DF93" s="93"/>
      <c r="DG93" s="96" t="s">
        <v>389</v>
      </c>
      <c r="DH93" s="97" t="s">
        <v>389</v>
      </c>
      <c r="DI93" s="93"/>
      <c r="DJ93" s="96" t="s">
        <v>389</v>
      </c>
      <c r="DK93" s="97" t="s">
        <v>389</v>
      </c>
      <c r="DL93" s="93"/>
      <c r="DM93" s="96" t="s">
        <v>389</v>
      </c>
      <c r="DN93" s="97" t="s">
        <v>389</v>
      </c>
      <c r="DO93" s="93"/>
      <c r="DP93" s="96" t="s">
        <v>389</v>
      </c>
      <c r="DQ93" s="97" t="s">
        <v>389</v>
      </c>
      <c r="DR93" s="93"/>
      <c r="DS93" s="96" t="s">
        <v>389</v>
      </c>
      <c r="DT93" s="97" t="s">
        <v>389</v>
      </c>
      <c r="DU93" s="93"/>
      <c r="DV93" s="96" t="s">
        <v>389</v>
      </c>
      <c r="DW93" s="97" t="s">
        <v>389</v>
      </c>
      <c r="DX93" s="93"/>
      <c r="DY93" s="96" t="s">
        <v>389</v>
      </c>
      <c r="DZ93" s="97" t="s">
        <v>389</v>
      </c>
      <c r="EA93" s="93"/>
      <c r="EB93" s="96" t="s">
        <v>389</v>
      </c>
      <c r="EC93" s="97" t="s">
        <v>389</v>
      </c>
      <c r="ED93" s="93"/>
      <c r="EE93" s="96" t="s">
        <v>389</v>
      </c>
      <c r="EF93" s="97" t="s">
        <v>389</v>
      </c>
      <c r="EG93" s="93"/>
      <c r="EH93" s="96" t="s">
        <v>389</v>
      </c>
      <c r="EI93" s="97" t="s">
        <v>389</v>
      </c>
      <c r="EJ93" s="93"/>
      <c r="EK93" s="96" t="s">
        <v>389</v>
      </c>
      <c r="EL93" s="97" t="s">
        <v>389</v>
      </c>
      <c r="EM93" s="93"/>
      <c r="EN93" s="96" t="s">
        <v>389</v>
      </c>
      <c r="EO93" s="97" t="s">
        <v>389</v>
      </c>
      <c r="EP93" s="93"/>
      <c r="EQ93" s="96" t="s">
        <v>389</v>
      </c>
      <c r="ER93" s="97" t="s">
        <v>389</v>
      </c>
      <c r="ES93" s="93"/>
      <c r="ET93" s="96" t="s">
        <v>389</v>
      </c>
      <c r="EU93" s="97" t="s">
        <v>389</v>
      </c>
      <c r="EV93" s="93"/>
      <c r="EW93" s="96" t="s">
        <v>389</v>
      </c>
      <c r="EX93" s="97" t="s">
        <v>389</v>
      </c>
      <c r="EY93" s="93"/>
      <c r="EZ93" s="96" t="s">
        <v>389</v>
      </c>
      <c r="FA93" s="97" t="s">
        <v>389</v>
      </c>
      <c r="FB93" s="93"/>
      <c r="FC93" s="96" t="s">
        <v>389</v>
      </c>
      <c r="FD93" s="97" t="s">
        <v>389</v>
      </c>
      <c r="FE93" s="93"/>
      <c r="FF93" s="96" t="s">
        <v>389</v>
      </c>
      <c r="FG93" s="97" t="s">
        <v>389</v>
      </c>
      <c r="FH93" s="93"/>
      <c r="FI93" s="96" t="s">
        <v>389</v>
      </c>
      <c r="FJ93" s="97" t="s">
        <v>389</v>
      </c>
      <c r="FK93" s="93"/>
      <c r="FL93" s="96" t="s">
        <v>389</v>
      </c>
      <c r="FM93" s="97" t="s">
        <v>389</v>
      </c>
    </row>
    <row r="94" ht="15" customHeight="1" spans="1:170" x14ac:dyDescent="0.25">
      <c r="A94" s="94">
        <f>indices!B94</f>
      </c>
      <c r="B94" s="106">
        <f>'a completer'!$B$12</f>
      </c>
      <c r="C94" s="106">
        <f>'a completer'!$B$17</f>
      </c>
      <c r="D94" s="410">
        <f t="shared" si="1"/>
      </c>
      <c r="E94" s="93"/>
      <c r="F94" s="96" t="s">
        <v>389</v>
      </c>
      <c r="G94" s="97" t="s">
        <v>389</v>
      </c>
      <c r="H94" s="93"/>
      <c r="I94" s="96" t="s">
        <v>389</v>
      </c>
      <c r="J94" s="97" t="s">
        <v>389</v>
      </c>
      <c r="K94" s="93"/>
      <c r="L94" s="96" t="s">
        <v>389</v>
      </c>
      <c r="M94" s="97" t="s">
        <v>389</v>
      </c>
      <c r="N94" s="93"/>
      <c r="O94" s="96" t="s">
        <v>389</v>
      </c>
      <c r="P94" s="97" t="s">
        <v>389</v>
      </c>
      <c r="Q94" s="93"/>
      <c r="R94" s="96" t="s">
        <v>389</v>
      </c>
      <c r="S94" s="97" t="s">
        <v>389</v>
      </c>
      <c r="T94" s="93"/>
      <c r="U94" s="96" t="s">
        <v>389</v>
      </c>
      <c r="V94" s="97" t="s">
        <v>389</v>
      </c>
      <c r="W94" s="93"/>
      <c r="X94" s="96" t="s">
        <v>389</v>
      </c>
      <c r="Y94" s="97" t="s">
        <v>389</v>
      </c>
      <c r="Z94" s="93"/>
      <c r="AA94" s="96" t="s">
        <v>389</v>
      </c>
      <c r="AB94" s="97" t="s">
        <v>389</v>
      </c>
      <c r="AC94" s="93"/>
      <c r="AD94" s="96" t="s">
        <v>389</v>
      </c>
      <c r="AE94" s="97" t="s">
        <v>389</v>
      </c>
      <c r="AF94" s="93"/>
      <c r="AG94" s="96" t="s">
        <v>389</v>
      </c>
      <c r="AH94" s="97" t="s">
        <v>389</v>
      </c>
      <c r="AI94" s="93"/>
      <c r="AJ94" s="96" t="s">
        <v>389</v>
      </c>
      <c r="AK94" s="97" t="s">
        <v>389</v>
      </c>
      <c r="AL94" s="93"/>
      <c r="AM94" s="96" t="s">
        <v>389</v>
      </c>
      <c r="AN94" s="97" t="s">
        <v>389</v>
      </c>
      <c r="AO94" s="93"/>
      <c r="AP94" s="96" t="s">
        <v>389</v>
      </c>
      <c r="AQ94" s="97" t="s">
        <v>389</v>
      </c>
      <c r="AR94" s="93"/>
      <c r="AS94" s="96" t="s">
        <v>389</v>
      </c>
      <c r="AT94" s="97" t="s">
        <v>389</v>
      </c>
      <c r="AU94" s="93"/>
      <c r="AV94" s="96" t="s">
        <v>389</v>
      </c>
      <c r="AW94" s="97" t="s">
        <v>389</v>
      </c>
      <c r="AX94" s="93"/>
      <c r="AY94" s="96" t="s">
        <v>389</v>
      </c>
      <c r="AZ94" s="97" t="s">
        <v>389</v>
      </c>
      <c r="BA94" s="93"/>
      <c r="BB94" s="96" t="s">
        <v>389</v>
      </c>
      <c r="BC94" s="97" t="s">
        <v>389</v>
      </c>
      <c r="BD94" s="93"/>
      <c r="BE94" s="96" t="s">
        <v>389</v>
      </c>
      <c r="BF94" s="97" t="s">
        <v>389</v>
      </c>
      <c r="BG94" s="93"/>
      <c r="BH94" s="96" t="s">
        <v>389</v>
      </c>
      <c r="BI94" s="97" t="s">
        <v>389</v>
      </c>
      <c r="BJ94" s="93"/>
      <c r="BK94" s="96" t="s">
        <v>389</v>
      </c>
      <c r="BL94" s="97" t="s">
        <v>389</v>
      </c>
      <c r="BM94" s="93"/>
      <c r="BN94" s="96" t="s">
        <v>389</v>
      </c>
      <c r="BO94" s="97" t="s">
        <v>389</v>
      </c>
      <c r="BP94" s="93"/>
      <c r="BQ94" s="96" t="s">
        <v>389</v>
      </c>
      <c r="BR94" s="97" t="s">
        <v>389</v>
      </c>
      <c r="BS94" s="93"/>
      <c r="BT94" s="96" t="s">
        <v>389</v>
      </c>
      <c r="BU94" s="97" t="s">
        <v>389</v>
      </c>
      <c r="BV94" s="93"/>
      <c r="BW94" s="96" t="s">
        <v>389</v>
      </c>
      <c r="BX94" s="97" t="s">
        <v>389</v>
      </c>
      <c r="BY94" s="93"/>
      <c r="BZ94" s="96" t="s">
        <v>389</v>
      </c>
      <c r="CA94" s="97" t="s">
        <v>389</v>
      </c>
      <c r="CB94" s="93"/>
      <c r="CC94" s="96" t="s">
        <v>389</v>
      </c>
      <c r="CD94" s="97" t="s">
        <v>389</v>
      </c>
      <c r="CE94" s="93"/>
      <c r="CF94" s="96" t="s">
        <v>389</v>
      </c>
      <c r="CG94" s="97" t="s">
        <v>389</v>
      </c>
      <c r="CH94" s="93"/>
      <c r="CI94" s="96" t="s">
        <v>389</v>
      </c>
      <c r="CJ94" s="97" t="s">
        <v>389</v>
      </c>
      <c r="CK94" s="93"/>
      <c r="CL94" s="96" t="s">
        <v>389</v>
      </c>
      <c r="CM94" s="97" t="s">
        <v>389</v>
      </c>
      <c r="CN94" s="93"/>
      <c r="CO94" s="96" t="s">
        <v>389</v>
      </c>
      <c r="CP94" s="97" t="s">
        <v>389</v>
      </c>
      <c r="CQ94" s="93"/>
      <c r="CR94" s="96" t="s">
        <v>389</v>
      </c>
      <c r="CS94" s="97" t="s">
        <v>389</v>
      </c>
      <c r="CT94" s="93"/>
      <c r="CU94" s="96" t="s">
        <v>389</v>
      </c>
      <c r="CV94" s="97" t="s">
        <v>389</v>
      </c>
      <c r="CW94" s="93"/>
      <c r="CX94" s="96" t="s">
        <v>389</v>
      </c>
      <c r="CY94" s="97" t="s">
        <v>389</v>
      </c>
      <c r="CZ94" s="93"/>
      <c r="DA94" s="96" t="s">
        <v>389</v>
      </c>
      <c r="DB94" s="97" t="s">
        <v>389</v>
      </c>
      <c r="DC94" s="93"/>
      <c r="DD94" s="96" t="s">
        <v>389</v>
      </c>
      <c r="DE94" s="97" t="s">
        <v>389</v>
      </c>
      <c r="DF94" s="93"/>
      <c r="DG94" s="96" t="s">
        <v>389</v>
      </c>
      <c r="DH94" s="97" t="s">
        <v>389</v>
      </c>
      <c r="DI94" s="93"/>
      <c r="DJ94" s="96" t="s">
        <v>389</v>
      </c>
      <c r="DK94" s="97" t="s">
        <v>389</v>
      </c>
      <c r="DL94" s="93"/>
      <c r="DM94" s="96" t="s">
        <v>389</v>
      </c>
      <c r="DN94" s="97" t="s">
        <v>389</v>
      </c>
      <c r="DO94" s="93"/>
      <c r="DP94" s="96" t="s">
        <v>389</v>
      </c>
      <c r="DQ94" s="97" t="s">
        <v>389</v>
      </c>
      <c r="DR94" s="93"/>
      <c r="DS94" s="96" t="s">
        <v>389</v>
      </c>
      <c r="DT94" s="97" t="s">
        <v>389</v>
      </c>
      <c r="DU94" s="93"/>
      <c r="DV94" s="96" t="s">
        <v>389</v>
      </c>
      <c r="DW94" s="97" t="s">
        <v>389</v>
      </c>
      <c r="DX94" s="93"/>
      <c r="DY94" s="96" t="s">
        <v>389</v>
      </c>
      <c r="DZ94" s="97" t="s">
        <v>389</v>
      </c>
      <c r="EA94" s="93"/>
      <c r="EB94" s="96" t="s">
        <v>389</v>
      </c>
      <c r="EC94" s="97" t="s">
        <v>389</v>
      </c>
      <c r="ED94" s="93"/>
      <c r="EE94" s="96" t="s">
        <v>389</v>
      </c>
      <c r="EF94" s="97" t="s">
        <v>389</v>
      </c>
      <c r="EG94" s="93"/>
      <c r="EH94" s="96" t="s">
        <v>389</v>
      </c>
      <c r="EI94" s="97" t="s">
        <v>389</v>
      </c>
      <c r="EJ94" s="93"/>
      <c r="EK94" s="96" t="s">
        <v>389</v>
      </c>
      <c r="EL94" s="97" t="s">
        <v>389</v>
      </c>
      <c r="EM94" s="93"/>
      <c r="EN94" s="96" t="s">
        <v>389</v>
      </c>
      <c r="EO94" s="97" t="s">
        <v>389</v>
      </c>
      <c r="EP94" s="93"/>
      <c r="EQ94" s="96" t="s">
        <v>389</v>
      </c>
      <c r="ER94" s="97" t="s">
        <v>389</v>
      </c>
      <c r="ES94" s="93"/>
      <c r="ET94" s="96" t="s">
        <v>389</v>
      </c>
      <c r="EU94" s="97" t="s">
        <v>389</v>
      </c>
      <c r="EV94" s="93"/>
      <c r="EW94" s="96" t="s">
        <v>389</v>
      </c>
      <c r="EX94" s="97" t="s">
        <v>389</v>
      </c>
      <c r="EY94" s="93"/>
      <c r="EZ94" s="96" t="s">
        <v>389</v>
      </c>
      <c r="FA94" s="97" t="s">
        <v>389</v>
      </c>
      <c r="FB94" s="93"/>
      <c r="FC94" s="96" t="s">
        <v>389</v>
      </c>
      <c r="FD94" s="97" t="s">
        <v>389</v>
      </c>
      <c r="FE94" s="93"/>
      <c r="FF94" s="96" t="s">
        <v>389</v>
      </c>
      <c r="FG94" s="97" t="s">
        <v>389</v>
      </c>
      <c r="FH94" s="93"/>
      <c r="FI94" s="96" t="s">
        <v>389</v>
      </c>
      <c r="FJ94" s="97" t="s">
        <v>389</v>
      </c>
      <c r="FK94" s="93"/>
      <c r="FL94" s="96" t="s">
        <v>389</v>
      </c>
      <c r="FM94" s="97" t="s">
        <v>389</v>
      </c>
    </row>
    <row r="95" ht="15" customHeight="1" spans="1:170" x14ac:dyDescent="0.25">
      <c r="A95" s="94">
        <f>indices!B95</f>
      </c>
      <c r="B95" s="106">
        <f>'a completer'!$B$12</f>
      </c>
      <c r="C95" s="106">
        <f>'a completer'!$B$17</f>
      </c>
      <c r="D95" s="410">
        <f t="shared" si="1"/>
      </c>
      <c r="E95" s="93"/>
      <c r="F95" s="96" t="s">
        <v>389</v>
      </c>
      <c r="G95" s="97" t="s">
        <v>389</v>
      </c>
      <c r="H95" s="93"/>
      <c r="I95" s="96" t="s">
        <v>389</v>
      </c>
      <c r="J95" s="97" t="s">
        <v>389</v>
      </c>
      <c r="K95" s="93"/>
      <c r="L95" s="96" t="s">
        <v>389</v>
      </c>
      <c r="M95" s="97" t="s">
        <v>389</v>
      </c>
      <c r="N95" s="93"/>
      <c r="O95" s="96" t="s">
        <v>389</v>
      </c>
      <c r="P95" s="97" t="s">
        <v>389</v>
      </c>
      <c r="Q95" s="93"/>
      <c r="R95" s="96" t="s">
        <v>389</v>
      </c>
      <c r="S95" s="97" t="s">
        <v>389</v>
      </c>
      <c r="T95" s="93"/>
      <c r="U95" s="96" t="s">
        <v>389</v>
      </c>
      <c r="V95" s="97" t="s">
        <v>389</v>
      </c>
      <c r="W95" s="93"/>
      <c r="X95" s="96" t="s">
        <v>389</v>
      </c>
      <c r="Y95" s="97" t="s">
        <v>389</v>
      </c>
      <c r="Z95" s="93"/>
      <c r="AA95" s="96" t="s">
        <v>389</v>
      </c>
      <c r="AB95" s="97" t="s">
        <v>389</v>
      </c>
      <c r="AC95" s="93"/>
      <c r="AD95" s="96" t="s">
        <v>389</v>
      </c>
      <c r="AE95" s="97" t="s">
        <v>389</v>
      </c>
      <c r="AF95" s="93"/>
      <c r="AG95" s="96" t="s">
        <v>389</v>
      </c>
      <c r="AH95" s="97" t="s">
        <v>389</v>
      </c>
      <c r="AI95" s="93"/>
      <c r="AJ95" s="96" t="s">
        <v>389</v>
      </c>
      <c r="AK95" s="97" t="s">
        <v>389</v>
      </c>
      <c r="AL95" s="93"/>
      <c r="AM95" s="96" t="s">
        <v>389</v>
      </c>
      <c r="AN95" s="97" t="s">
        <v>389</v>
      </c>
      <c r="AO95" s="93"/>
      <c r="AP95" s="96" t="s">
        <v>389</v>
      </c>
      <c r="AQ95" s="97" t="s">
        <v>389</v>
      </c>
      <c r="AR95" s="93"/>
      <c r="AS95" s="96" t="s">
        <v>389</v>
      </c>
      <c r="AT95" s="97" t="s">
        <v>389</v>
      </c>
      <c r="AU95" s="93"/>
      <c r="AV95" s="96" t="s">
        <v>389</v>
      </c>
      <c r="AW95" s="97" t="s">
        <v>389</v>
      </c>
      <c r="AX95" s="93"/>
      <c r="AY95" s="96" t="s">
        <v>389</v>
      </c>
      <c r="AZ95" s="97" t="s">
        <v>389</v>
      </c>
      <c r="BA95" s="93"/>
      <c r="BB95" s="96" t="s">
        <v>389</v>
      </c>
      <c r="BC95" s="97" t="s">
        <v>389</v>
      </c>
      <c r="BD95" s="93"/>
      <c r="BE95" s="96" t="s">
        <v>389</v>
      </c>
      <c r="BF95" s="97" t="s">
        <v>389</v>
      </c>
      <c r="BG95" s="93"/>
      <c r="BH95" s="96" t="s">
        <v>389</v>
      </c>
      <c r="BI95" s="97" t="s">
        <v>389</v>
      </c>
      <c r="BJ95" s="93"/>
      <c r="BK95" s="96" t="s">
        <v>389</v>
      </c>
      <c r="BL95" s="97" t="s">
        <v>389</v>
      </c>
      <c r="BM95" s="93"/>
      <c r="BN95" s="96" t="s">
        <v>389</v>
      </c>
      <c r="BO95" s="97" t="s">
        <v>389</v>
      </c>
      <c r="BP95" s="93"/>
      <c r="BQ95" s="96" t="s">
        <v>389</v>
      </c>
      <c r="BR95" s="97" t="s">
        <v>389</v>
      </c>
      <c r="BS95" s="93"/>
      <c r="BT95" s="96" t="s">
        <v>389</v>
      </c>
      <c r="BU95" s="97" t="s">
        <v>389</v>
      </c>
      <c r="BV95" s="93"/>
      <c r="BW95" s="96" t="s">
        <v>389</v>
      </c>
      <c r="BX95" s="97" t="s">
        <v>389</v>
      </c>
      <c r="BY95" s="93"/>
      <c r="BZ95" s="96" t="s">
        <v>389</v>
      </c>
      <c r="CA95" s="97" t="s">
        <v>389</v>
      </c>
      <c r="CB95" s="93"/>
      <c r="CC95" s="96" t="s">
        <v>389</v>
      </c>
      <c r="CD95" s="97" t="s">
        <v>389</v>
      </c>
      <c r="CE95" s="93"/>
      <c r="CF95" s="96" t="s">
        <v>389</v>
      </c>
      <c r="CG95" s="97" t="s">
        <v>389</v>
      </c>
      <c r="CH95" s="93"/>
      <c r="CI95" s="96" t="s">
        <v>389</v>
      </c>
      <c r="CJ95" s="97" t="s">
        <v>389</v>
      </c>
      <c r="CK95" s="93"/>
      <c r="CL95" s="96" t="s">
        <v>389</v>
      </c>
      <c r="CM95" s="97" t="s">
        <v>389</v>
      </c>
      <c r="CN95" s="93"/>
      <c r="CO95" s="96" t="s">
        <v>389</v>
      </c>
      <c r="CP95" s="97" t="s">
        <v>389</v>
      </c>
      <c r="CQ95" s="93"/>
      <c r="CR95" s="96" t="s">
        <v>389</v>
      </c>
      <c r="CS95" s="97" t="s">
        <v>389</v>
      </c>
      <c r="CT95" s="93"/>
      <c r="CU95" s="96" t="s">
        <v>389</v>
      </c>
      <c r="CV95" s="97" t="s">
        <v>389</v>
      </c>
      <c r="CW95" s="93"/>
      <c r="CX95" s="96" t="s">
        <v>389</v>
      </c>
      <c r="CY95" s="97" t="s">
        <v>389</v>
      </c>
      <c r="CZ95" s="93"/>
      <c r="DA95" s="96" t="s">
        <v>389</v>
      </c>
      <c r="DB95" s="97" t="s">
        <v>389</v>
      </c>
      <c r="DC95" s="93"/>
      <c r="DD95" s="96" t="s">
        <v>389</v>
      </c>
      <c r="DE95" s="97" t="s">
        <v>389</v>
      </c>
      <c r="DF95" s="93"/>
      <c r="DG95" s="96" t="s">
        <v>389</v>
      </c>
      <c r="DH95" s="97" t="s">
        <v>389</v>
      </c>
      <c r="DI95" s="93"/>
      <c r="DJ95" s="96" t="s">
        <v>389</v>
      </c>
      <c r="DK95" s="97" t="s">
        <v>389</v>
      </c>
      <c r="DL95" s="93"/>
      <c r="DM95" s="96" t="s">
        <v>389</v>
      </c>
      <c r="DN95" s="97" t="s">
        <v>389</v>
      </c>
      <c r="DO95" s="93"/>
      <c r="DP95" s="96" t="s">
        <v>389</v>
      </c>
      <c r="DQ95" s="97" t="s">
        <v>389</v>
      </c>
      <c r="DR95" s="93"/>
      <c r="DS95" s="96" t="s">
        <v>389</v>
      </c>
      <c r="DT95" s="97" t="s">
        <v>389</v>
      </c>
      <c r="DU95" s="93"/>
      <c r="DV95" s="96" t="s">
        <v>389</v>
      </c>
      <c r="DW95" s="97" t="s">
        <v>389</v>
      </c>
      <c r="DX95" s="93"/>
      <c r="DY95" s="96" t="s">
        <v>389</v>
      </c>
      <c r="DZ95" s="97" t="s">
        <v>389</v>
      </c>
      <c r="EA95" s="93"/>
      <c r="EB95" s="96" t="s">
        <v>389</v>
      </c>
      <c r="EC95" s="97" t="s">
        <v>389</v>
      </c>
      <c r="ED95" s="93"/>
      <c r="EE95" s="96" t="s">
        <v>389</v>
      </c>
      <c r="EF95" s="97" t="s">
        <v>389</v>
      </c>
      <c r="EG95" s="93"/>
      <c r="EH95" s="96" t="s">
        <v>389</v>
      </c>
      <c r="EI95" s="97" t="s">
        <v>389</v>
      </c>
      <c r="EJ95" s="93"/>
      <c r="EK95" s="96" t="s">
        <v>389</v>
      </c>
      <c r="EL95" s="97" t="s">
        <v>389</v>
      </c>
      <c r="EM95" s="93"/>
      <c r="EN95" s="96" t="s">
        <v>389</v>
      </c>
      <c r="EO95" s="97" t="s">
        <v>389</v>
      </c>
      <c r="EP95" s="93"/>
      <c r="EQ95" s="96" t="s">
        <v>389</v>
      </c>
      <c r="ER95" s="97" t="s">
        <v>389</v>
      </c>
      <c r="ES95" s="93"/>
      <c r="ET95" s="96" t="s">
        <v>389</v>
      </c>
      <c r="EU95" s="97" t="s">
        <v>389</v>
      </c>
      <c r="EV95" s="93"/>
      <c r="EW95" s="96" t="s">
        <v>389</v>
      </c>
      <c r="EX95" s="97" t="s">
        <v>389</v>
      </c>
      <c r="EY95" s="93"/>
      <c r="EZ95" s="96" t="s">
        <v>389</v>
      </c>
      <c r="FA95" s="97" t="s">
        <v>389</v>
      </c>
      <c r="FB95" s="93"/>
      <c r="FC95" s="96" t="s">
        <v>389</v>
      </c>
      <c r="FD95" s="97" t="s">
        <v>389</v>
      </c>
      <c r="FE95" s="93"/>
      <c r="FF95" s="96" t="s">
        <v>389</v>
      </c>
      <c r="FG95" s="97" t="s">
        <v>389</v>
      </c>
      <c r="FH95" s="93"/>
      <c r="FI95" s="96" t="s">
        <v>389</v>
      </c>
      <c r="FJ95" s="97" t="s">
        <v>389</v>
      </c>
      <c r="FK95" s="93"/>
      <c r="FL95" s="96" t="s">
        <v>389</v>
      </c>
      <c r="FM95" s="97" t="s">
        <v>389</v>
      </c>
    </row>
    <row r="96" ht="15" customHeight="1" spans="1:170" x14ac:dyDescent="0.25">
      <c r="A96" s="101">
        <f>IF(indices!B96="","A compléter sur onglet 'indices'",indices!B96)</f>
      </c>
      <c r="B96" s="106">
        <f>'a completer'!$B$12</f>
      </c>
      <c r="C96" s="106">
        <f>'a completer'!$B$17</f>
      </c>
      <c r="D96" s="410">
        <f t="shared" si="1"/>
      </c>
      <c r="E96" s="93"/>
      <c r="F96" s="96" t="s">
        <v>389</v>
      </c>
      <c r="G96" s="97" t="s">
        <v>389</v>
      </c>
      <c r="H96" s="93"/>
      <c r="I96" s="96" t="s">
        <v>389</v>
      </c>
      <c r="J96" s="97" t="s">
        <v>389</v>
      </c>
      <c r="K96" s="93"/>
      <c r="L96" s="96" t="s">
        <v>389</v>
      </c>
      <c r="M96" s="97" t="s">
        <v>389</v>
      </c>
      <c r="N96" s="93"/>
      <c r="O96" s="96" t="s">
        <v>389</v>
      </c>
      <c r="P96" s="97" t="s">
        <v>389</v>
      </c>
      <c r="Q96" s="93"/>
      <c r="R96" s="96" t="s">
        <v>389</v>
      </c>
      <c r="S96" s="97" t="s">
        <v>389</v>
      </c>
      <c r="T96" s="93"/>
      <c r="U96" s="96" t="s">
        <v>389</v>
      </c>
      <c r="V96" s="97" t="s">
        <v>389</v>
      </c>
      <c r="W96" s="93"/>
      <c r="X96" s="96" t="s">
        <v>389</v>
      </c>
      <c r="Y96" s="97" t="s">
        <v>389</v>
      </c>
      <c r="Z96" s="93"/>
      <c r="AA96" s="96" t="s">
        <v>389</v>
      </c>
      <c r="AB96" s="97" t="s">
        <v>389</v>
      </c>
      <c r="AC96" s="93"/>
      <c r="AD96" s="96" t="s">
        <v>389</v>
      </c>
      <c r="AE96" s="97" t="s">
        <v>389</v>
      </c>
      <c r="AF96" s="93"/>
      <c r="AG96" s="96" t="s">
        <v>389</v>
      </c>
      <c r="AH96" s="97" t="s">
        <v>389</v>
      </c>
      <c r="AI96" s="93"/>
      <c r="AJ96" s="96" t="s">
        <v>389</v>
      </c>
      <c r="AK96" s="97" t="s">
        <v>389</v>
      </c>
      <c r="AL96" s="93"/>
      <c r="AM96" s="96" t="s">
        <v>389</v>
      </c>
      <c r="AN96" s="97" t="s">
        <v>389</v>
      </c>
      <c r="AO96" s="93"/>
      <c r="AP96" s="96" t="s">
        <v>389</v>
      </c>
      <c r="AQ96" s="97" t="s">
        <v>389</v>
      </c>
      <c r="AR96" s="93"/>
      <c r="AS96" s="96" t="s">
        <v>389</v>
      </c>
      <c r="AT96" s="97" t="s">
        <v>389</v>
      </c>
      <c r="AU96" s="93"/>
      <c r="AV96" s="96" t="s">
        <v>389</v>
      </c>
      <c r="AW96" s="97" t="s">
        <v>389</v>
      </c>
      <c r="AX96" s="93"/>
      <c r="AY96" s="96" t="s">
        <v>389</v>
      </c>
      <c r="AZ96" s="97" t="s">
        <v>389</v>
      </c>
      <c r="BA96" s="93"/>
      <c r="BB96" s="96" t="s">
        <v>389</v>
      </c>
      <c r="BC96" s="97" t="s">
        <v>389</v>
      </c>
      <c r="BD96" s="93"/>
      <c r="BE96" s="96" t="s">
        <v>389</v>
      </c>
      <c r="BF96" s="97" t="s">
        <v>389</v>
      </c>
      <c r="BG96" s="93"/>
      <c r="BH96" s="96" t="s">
        <v>389</v>
      </c>
      <c r="BI96" s="97" t="s">
        <v>389</v>
      </c>
      <c r="BJ96" s="93"/>
      <c r="BK96" s="96" t="s">
        <v>389</v>
      </c>
      <c r="BL96" s="97" t="s">
        <v>389</v>
      </c>
      <c r="BM96" s="93"/>
      <c r="BN96" s="96" t="s">
        <v>389</v>
      </c>
      <c r="BO96" s="97" t="s">
        <v>389</v>
      </c>
      <c r="BP96" s="93"/>
      <c r="BQ96" s="96" t="s">
        <v>389</v>
      </c>
      <c r="BR96" s="97" t="s">
        <v>389</v>
      </c>
      <c r="BS96" s="93"/>
      <c r="BT96" s="96" t="s">
        <v>389</v>
      </c>
      <c r="BU96" s="97" t="s">
        <v>389</v>
      </c>
      <c r="BV96" s="93"/>
      <c r="BW96" s="96" t="s">
        <v>389</v>
      </c>
      <c r="BX96" s="97" t="s">
        <v>389</v>
      </c>
      <c r="BY96" s="93"/>
      <c r="BZ96" s="96" t="s">
        <v>389</v>
      </c>
      <c r="CA96" s="97" t="s">
        <v>389</v>
      </c>
      <c r="CB96" s="93"/>
      <c r="CC96" s="96" t="s">
        <v>389</v>
      </c>
      <c r="CD96" s="97" t="s">
        <v>389</v>
      </c>
      <c r="CE96" s="93"/>
      <c r="CF96" s="96" t="s">
        <v>389</v>
      </c>
      <c r="CG96" s="97" t="s">
        <v>389</v>
      </c>
      <c r="CH96" s="93"/>
      <c r="CI96" s="96" t="s">
        <v>389</v>
      </c>
      <c r="CJ96" s="97" t="s">
        <v>389</v>
      </c>
      <c r="CK96" s="93"/>
      <c r="CL96" s="96" t="s">
        <v>389</v>
      </c>
      <c r="CM96" s="97" t="s">
        <v>389</v>
      </c>
      <c r="CN96" s="93"/>
      <c r="CO96" s="96" t="s">
        <v>389</v>
      </c>
      <c r="CP96" s="97" t="s">
        <v>389</v>
      </c>
      <c r="CQ96" s="93"/>
      <c r="CR96" s="96" t="s">
        <v>389</v>
      </c>
      <c r="CS96" s="97" t="s">
        <v>389</v>
      </c>
      <c r="CT96" s="93"/>
      <c r="CU96" s="96" t="s">
        <v>389</v>
      </c>
      <c r="CV96" s="97" t="s">
        <v>389</v>
      </c>
      <c r="CW96" s="93"/>
      <c r="CX96" s="96" t="s">
        <v>389</v>
      </c>
      <c r="CY96" s="97" t="s">
        <v>389</v>
      </c>
      <c r="CZ96" s="93"/>
      <c r="DA96" s="96" t="s">
        <v>389</v>
      </c>
      <c r="DB96" s="97" t="s">
        <v>389</v>
      </c>
      <c r="DC96" s="93"/>
      <c r="DD96" s="96" t="s">
        <v>389</v>
      </c>
      <c r="DE96" s="97" t="s">
        <v>389</v>
      </c>
      <c r="DF96" s="93"/>
      <c r="DG96" s="96" t="s">
        <v>389</v>
      </c>
      <c r="DH96" s="97" t="s">
        <v>389</v>
      </c>
      <c r="DI96" s="93"/>
      <c r="DJ96" s="96" t="s">
        <v>389</v>
      </c>
      <c r="DK96" s="97" t="s">
        <v>389</v>
      </c>
      <c r="DL96" s="93"/>
      <c r="DM96" s="96" t="s">
        <v>389</v>
      </c>
      <c r="DN96" s="97" t="s">
        <v>389</v>
      </c>
      <c r="DO96" s="93"/>
      <c r="DP96" s="96" t="s">
        <v>389</v>
      </c>
      <c r="DQ96" s="97" t="s">
        <v>389</v>
      </c>
      <c r="DR96" s="93"/>
      <c r="DS96" s="96" t="s">
        <v>389</v>
      </c>
      <c r="DT96" s="97" t="s">
        <v>389</v>
      </c>
      <c r="DU96" s="93"/>
      <c r="DV96" s="96" t="s">
        <v>389</v>
      </c>
      <c r="DW96" s="97" t="s">
        <v>389</v>
      </c>
      <c r="DX96" s="93"/>
      <c r="DY96" s="96" t="s">
        <v>389</v>
      </c>
      <c r="DZ96" s="97" t="s">
        <v>389</v>
      </c>
      <c r="EA96" s="93"/>
      <c r="EB96" s="96" t="s">
        <v>389</v>
      </c>
      <c r="EC96" s="97" t="s">
        <v>389</v>
      </c>
      <c r="ED96" s="93"/>
      <c r="EE96" s="96" t="s">
        <v>389</v>
      </c>
      <c r="EF96" s="97" t="s">
        <v>389</v>
      </c>
      <c r="EG96" s="93"/>
      <c r="EH96" s="96" t="s">
        <v>389</v>
      </c>
      <c r="EI96" s="97" t="s">
        <v>389</v>
      </c>
      <c r="EJ96" s="93"/>
      <c r="EK96" s="96" t="s">
        <v>389</v>
      </c>
      <c r="EL96" s="97" t="s">
        <v>389</v>
      </c>
      <c r="EM96" s="93"/>
      <c r="EN96" s="96" t="s">
        <v>389</v>
      </c>
      <c r="EO96" s="97" t="s">
        <v>389</v>
      </c>
      <c r="EP96" s="93"/>
      <c r="EQ96" s="96" t="s">
        <v>389</v>
      </c>
      <c r="ER96" s="97" t="s">
        <v>389</v>
      </c>
      <c r="ES96" s="93"/>
      <c r="ET96" s="96" t="s">
        <v>389</v>
      </c>
      <c r="EU96" s="97" t="s">
        <v>389</v>
      </c>
      <c r="EV96" s="93"/>
      <c r="EW96" s="96" t="s">
        <v>389</v>
      </c>
      <c r="EX96" s="97" t="s">
        <v>389</v>
      </c>
      <c r="EY96" s="93"/>
      <c r="EZ96" s="96" t="s">
        <v>389</v>
      </c>
      <c r="FA96" s="97" t="s">
        <v>389</v>
      </c>
      <c r="FB96" s="93"/>
      <c r="FC96" s="96" t="s">
        <v>389</v>
      </c>
      <c r="FD96" s="97" t="s">
        <v>389</v>
      </c>
      <c r="FE96" s="93"/>
      <c r="FF96" s="96" t="s">
        <v>389</v>
      </c>
      <c r="FG96" s="97" t="s">
        <v>389</v>
      </c>
      <c r="FH96" s="93"/>
      <c r="FI96" s="96" t="s">
        <v>389</v>
      </c>
      <c r="FJ96" s="97" t="s">
        <v>389</v>
      </c>
      <c r="FK96" s="93"/>
      <c r="FL96" s="96" t="s">
        <v>389</v>
      </c>
      <c r="FM96" s="97" t="s">
        <v>389</v>
      </c>
    </row>
    <row r="97" ht="15" customHeight="1" spans="1:170" x14ac:dyDescent="0.25">
      <c r="A97" s="101">
        <f>IF(indices!B97="","A compléter sur onglet 'indices'",indices!B97)</f>
      </c>
      <c r="B97" s="106">
        <f>'a completer'!$B$12</f>
      </c>
      <c r="C97" s="106">
        <f>'a completer'!$B$17</f>
      </c>
      <c r="D97" s="410">
        <f t="shared" si="1"/>
      </c>
      <c r="E97" s="93"/>
      <c r="F97" s="96" t="s">
        <v>389</v>
      </c>
      <c r="G97" s="97" t="s">
        <v>389</v>
      </c>
      <c r="H97" s="93"/>
      <c r="I97" s="96" t="s">
        <v>389</v>
      </c>
      <c r="J97" s="97" t="s">
        <v>389</v>
      </c>
      <c r="K97" s="93"/>
      <c r="L97" s="96" t="s">
        <v>389</v>
      </c>
      <c r="M97" s="97" t="s">
        <v>389</v>
      </c>
      <c r="N97" s="93"/>
      <c r="O97" s="96" t="s">
        <v>389</v>
      </c>
      <c r="P97" s="97" t="s">
        <v>389</v>
      </c>
      <c r="Q97" s="93">
        <v>5</v>
      </c>
      <c r="R97" s="96" t="e">
        <v>#N/A</v>
      </c>
      <c r="S97" s="97" t="e">
        <v>#N/A</v>
      </c>
      <c r="T97" s="93">
        <v>1</v>
      </c>
      <c r="U97" s="96" t="e">
        <v>#N/A</v>
      </c>
      <c r="V97" s="97" t="e">
        <v>#N/A</v>
      </c>
      <c r="W97" s="93"/>
      <c r="X97" s="96" t="s">
        <v>389</v>
      </c>
      <c r="Y97" s="97" t="s">
        <v>389</v>
      </c>
      <c r="Z97" s="93"/>
      <c r="AA97" s="96" t="s">
        <v>389</v>
      </c>
      <c r="AB97" s="97" t="s">
        <v>389</v>
      </c>
      <c r="AC97" s="93"/>
      <c r="AD97" s="96" t="s">
        <v>389</v>
      </c>
      <c r="AE97" s="97" t="s">
        <v>389</v>
      </c>
      <c r="AF97" s="93"/>
      <c r="AG97" s="96" t="s">
        <v>389</v>
      </c>
      <c r="AH97" s="97" t="s">
        <v>389</v>
      </c>
      <c r="AI97" s="93"/>
      <c r="AJ97" s="96" t="s">
        <v>389</v>
      </c>
      <c r="AK97" s="97" t="s">
        <v>389</v>
      </c>
      <c r="AL97" s="93"/>
      <c r="AM97" s="96" t="s">
        <v>389</v>
      </c>
      <c r="AN97" s="97" t="s">
        <v>389</v>
      </c>
      <c r="AO97" s="93"/>
      <c r="AP97" s="96" t="s">
        <v>389</v>
      </c>
      <c r="AQ97" s="97" t="s">
        <v>389</v>
      </c>
      <c r="AR97" s="93"/>
      <c r="AS97" s="96" t="s">
        <v>389</v>
      </c>
      <c r="AT97" s="97" t="s">
        <v>389</v>
      </c>
      <c r="AU97" s="93"/>
      <c r="AV97" s="96" t="s">
        <v>389</v>
      </c>
      <c r="AW97" s="97" t="s">
        <v>389</v>
      </c>
      <c r="AX97" s="93"/>
      <c r="AY97" s="96" t="s">
        <v>389</v>
      </c>
      <c r="AZ97" s="97" t="s">
        <v>389</v>
      </c>
      <c r="BA97" s="93">
        <v>2</v>
      </c>
      <c r="BB97" s="96" t="e">
        <v>#N/A</v>
      </c>
      <c r="BC97" s="97" t="e">
        <v>#N/A</v>
      </c>
      <c r="BD97" s="93">
        <v>1</v>
      </c>
      <c r="BE97" s="96" t="e">
        <v>#N/A</v>
      </c>
      <c r="BF97" s="97" t="e">
        <v>#N/A</v>
      </c>
      <c r="BG97" s="93"/>
      <c r="BH97" s="96" t="s">
        <v>389</v>
      </c>
      <c r="BI97" s="97" t="s">
        <v>389</v>
      </c>
      <c r="BJ97" s="93">
        <v>1</v>
      </c>
      <c r="BK97" s="96" t="e">
        <v>#N/A</v>
      </c>
      <c r="BL97" s="97" t="e">
        <v>#N/A</v>
      </c>
      <c r="BM97" s="93"/>
      <c r="BN97" s="96" t="s">
        <v>389</v>
      </c>
      <c r="BO97" s="97" t="s">
        <v>389</v>
      </c>
      <c r="BP97" s="93"/>
      <c r="BQ97" s="96" t="s">
        <v>389</v>
      </c>
      <c r="BR97" s="97" t="s">
        <v>389</v>
      </c>
      <c r="BS97" s="93"/>
      <c r="BT97" s="96" t="s">
        <v>389</v>
      </c>
      <c r="BU97" s="97" t="s">
        <v>389</v>
      </c>
      <c r="BV97" s="93"/>
      <c r="BW97" s="96" t="s">
        <v>389</v>
      </c>
      <c r="BX97" s="97" t="s">
        <v>389</v>
      </c>
      <c r="BY97" s="93"/>
      <c r="BZ97" s="96" t="s">
        <v>389</v>
      </c>
      <c r="CA97" s="97" t="s">
        <v>389</v>
      </c>
      <c r="CB97" s="93"/>
      <c r="CC97" s="96" t="s">
        <v>389</v>
      </c>
      <c r="CD97" s="97" t="s">
        <v>389</v>
      </c>
      <c r="CE97" s="93"/>
      <c r="CF97" s="96" t="s">
        <v>389</v>
      </c>
      <c r="CG97" s="97" t="s">
        <v>389</v>
      </c>
      <c r="CH97" s="93"/>
      <c r="CI97" s="96" t="s">
        <v>389</v>
      </c>
      <c r="CJ97" s="97" t="s">
        <v>389</v>
      </c>
      <c r="CK97" s="93"/>
      <c r="CL97" s="96" t="s">
        <v>389</v>
      </c>
      <c r="CM97" s="97" t="s">
        <v>389</v>
      </c>
      <c r="CN97" s="93"/>
      <c r="CO97" s="96" t="s">
        <v>389</v>
      </c>
      <c r="CP97" s="97" t="s">
        <v>389</v>
      </c>
      <c r="CQ97" s="93"/>
      <c r="CR97" s="96" t="s">
        <v>389</v>
      </c>
      <c r="CS97" s="97" t="s">
        <v>389</v>
      </c>
      <c r="CT97" s="93"/>
      <c r="CU97" s="96" t="s">
        <v>389</v>
      </c>
      <c r="CV97" s="97" t="s">
        <v>389</v>
      </c>
      <c r="CW97" s="93"/>
      <c r="CX97" s="96" t="s">
        <v>389</v>
      </c>
      <c r="CY97" s="97" t="s">
        <v>389</v>
      </c>
      <c r="CZ97" s="93"/>
      <c r="DA97" s="96" t="s">
        <v>389</v>
      </c>
      <c r="DB97" s="97" t="s">
        <v>389</v>
      </c>
      <c r="DC97" s="93"/>
      <c r="DD97" s="96" t="s">
        <v>389</v>
      </c>
      <c r="DE97" s="97" t="s">
        <v>389</v>
      </c>
      <c r="DF97" s="93"/>
      <c r="DG97" s="96" t="s">
        <v>389</v>
      </c>
      <c r="DH97" s="97" t="s">
        <v>389</v>
      </c>
      <c r="DI97" s="93"/>
      <c r="DJ97" s="96" t="s">
        <v>389</v>
      </c>
      <c r="DK97" s="97" t="s">
        <v>389</v>
      </c>
      <c r="DL97" s="93"/>
      <c r="DM97" s="96" t="s">
        <v>389</v>
      </c>
      <c r="DN97" s="97" t="s">
        <v>389</v>
      </c>
      <c r="DO97" s="93"/>
      <c r="DP97" s="96" t="s">
        <v>389</v>
      </c>
      <c r="DQ97" s="97" t="s">
        <v>389</v>
      </c>
      <c r="DR97" s="93"/>
      <c r="DS97" s="96" t="s">
        <v>389</v>
      </c>
      <c r="DT97" s="97" t="s">
        <v>389</v>
      </c>
      <c r="DU97" s="93"/>
      <c r="DV97" s="96" t="s">
        <v>389</v>
      </c>
      <c r="DW97" s="97" t="s">
        <v>389</v>
      </c>
      <c r="DX97" s="93"/>
      <c r="DY97" s="96" t="s">
        <v>389</v>
      </c>
      <c r="DZ97" s="97" t="s">
        <v>389</v>
      </c>
      <c r="EA97" s="93"/>
      <c r="EB97" s="96" t="s">
        <v>389</v>
      </c>
      <c r="EC97" s="97" t="s">
        <v>389</v>
      </c>
      <c r="ED97" s="93"/>
      <c r="EE97" s="96" t="s">
        <v>389</v>
      </c>
      <c r="EF97" s="97" t="s">
        <v>389</v>
      </c>
      <c r="EG97" s="93"/>
      <c r="EH97" s="96" t="s">
        <v>389</v>
      </c>
      <c r="EI97" s="97" t="s">
        <v>389</v>
      </c>
      <c r="EJ97" s="93"/>
      <c r="EK97" s="96" t="s">
        <v>389</v>
      </c>
      <c r="EL97" s="97" t="s">
        <v>389</v>
      </c>
      <c r="EM97" s="93"/>
      <c r="EN97" s="96" t="s">
        <v>389</v>
      </c>
      <c r="EO97" s="97" t="s">
        <v>389</v>
      </c>
      <c r="EP97" s="93"/>
      <c r="EQ97" s="96" t="s">
        <v>389</v>
      </c>
      <c r="ER97" s="97" t="s">
        <v>389</v>
      </c>
      <c r="ES97" s="93"/>
      <c r="ET97" s="96" t="s">
        <v>389</v>
      </c>
      <c r="EU97" s="97" t="s">
        <v>389</v>
      </c>
      <c r="EV97" s="93"/>
      <c r="EW97" s="96" t="s">
        <v>389</v>
      </c>
      <c r="EX97" s="97" t="s">
        <v>389</v>
      </c>
      <c r="EY97" s="93"/>
      <c r="EZ97" s="96" t="s">
        <v>389</v>
      </c>
      <c r="FA97" s="97" t="s">
        <v>389</v>
      </c>
      <c r="FB97" s="93"/>
      <c r="FC97" s="96" t="s">
        <v>389</v>
      </c>
      <c r="FD97" s="97" t="s">
        <v>389</v>
      </c>
      <c r="FE97" s="93"/>
      <c r="FF97" s="96" t="s">
        <v>389</v>
      </c>
      <c r="FG97" s="97" t="s">
        <v>389</v>
      </c>
      <c r="FH97" s="93"/>
      <c r="FI97" s="96" t="s">
        <v>389</v>
      </c>
      <c r="FJ97" s="97" t="s">
        <v>389</v>
      </c>
      <c r="FK97" s="93"/>
      <c r="FL97" s="96" t="s">
        <v>389</v>
      </c>
      <c r="FM97" s="97" t="s">
        <v>389</v>
      </c>
    </row>
    <row r="98" ht="15" customHeight="1" spans="1:170" x14ac:dyDescent="0.25">
      <c r="A98" s="107"/>
      <c r="B98" s="106">
        <f>'a completer'!$B$12</f>
      </c>
      <c r="C98" s="106">
        <f>'a completer'!$B$17</f>
      </c>
      <c r="D98" s="410">
        <f t="shared" si="1"/>
      </c>
      <c r="E98" s="93"/>
      <c r="F98" s="96" t="s">
        <v>389</v>
      </c>
      <c r="G98" s="97" t="s">
        <v>389</v>
      </c>
      <c r="H98" s="93"/>
      <c r="I98" s="96" t="s">
        <v>389</v>
      </c>
      <c r="J98" s="97" t="s">
        <v>389</v>
      </c>
      <c r="K98" s="93"/>
      <c r="L98" s="96" t="s">
        <v>389</v>
      </c>
      <c r="M98" s="97" t="s">
        <v>389</v>
      </c>
      <c r="N98" s="93"/>
      <c r="O98" s="96" t="s">
        <v>389</v>
      </c>
      <c r="P98" s="97" t="s">
        <v>389</v>
      </c>
      <c r="Q98" s="93"/>
      <c r="R98" s="96" t="s">
        <v>389</v>
      </c>
      <c r="S98" s="97" t="s">
        <v>389</v>
      </c>
      <c r="T98" s="93"/>
      <c r="U98" s="96" t="s">
        <v>389</v>
      </c>
      <c r="V98" s="97" t="s">
        <v>389</v>
      </c>
      <c r="W98" s="93"/>
      <c r="X98" s="96" t="s">
        <v>389</v>
      </c>
      <c r="Y98" s="97" t="s">
        <v>389</v>
      </c>
      <c r="Z98" s="93"/>
      <c r="AA98" s="96" t="s">
        <v>389</v>
      </c>
      <c r="AB98" s="97" t="s">
        <v>389</v>
      </c>
      <c r="AC98" s="93"/>
      <c r="AD98" s="96" t="s">
        <v>389</v>
      </c>
      <c r="AE98" s="97" t="s">
        <v>389</v>
      </c>
      <c r="AF98" s="93"/>
      <c r="AG98" s="96" t="s">
        <v>389</v>
      </c>
      <c r="AH98" s="97" t="s">
        <v>389</v>
      </c>
      <c r="AI98" s="93"/>
      <c r="AJ98" s="96" t="s">
        <v>389</v>
      </c>
      <c r="AK98" s="97" t="s">
        <v>389</v>
      </c>
      <c r="AL98" s="93"/>
      <c r="AM98" s="96" t="s">
        <v>389</v>
      </c>
      <c r="AN98" s="97" t="s">
        <v>389</v>
      </c>
      <c r="AO98" s="93"/>
      <c r="AP98" s="96" t="s">
        <v>389</v>
      </c>
      <c r="AQ98" s="97" t="s">
        <v>389</v>
      </c>
      <c r="AR98" s="93"/>
      <c r="AS98" s="96" t="s">
        <v>389</v>
      </c>
      <c r="AT98" s="97" t="s">
        <v>389</v>
      </c>
      <c r="AU98" s="93"/>
      <c r="AV98" s="96" t="s">
        <v>389</v>
      </c>
      <c r="AW98" s="97" t="s">
        <v>389</v>
      </c>
      <c r="AX98" s="93"/>
      <c r="AY98" s="96" t="s">
        <v>389</v>
      </c>
      <c r="AZ98" s="97" t="s">
        <v>389</v>
      </c>
      <c r="BA98" s="93"/>
      <c r="BB98" s="96" t="s">
        <v>389</v>
      </c>
      <c r="BC98" s="97" t="s">
        <v>389</v>
      </c>
      <c r="BD98" s="93"/>
      <c r="BE98" s="96" t="s">
        <v>389</v>
      </c>
      <c r="BF98" s="97" t="s">
        <v>389</v>
      </c>
      <c r="BG98" s="93"/>
      <c r="BH98" s="96" t="s">
        <v>389</v>
      </c>
      <c r="BI98" s="97" t="s">
        <v>389</v>
      </c>
      <c r="BJ98" s="93"/>
      <c r="BK98" s="96" t="s">
        <v>389</v>
      </c>
      <c r="BL98" s="97" t="s">
        <v>389</v>
      </c>
      <c r="BM98" s="93"/>
      <c r="BN98" s="96" t="s">
        <v>389</v>
      </c>
      <c r="BO98" s="97" t="s">
        <v>389</v>
      </c>
      <c r="BP98" s="93"/>
      <c r="BQ98" s="96" t="s">
        <v>389</v>
      </c>
      <c r="BR98" s="97" t="s">
        <v>389</v>
      </c>
      <c r="BS98" s="93"/>
      <c r="BT98" s="96" t="s">
        <v>389</v>
      </c>
      <c r="BU98" s="97" t="s">
        <v>389</v>
      </c>
      <c r="BV98" s="93"/>
      <c r="BW98" s="96" t="s">
        <v>389</v>
      </c>
      <c r="BX98" s="97" t="s">
        <v>389</v>
      </c>
      <c r="BY98" s="93"/>
      <c r="BZ98" s="96" t="s">
        <v>389</v>
      </c>
      <c r="CA98" s="97" t="s">
        <v>389</v>
      </c>
      <c r="CB98" s="93"/>
      <c r="CC98" s="96" t="s">
        <v>389</v>
      </c>
      <c r="CD98" s="97" t="s">
        <v>389</v>
      </c>
      <c r="CE98" s="93"/>
      <c r="CF98" s="96" t="s">
        <v>389</v>
      </c>
      <c r="CG98" s="97" t="s">
        <v>389</v>
      </c>
      <c r="CH98" s="93"/>
      <c r="CI98" s="96" t="s">
        <v>389</v>
      </c>
      <c r="CJ98" s="97" t="s">
        <v>389</v>
      </c>
      <c r="CK98" s="93"/>
      <c r="CL98" s="96" t="s">
        <v>389</v>
      </c>
      <c r="CM98" s="97" t="s">
        <v>389</v>
      </c>
      <c r="CN98" s="93"/>
      <c r="CO98" s="96" t="s">
        <v>389</v>
      </c>
      <c r="CP98" s="97" t="s">
        <v>389</v>
      </c>
      <c r="CQ98" s="93"/>
      <c r="CR98" s="96" t="s">
        <v>389</v>
      </c>
      <c r="CS98" s="97" t="s">
        <v>389</v>
      </c>
      <c r="CT98" s="93"/>
      <c r="CU98" s="96" t="s">
        <v>389</v>
      </c>
      <c r="CV98" s="97" t="s">
        <v>389</v>
      </c>
      <c r="CW98" s="93"/>
      <c r="CX98" s="96" t="s">
        <v>389</v>
      </c>
      <c r="CY98" s="97" t="s">
        <v>389</v>
      </c>
      <c r="CZ98" s="93"/>
      <c r="DA98" s="96" t="s">
        <v>389</v>
      </c>
      <c r="DB98" s="97" t="s">
        <v>389</v>
      </c>
      <c r="DC98" s="93"/>
      <c r="DD98" s="96" t="s">
        <v>389</v>
      </c>
      <c r="DE98" s="97" t="s">
        <v>389</v>
      </c>
      <c r="DF98" s="93"/>
      <c r="DG98" s="96" t="s">
        <v>389</v>
      </c>
      <c r="DH98" s="97" t="s">
        <v>389</v>
      </c>
      <c r="DI98" s="93"/>
      <c r="DJ98" s="96" t="s">
        <v>389</v>
      </c>
      <c r="DK98" s="97" t="s">
        <v>389</v>
      </c>
      <c r="DL98" s="93"/>
      <c r="DM98" s="96" t="s">
        <v>389</v>
      </c>
      <c r="DN98" s="97" t="s">
        <v>389</v>
      </c>
      <c r="DO98" s="93"/>
      <c r="DP98" s="96" t="s">
        <v>389</v>
      </c>
      <c r="DQ98" s="97" t="s">
        <v>389</v>
      </c>
      <c r="DR98" s="93"/>
      <c r="DS98" s="96" t="s">
        <v>389</v>
      </c>
      <c r="DT98" s="97" t="s">
        <v>389</v>
      </c>
      <c r="DU98" s="93"/>
      <c r="DV98" s="96" t="s">
        <v>389</v>
      </c>
      <c r="DW98" s="97" t="s">
        <v>389</v>
      </c>
      <c r="DX98" s="93"/>
      <c r="DY98" s="96" t="s">
        <v>389</v>
      </c>
      <c r="DZ98" s="97" t="s">
        <v>389</v>
      </c>
      <c r="EA98" s="93"/>
      <c r="EB98" s="96" t="s">
        <v>389</v>
      </c>
      <c r="EC98" s="97" t="s">
        <v>389</v>
      </c>
      <c r="ED98" s="93"/>
      <c r="EE98" s="96" t="s">
        <v>389</v>
      </c>
      <c r="EF98" s="97" t="s">
        <v>389</v>
      </c>
      <c r="EG98" s="93"/>
      <c r="EH98" s="96" t="s">
        <v>389</v>
      </c>
      <c r="EI98" s="97" t="s">
        <v>389</v>
      </c>
      <c r="EJ98" s="93"/>
      <c r="EK98" s="96" t="s">
        <v>389</v>
      </c>
      <c r="EL98" s="97" t="s">
        <v>389</v>
      </c>
      <c r="EM98" s="93"/>
      <c r="EN98" s="96" t="s">
        <v>389</v>
      </c>
      <c r="EO98" s="97" t="s">
        <v>389</v>
      </c>
      <c r="EP98" s="93"/>
      <c r="EQ98" s="96" t="s">
        <v>389</v>
      </c>
      <c r="ER98" s="97" t="s">
        <v>389</v>
      </c>
      <c r="ES98" s="93"/>
      <c r="ET98" s="96" t="s">
        <v>389</v>
      </c>
      <c r="EU98" s="97" t="s">
        <v>389</v>
      </c>
      <c r="EV98" s="93"/>
      <c r="EW98" s="96" t="s">
        <v>389</v>
      </c>
      <c r="EX98" s="97" t="s">
        <v>389</v>
      </c>
      <c r="EY98" s="93"/>
      <c r="EZ98" s="96" t="s">
        <v>389</v>
      </c>
      <c r="FA98" s="97" t="s">
        <v>389</v>
      </c>
      <c r="FB98" s="93"/>
      <c r="FC98" s="96" t="s">
        <v>389</v>
      </c>
      <c r="FD98" s="97" t="s">
        <v>389</v>
      </c>
      <c r="FE98" s="93"/>
      <c r="FF98" s="96" t="s">
        <v>389</v>
      </c>
      <c r="FG98" s="97" t="s">
        <v>389</v>
      </c>
      <c r="FH98" s="93"/>
      <c r="FI98" s="96" t="s">
        <v>389</v>
      </c>
      <c r="FJ98" s="97" t="s">
        <v>389</v>
      </c>
      <c r="FK98" s="93"/>
      <c r="FL98" s="96" t="s">
        <v>389</v>
      </c>
      <c r="FM98" s="97" t="s">
        <v>389</v>
      </c>
    </row>
    <row r="99" ht="15" customHeight="1" spans="1:170" x14ac:dyDescent="0.25">
      <c r="A99" s="107"/>
      <c r="B99" s="106">
        <f>'a completer'!$B$12</f>
      </c>
      <c r="C99" s="106">
        <f>'a completer'!$B$17</f>
      </c>
      <c r="D99" s="410">
        <f t="shared" si="1"/>
      </c>
      <c r="E99" s="413"/>
      <c r="F99" s="96" t="s">
        <v>389</v>
      </c>
      <c r="G99" s="97" t="s">
        <v>389</v>
      </c>
      <c r="H99" s="413"/>
      <c r="I99" s="96" t="s">
        <v>389</v>
      </c>
      <c r="J99" s="97" t="s">
        <v>389</v>
      </c>
      <c r="K99" s="413"/>
      <c r="L99" s="96" t="s">
        <v>389</v>
      </c>
      <c r="M99" s="97" t="s">
        <v>389</v>
      </c>
      <c r="N99" s="413"/>
      <c r="O99" s="96" t="s">
        <v>389</v>
      </c>
      <c r="P99" s="97" t="s">
        <v>389</v>
      </c>
      <c r="Q99" s="413"/>
      <c r="R99" s="96" t="s">
        <v>389</v>
      </c>
      <c r="S99" s="97" t="s">
        <v>389</v>
      </c>
      <c r="T99" s="413"/>
      <c r="U99" s="96" t="s">
        <v>389</v>
      </c>
      <c r="V99" s="97" t="s">
        <v>389</v>
      </c>
      <c r="W99" s="413"/>
      <c r="X99" s="96" t="s">
        <v>389</v>
      </c>
      <c r="Y99" s="97" t="s">
        <v>389</v>
      </c>
      <c r="Z99" s="413"/>
      <c r="AA99" s="96" t="s">
        <v>389</v>
      </c>
      <c r="AB99" s="97" t="s">
        <v>389</v>
      </c>
      <c r="AC99" s="413"/>
      <c r="AD99" s="96" t="s">
        <v>389</v>
      </c>
      <c r="AE99" s="97" t="s">
        <v>389</v>
      </c>
      <c r="AF99" s="413"/>
      <c r="AG99" s="96" t="s">
        <v>389</v>
      </c>
      <c r="AH99" s="97" t="s">
        <v>389</v>
      </c>
      <c r="AI99" s="413"/>
      <c r="AJ99" s="96" t="s">
        <v>389</v>
      </c>
      <c r="AK99" s="97" t="s">
        <v>389</v>
      </c>
      <c r="AL99" s="413"/>
      <c r="AM99" s="96" t="s">
        <v>389</v>
      </c>
      <c r="AN99" s="97" t="s">
        <v>389</v>
      </c>
      <c r="AO99" s="413"/>
      <c r="AP99" s="96" t="s">
        <v>389</v>
      </c>
      <c r="AQ99" s="97" t="s">
        <v>389</v>
      </c>
      <c r="AR99" s="413"/>
      <c r="AS99" s="96" t="s">
        <v>389</v>
      </c>
      <c r="AT99" s="97" t="s">
        <v>389</v>
      </c>
      <c r="AU99" s="413"/>
      <c r="AV99" s="96" t="s">
        <v>389</v>
      </c>
      <c r="AW99" s="97" t="s">
        <v>389</v>
      </c>
      <c r="AX99" s="413"/>
      <c r="AY99" s="96" t="s">
        <v>389</v>
      </c>
      <c r="AZ99" s="97" t="s">
        <v>389</v>
      </c>
      <c r="BA99" s="413"/>
      <c r="BB99" s="96" t="s">
        <v>389</v>
      </c>
      <c r="BC99" s="97" t="s">
        <v>389</v>
      </c>
      <c r="BD99" s="413"/>
      <c r="BE99" s="96" t="s">
        <v>389</v>
      </c>
      <c r="BF99" s="97" t="s">
        <v>389</v>
      </c>
      <c r="BG99" s="413"/>
      <c r="BH99" s="96" t="s">
        <v>389</v>
      </c>
      <c r="BI99" s="97" t="s">
        <v>389</v>
      </c>
      <c r="BJ99" s="413"/>
      <c r="BK99" s="96" t="s">
        <v>389</v>
      </c>
      <c r="BL99" s="97" t="s">
        <v>389</v>
      </c>
      <c r="BM99" s="413"/>
      <c r="BN99" s="96" t="s">
        <v>389</v>
      </c>
      <c r="BO99" s="97" t="s">
        <v>389</v>
      </c>
      <c r="BP99" s="413"/>
      <c r="BQ99" s="96" t="s">
        <v>389</v>
      </c>
      <c r="BR99" s="97" t="s">
        <v>389</v>
      </c>
      <c r="BS99" s="413"/>
      <c r="BT99" s="96" t="s">
        <v>389</v>
      </c>
      <c r="BU99" s="97" t="s">
        <v>389</v>
      </c>
      <c r="BV99" s="413"/>
      <c r="BW99" s="96" t="s">
        <v>389</v>
      </c>
      <c r="BX99" s="97" t="s">
        <v>389</v>
      </c>
      <c r="BY99" s="413"/>
      <c r="BZ99" s="96" t="s">
        <v>389</v>
      </c>
      <c r="CA99" s="97" t="s">
        <v>389</v>
      </c>
      <c r="CB99" s="413"/>
      <c r="CC99" s="96" t="s">
        <v>389</v>
      </c>
      <c r="CD99" s="97" t="s">
        <v>389</v>
      </c>
      <c r="CE99" s="413"/>
      <c r="CF99" s="96" t="s">
        <v>389</v>
      </c>
      <c r="CG99" s="97" t="s">
        <v>389</v>
      </c>
      <c r="CH99" s="413"/>
      <c r="CI99" s="96" t="s">
        <v>389</v>
      </c>
      <c r="CJ99" s="97" t="s">
        <v>389</v>
      </c>
      <c r="CK99" s="413"/>
      <c r="CL99" s="96" t="s">
        <v>389</v>
      </c>
      <c r="CM99" s="97" t="s">
        <v>389</v>
      </c>
      <c r="CN99" s="413"/>
      <c r="CO99" s="96" t="s">
        <v>389</v>
      </c>
      <c r="CP99" s="97" t="s">
        <v>389</v>
      </c>
      <c r="CQ99" s="413"/>
      <c r="CR99" s="96" t="s">
        <v>389</v>
      </c>
      <c r="CS99" s="97" t="s">
        <v>389</v>
      </c>
      <c r="CT99" s="413"/>
      <c r="CU99" s="96" t="s">
        <v>389</v>
      </c>
      <c r="CV99" s="97" t="s">
        <v>389</v>
      </c>
      <c r="CW99" s="413"/>
      <c r="CX99" s="96" t="s">
        <v>389</v>
      </c>
      <c r="CY99" s="97" t="s">
        <v>389</v>
      </c>
      <c r="CZ99" s="413"/>
      <c r="DA99" s="96" t="s">
        <v>389</v>
      </c>
      <c r="DB99" s="97" t="s">
        <v>389</v>
      </c>
      <c r="DC99" s="413"/>
      <c r="DD99" s="96" t="s">
        <v>389</v>
      </c>
      <c r="DE99" s="97" t="s">
        <v>389</v>
      </c>
      <c r="DF99" s="413"/>
      <c r="DG99" s="96" t="s">
        <v>389</v>
      </c>
      <c r="DH99" s="97" t="s">
        <v>389</v>
      </c>
      <c r="DI99" s="413"/>
      <c r="DJ99" s="96" t="s">
        <v>389</v>
      </c>
      <c r="DK99" s="97" t="s">
        <v>389</v>
      </c>
      <c r="DL99" s="413"/>
      <c r="DM99" s="96" t="s">
        <v>389</v>
      </c>
      <c r="DN99" s="97" t="s">
        <v>389</v>
      </c>
      <c r="DO99" s="413"/>
      <c r="DP99" s="96" t="s">
        <v>389</v>
      </c>
      <c r="DQ99" s="97" t="s">
        <v>389</v>
      </c>
      <c r="DR99" s="413"/>
      <c r="DS99" s="96" t="s">
        <v>389</v>
      </c>
      <c r="DT99" s="97" t="s">
        <v>389</v>
      </c>
      <c r="DU99" s="413"/>
      <c r="DV99" s="96" t="s">
        <v>389</v>
      </c>
      <c r="DW99" s="97" t="s">
        <v>389</v>
      </c>
      <c r="DX99" s="413"/>
      <c r="DY99" s="96" t="s">
        <v>389</v>
      </c>
      <c r="DZ99" s="97" t="s">
        <v>389</v>
      </c>
      <c r="EA99" s="413"/>
      <c r="EB99" s="96" t="s">
        <v>389</v>
      </c>
      <c r="EC99" s="97" t="s">
        <v>389</v>
      </c>
      <c r="ED99" s="413"/>
      <c r="EE99" s="96" t="s">
        <v>389</v>
      </c>
      <c r="EF99" s="97" t="s">
        <v>389</v>
      </c>
      <c r="EG99" s="413"/>
      <c r="EH99" s="96" t="s">
        <v>389</v>
      </c>
      <c r="EI99" s="97" t="s">
        <v>389</v>
      </c>
      <c r="EJ99" s="413"/>
      <c r="EK99" s="96" t="s">
        <v>389</v>
      </c>
      <c r="EL99" s="97" t="s">
        <v>389</v>
      </c>
      <c r="EM99" s="413"/>
      <c r="EN99" s="96" t="s">
        <v>389</v>
      </c>
      <c r="EO99" s="97" t="s">
        <v>389</v>
      </c>
      <c r="EP99" s="413"/>
      <c r="EQ99" s="96" t="s">
        <v>389</v>
      </c>
      <c r="ER99" s="97" t="s">
        <v>389</v>
      </c>
      <c r="ES99" s="413"/>
      <c r="ET99" s="96" t="s">
        <v>389</v>
      </c>
      <c r="EU99" s="97" t="s">
        <v>389</v>
      </c>
      <c r="EV99" s="413"/>
      <c r="EW99" s="96" t="s">
        <v>389</v>
      </c>
      <c r="EX99" s="97" t="s">
        <v>389</v>
      </c>
      <c r="EY99" s="413"/>
      <c r="EZ99" s="96" t="s">
        <v>389</v>
      </c>
      <c r="FA99" s="97" t="s">
        <v>389</v>
      </c>
      <c r="FB99" s="413"/>
      <c r="FC99" s="96" t="s">
        <v>389</v>
      </c>
      <c r="FD99" s="97" t="s">
        <v>389</v>
      </c>
      <c r="FE99" s="413"/>
      <c r="FF99" s="96" t="s">
        <v>389</v>
      </c>
      <c r="FG99" s="97" t="s">
        <v>389</v>
      </c>
      <c r="FH99" s="413"/>
      <c r="FI99" s="96" t="s">
        <v>389</v>
      </c>
      <c r="FJ99" s="97" t="s">
        <v>389</v>
      </c>
      <c r="FK99" s="413"/>
      <c r="FL99" s="96" t="s">
        <v>389</v>
      </c>
      <c r="FM99" s="97" t="s">
        <v>389</v>
      </c>
    </row>
    <row r="100" ht="15" customHeight="1" spans="1:170" x14ac:dyDescent="0.25">
      <c r="A100" s="109" t="s">
        <v>94</v>
      </c>
      <c r="B100" s="110"/>
      <c r="C100" s="109"/>
      <c r="D100" s="414"/>
      <c r="E100" s="409"/>
      <c r="F100" s="409" t="s">
        <v>390</v>
      </c>
      <c r="G100" s="409" t="s">
        <v>390</v>
      </c>
      <c r="H100" s="409"/>
      <c r="I100" s="409" t="s">
        <v>390</v>
      </c>
      <c r="J100" s="409" t="s">
        <v>390</v>
      </c>
      <c r="K100" s="409"/>
      <c r="L100" s="409" t="s">
        <v>390</v>
      </c>
      <c r="M100" s="409" t="s">
        <v>390</v>
      </c>
      <c r="N100" s="409"/>
      <c r="O100" s="409" t="s">
        <v>390</v>
      </c>
      <c r="P100" s="409" t="s">
        <v>390</v>
      </c>
      <c r="Q100" s="409"/>
      <c r="R100" s="409" t="s">
        <v>390</v>
      </c>
      <c r="S100" s="409" t="s">
        <v>390</v>
      </c>
      <c r="T100" s="409"/>
      <c r="U100" s="409" t="s">
        <v>390</v>
      </c>
      <c r="V100" s="409" t="s">
        <v>390</v>
      </c>
      <c r="W100" s="409"/>
      <c r="X100" s="409" t="s">
        <v>390</v>
      </c>
      <c r="Y100" s="409" t="s">
        <v>390</v>
      </c>
      <c r="Z100" s="409"/>
      <c r="AA100" s="409" t="s">
        <v>390</v>
      </c>
      <c r="AB100" s="409" t="s">
        <v>390</v>
      </c>
      <c r="AC100" s="409"/>
      <c r="AD100" s="409" t="s">
        <v>390</v>
      </c>
      <c r="AE100" s="409" t="s">
        <v>390</v>
      </c>
      <c r="AF100" s="409"/>
      <c r="AG100" s="409" t="s">
        <v>390</v>
      </c>
      <c r="AH100" s="409" t="s">
        <v>390</v>
      </c>
      <c r="AI100" s="409"/>
      <c r="AJ100" s="409" t="s">
        <v>390</v>
      </c>
      <c r="AK100" s="409" t="s">
        <v>390</v>
      </c>
      <c r="AL100" s="409"/>
      <c r="AM100" s="409" t="s">
        <v>390</v>
      </c>
      <c r="AN100" s="409" t="s">
        <v>390</v>
      </c>
      <c r="AO100" s="409"/>
      <c r="AP100" s="409" t="s">
        <v>390</v>
      </c>
      <c r="AQ100" s="409" t="s">
        <v>390</v>
      </c>
      <c r="AR100" s="409"/>
      <c r="AS100" s="409" t="s">
        <v>390</v>
      </c>
      <c r="AT100" s="409" t="s">
        <v>390</v>
      </c>
      <c r="AU100" s="409"/>
      <c r="AV100" s="409" t="s">
        <v>390</v>
      </c>
      <c r="AW100" s="409" t="s">
        <v>390</v>
      </c>
      <c r="AX100" s="409"/>
      <c r="AY100" s="409" t="s">
        <v>390</v>
      </c>
      <c r="AZ100" s="409" t="s">
        <v>390</v>
      </c>
      <c r="BA100" s="409"/>
      <c r="BB100" s="409" t="s">
        <v>390</v>
      </c>
      <c r="BC100" s="409" t="s">
        <v>390</v>
      </c>
      <c r="BD100" s="409"/>
      <c r="BE100" s="409" t="s">
        <v>390</v>
      </c>
      <c r="BF100" s="409" t="s">
        <v>390</v>
      </c>
      <c r="BG100" s="409"/>
      <c r="BH100" s="409" t="s">
        <v>390</v>
      </c>
      <c r="BI100" s="409" t="s">
        <v>390</v>
      </c>
      <c r="BJ100" s="409"/>
      <c r="BK100" s="409" t="s">
        <v>390</v>
      </c>
      <c r="BL100" s="409" t="s">
        <v>390</v>
      </c>
      <c r="BM100" s="409"/>
      <c r="BN100" s="409" t="s">
        <v>390</v>
      </c>
      <c r="BO100" s="409" t="s">
        <v>390</v>
      </c>
      <c r="BP100" s="409"/>
      <c r="BQ100" s="409" t="s">
        <v>390</v>
      </c>
      <c r="BR100" s="409" t="s">
        <v>390</v>
      </c>
      <c r="BS100" s="409"/>
      <c r="BT100" s="409" t="s">
        <v>390</v>
      </c>
      <c r="BU100" s="409" t="s">
        <v>390</v>
      </c>
      <c r="BV100" s="409"/>
      <c r="BW100" s="409" t="s">
        <v>390</v>
      </c>
      <c r="BX100" s="409" t="s">
        <v>390</v>
      </c>
      <c r="BY100" s="409"/>
      <c r="BZ100" s="409" t="s">
        <v>390</v>
      </c>
      <c r="CA100" s="409" t="s">
        <v>390</v>
      </c>
      <c r="CB100" s="409"/>
      <c r="CC100" s="409" t="s">
        <v>390</v>
      </c>
      <c r="CD100" s="409" t="s">
        <v>390</v>
      </c>
      <c r="CE100" s="409"/>
      <c r="CF100" s="409" t="s">
        <v>390</v>
      </c>
      <c r="CG100" s="409" t="s">
        <v>390</v>
      </c>
      <c r="CH100" s="409"/>
      <c r="CI100" s="409" t="s">
        <v>390</v>
      </c>
      <c r="CJ100" s="409" t="s">
        <v>390</v>
      </c>
      <c r="CK100" s="409"/>
      <c r="CL100" s="409" t="s">
        <v>390</v>
      </c>
      <c r="CM100" s="409" t="s">
        <v>390</v>
      </c>
      <c r="CN100" s="409"/>
      <c r="CO100" s="409" t="s">
        <v>390</v>
      </c>
      <c r="CP100" s="409" t="s">
        <v>390</v>
      </c>
      <c r="CQ100" s="409"/>
      <c r="CR100" s="409" t="s">
        <v>390</v>
      </c>
      <c r="CS100" s="409" t="s">
        <v>390</v>
      </c>
      <c r="CT100" s="409"/>
      <c r="CU100" s="409" t="s">
        <v>390</v>
      </c>
      <c r="CV100" s="409" t="s">
        <v>390</v>
      </c>
      <c r="CW100" s="409"/>
      <c r="CX100" s="409" t="s">
        <v>390</v>
      </c>
      <c r="CY100" s="409" t="s">
        <v>390</v>
      </c>
      <c r="CZ100" s="409"/>
      <c r="DA100" s="409" t="s">
        <v>390</v>
      </c>
      <c r="DB100" s="409" t="s">
        <v>390</v>
      </c>
      <c r="DC100" s="409"/>
      <c r="DD100" s="409" t="s">
        <v>390</v>
      </c>
      <c r="DE100" s="409" t="s">
        <v>390</v>
      </c>
      <c r="DF100" s="409"/>
      <c r="DG100" s="409" t="s">
        <v>390</v>
      </c>
      <c r="DH100" s="409" t="s">
        <v>390</v>
      </c>
      <c r="DI100" s="409"/>
      <c r="DJ100" s="409" t="s">
        <v>390</v>
      </c>
      <c r="DK100" s="409" t="s">
        <v>390</v>
      </c>
      <c r="DL100" s="409"/>
      <c r="DM100" s="409" t="s">
        <v>390</v>
      </c>
      <c r="DN100" s="409" t="s">
        <v>390</v>
      </c>
      <c r="DO100" s="409"/>
      <c r="DP100" s="409" t="s">
        <v>390</v>
      </c>
      <c r="DQ100" s="409" t="s">
        <v>390</v>
      </c>
      <c r="DR100" s="409"/>
      <c r="DS100" s="409" t="s">
        <v>390</v>
      </c>
      <c r="DT100" s="409" t="s">
        <v>390</v>
      </c>
      <c r="DU100" s="409"/>
      <c r="DV100" s="409" t="s">
        <v>390</v>
      </c>
      <c r="DW100" s="409" t="s">
        <v>390</v>
      </c>
      <c r="DX100" s="409"/>
      <c r="DY100" s="409" t="s">
        <v>390</v>
      </c>
      <c r="DZ100" s="409" t="s">
        <v>390</v>
      </c>
      <c r="EA100" s="409"/>
      <c r="EB100" s="409" t="s">
        <v>390</v>
      </c>
      <c r="EC100" s="409" t="s">
        <v>390</v>
      </c>
      <c r="ED100" s="409"/>
      <c r="EE100" s="409" t="s">
        <v>390</v>
      </c>
      <c r="EF100" s="409" t="s">
        <v>390</v>
      </c>
      <c r="EG100" s="409"/>
      <c r="EH100" s="409" t="s">
        <v>390</v>
      </c>
      <c r="EI100" s="409" t="s">
        <v>390</v>
      </c>
      <c r="EJ100" s="409"/>
      <c r="EK100" s="409" t="s">
        <v>390</v>
      </c>
      <c r="EL100" s="409" t="s">
        <v>390</v>
      </c>
      <c r="EM100" s="409"/>
      <c r="EN100" s="409" t="s">
        <v>390</v>
      </c>
      <c r="EO100" s="409" t="s">
        <v>390</v>
      </c>
      <c r="EP100" s="409"/>
      <c r="EQ100" s="409" t="s">
        <v>390</v>
      </c>
      <c r="ER100" s="409" t="s">
        <v>390</v>
      </c>
      <c r="ES100" s="409"/>
      <c r="ET100" s="409" t="s">
        <v>390</v>
      </c>
      <c r="EU100" s="409" t="s">
        <v>390</v>
      </c>
      <c r="EV100" s="409"/>
      <c r="EW100" s="409" t="s">
        <v>390</v>
      </c>
      <c r="EX100" s="409" t="s">
        <v>390</v>
      </c>
      <c r="EY100" s="409"/>
      <c r="EZ100" s="409" t="s">
        <v>390</v>
      </c>
      <c r="FA100" s="409" t="s">
        <v>390</v>
      </c>
      <c r="FB100" s="409"/>
      <c r="FC100" s="409" t="s">
        <v>390</v>
      </c>
      <c r="FD100" s="409" t="s">
        <v>390</v>
      </c>
      <c r="FE100" s="409"/>
      <c r="FF100" s="409" t="s">
        <v>390</v>
      </c>
      <c r="FG100" s="409" t="s">
        <v>390</v>
      </c>
      <c r="FH100" s="409"/>
      <c r="FI100" s="409" t="s">
        <v>390</v>
      </c>
      <c r="FJ100" s="409" t="s">
        <v>390</v>
      </c>
      <c r="FK100" s="409"/>
      <c r="FL100" s="409" t="s">
        <v>390</v>
      </c>
      <c r="FM100" s="409" t="s">
        <v>390</v>
      </c>
    </row>
    <row r="101" ht="15" customHeight="1" spans="1:170" x14ac:dyDescent="0.25">
      <c r="A101" s="94">
        <f>indices!B101</f>
      </c>
      <c r="B101" s="106">
        <f>'a completer'!$B$12</f>
      </c>
      <c r="C101" s="106">
        <f>'a completer'!$B$17</f>
      </c>
      <c r="D101" s="410">
        <f t="shared" si="1"/>
      </c>
      <c r="E101" s="93"/>
      <c r="F101" s="96" t="s">
        <v>389</v>
      </c>
      <c r="G101" s="97" t="s">
        <v>389</v>
      </c>
      <c r="H101" s="93"/>
      <c r="I101" s="96" t="s">
        <v>389</v>
      </c>
      <c r="J101" s="97" t="s">
        <v>389</v>
      </c>
      <c r="K101" s="93"/>
      <c r="L101" s="96" t="s">
        <v>389</v>
      </c>
      <c r="M101" s="97" t="s">
        <v>389</v>
      </c>
      <c r="N101" s="93"/>
      <c r="O101" s="96" t="s">
        <v>389</v>
      </c>
      <c r="P101" s="97" t="s">
        <v>389</v>
      </c>
      <c r="Q101" s="93"/>
      <c r="R101" s="96" t="s">
        <v>389</v>
      </c>
      <c r="S101" s="97" t="s">
        <v>389</v>
      </c>
      <c r="T101" s="93"/>
      <c r="U101" s="96" t="s">
        <v>389</v>
      </c>
      <c r="V101" s="97" t="s">
        <v>389</v>
      </c>
      <c r="W101" s="93"/>
      <c r="X101" s="96" t="s">
        <v>389</v>
      </c>
      <c r="Y101" s="97" t="s">
        <v>389</v>
      </c>
      <c r="Z101" s="93"/>
      <c r="AA101" s="96" t="s">
        <v>389</v>
      </c>
      <c r="AB101" s="97" t="s">
        <v>389</v>
      </c>
      <c r="AC101" s="93"/>
      <c r="AD101" s="96" t="s">
        <v>389</v>
      </c>
      <c r="AE101" s="97" t="s">
        <v>389</v>
      </c>
      <c r="AF101" s="93"/>
      <c r="AG101" s="96" t="s">
        <v>389</v>
      </c>
      <c r="AH101" s="97" t="s">
        <v>389</v>
      </c>
      <c r="AI101" s="93"/>
      <c r="AJ101" s="96" t="s">
        <v>389</v>
      </c>
      <c r="AK101" s="97" t="s">
        <v>389</v>
      </c>
      <c r="AL101" s="93"/>
      <c r="AM101" s="96" t="s">
        <v>389</v>
      </c>
      <c r="AN101" s="97" t="s">
        <v>389</v>
      </c>
      <c r="AO101" s="93"/>
      <c r="AP101" s="96" t="s">
        <v>389</v>
      </c>
      <c r="AQ101" s="97" t="s">
        <v>389</v>
      </c>
      <c r="AR101" s="93"/>
      <c r="AS101" s="96" t="s">
        <v>389</v>
      </c>
      <c r="AT101" s="97" t="s">
        <v>389</v>
      </c>
      <c r="AU101" s="93"/>
      <c r="AV101" s="96" t="s">
        <v>389</v>
      </c>
      <c r="AW101" s="97" t="s">
        <v>389</v>
      </c>
      <c r="AX101" s="93"/>
      <c r="AY101" s="96" t="s">
        <v>389</v>
      </c>
      <c r="AZ101" s="97" t="s">
        <v>389</v>
      </c>
      <c r="BA101" s="93"/>
      <c r="BB101" s="96" t="s">
        <v>389</v>
      </c>
      <c r="BC101" s="97" t="s">
        <v>389</v>
      </c>
      <c r="BD101" s="93"/>
      <c r="BE101" s="96" t="s">
        <v>389</v>
      </c>
      <c r="BF101" s="97" t="s">
        <v>389</v>
      </c>
      <c r="BG101" s="93"/>
      <c r="BH101" s="96" t="s">
        <v>389</v>
      </c>
      <c r="BI101" s="97" t="s">
        <v>389</v>
      </c>
      <c r="BJ101" s="93"/>
      <c r="BK101" s="96" t="s">
        <v>389</v>
      </c>
      <c r="BL101" s="97" t="s">
        <v>389</v>
      </c>
      <c r="BM101" s="93">
        <v>1</v>
      </c>
      <c r="BN101" s="96" t="e">
        <v>#N/A</v>
      </c>
      <c r="BO101" s="97" t="e">
        <v>#N/A</v>
      </c>
      <c r="BP101" s="93"/>
      <c r="BQ101" s="96" t="s">
        <v>389</v>
      </c>
      <c r="BR101" s="97" t="s">
        <v>389</v>
      </c>
      <c r="BS101" s="93"/>
      <c r="BT101" s="96" t="s">
        <v>389</v>
      </c>
      <c r="BU101" s="97" t="s">
        <v>389</v>
      </c>
      <c r="BV101" s="93"/>
      <c r="BW101" s="96" t="s">
        <v>389</v>
      </c>
      <c r="BX101" s="97" t="s">
        <v>389</v>
      </c>
      <c r="BY101" s="93"/>
      <c r="BZ101" s="96" t="s">
        <v>389</v>
      </c>
      <c r="CA101" s="97" t="s">
        <v>389</v>
      </c>
      <c r="CB101" s="93"/>
      <c r="CC101" s="96" t="s">
        <v>389</v>
      </c>
      <c r="CD101" s="97" t="s">
        <v>389</v>
      </c>
      <c r="CE101" s="93"/>
      <c r="CF101" s="96" t="s">
        <v>389</v>
      </c>
      <c r="CG101" s="97" t="s">
        <v>389</v>
      </c>
      <c r="CH101" s="93"/>
      <c r="CI101" s="96" t="s">
        <v>389</v>
      </c>
      <c r="CJ101" s="97" t="s">
        <v>389</v>
      </c>
      <c r="CK101" s="93"/>
      <c r="CL101" s="96" t="s">
        <v>389</v>
      </c>
      <c r="CM101" s="97" t="s">
        <v>389</v>
      </c>
      <c r="CN101" s="93"/>
      <c r="CO101" s="96" t="s">
        <v>389</v>
      </c>
      <c r="CP101" s="97" t="s">
        <v>389</v>
      </c>
      <c r="CQ101" s="93"/>
      <c r="CR101" s="96" t="s">
        <v>389</v>
      </c>
      <c r="CS101" s="97" t="s">
        <v>389</v>
      </c>
      <c r="CT101" s="93"/>
      <c r="CU101" s="96" t="s">
        <v>389</v>
      </c>
      <c r="CV101" s="97" t="s">
        <v>389</v>
      </c>
      <c r="CW101" s="93"/>
      <c r="CX101" s="96" t="s">
        <v>389</v>
      </c>
      <c r="CY101" s="97" t="s">
        <v>389</v>
      </c>
      <c r="CZ101" s="93"/>
      <c r="DA101" s="96" t="s">
        <v>389</v>
      </c>
      <c r="DB101" s="97" t="s">
        <v>389</v>
      </c>
      <c r="DC101" s="93"/>
      <c r="DD101" s="96" t="s">
        <v>389</v>
      </c>
      <c r="DE101" s="97" t="s">
        <v>389</v>
      </c>
      <c r="DF101" s="93"/>
      <c r="DG101" s="96" t="s">
        <v>389</v>
      </c>
      <c r="DH101" s="97" t="s">
        <v>389</v>
      </c>
      <c r="DI101" s="93"/>
      <c r="DJ101" s="96" t="s">
        <v>389</v>
      </c>
      <c r="DK101" s="97" t="s">
        <v>389</v>
      </c>
      <c r="DL101" s="93"/>
      <c r="DM101" s="96" t="s">
        <v>389</v>
      </c>
      <c r="DN101" s="97" t="s">
        <v>389</v>
      </c>
      <c r="DO101" s="93"/>
      <c r="DP101" s="96" t="s">
        <v>389</v>
      </c>
      <c r="DQ101" s="97" t="s">
        <v>389</v>
      </c>
      <c r="DR101" s="93"/>
      <c r="DS101" s="96" t="s">
        <v>389</v>
      </c>
      <c r="DT101" s="97" t="s">
        <v>389</v>
      </c>
      <c r="DU101" s="93"/>
      <c r="DV101" s="96" t="s">
        <v>389</v>
      </c>
      <c r="DW101" s="97" t="s">
        <v>389</v>
      </c>
      <c r="DX101" s="93"/>
      <c r="DY101" s="96" t="s">
        <v>389</v>
      </c>
      <c r="DZ101" s="97" t="s">
        <v>389</v>
      </c>
      <c r="EA101" s="93"/>
      <c r="EB101" s="96" t="s">
        <v>389</v>
      </c>
      <c r="EC101" s="97" t="s">
        <v>389</v>
      </c>
      <c r="ED101" s="93"/>
      <c r="EE101" s="96" t="s">
        <v>389</v>
      </c>
      <c r="EF101" s="97" t="s">
        <v>389</v>
      </c>
      <c r="EG101" s="93"/>
      <c r="EH101" s="96" t="s">
        <v>389</v>
      </c>
      <c r="EI101" s="97" t="s">
        <v>389</v>
      </c>
      <c r="EJ101" s="93"/>
      <c r="EK101" s="96" t="s">
        <v>389</v>
      </c>
      <c r="EL101" s="97" t="s">
        <v>389</v>
      </c>
      <c r="EM101" s="93"/>
      <c r="EN101" s="96" t="s">
        <v>389</v>
      </c>
      <c r="EO101" s="97" t="s">
        <v>389</v>
      </c>
      <c r="EP101" s="93"/>
      <c r="EQ101" s="96" t="s">
        <v>389</v>
      </c>
      <c r="ER101" s="97" t="s">
        <v>389</v>
      </c>
      <c r="ES101" s="93"/>
      <c r="ET101" s="96" t="s">
        <v>389</v>
      </c>
      <c r="EU101" s="97" t="s">
        <v>389</v>
      </c>
      <c r="EV101" s="93"/>
      <c r="EW101" s="96" t="s">
        <v>389</v>
      </c>
      <c r="EX101" s="97" t="s">
        <v>389</v>
      </c>
      <c r="EY101" s="93"/>
      <c r="EZ101" s="96" t="s">
        <v>389</v>
      </c>
      <c r="FA101" s="97" t="s">
        <v>389</v>
      </c>
      <c r="FB101" s="93"/>
      <c r="FC101" s="96" t="s">
        <v>389</v>
      </c>
      <c r="FD101" s="97" t="s">
        <v>389</v>
      </c>
      <c r="FE101" s="93"/>
      <c r="FF101" s="96" t="s">
        <v>389</v>
      </c>
      <c r="FG101" s="97" t="s">
        <v>389</v>
      </c>
      <c r="FH101" s="93"/>
      <c r="FI101" s="96" t="s">
        <v>389</v>
      </c>
      <c r="FJ101" s="97" t="s">
        <v>389</v>
      </c>
      <c r="FK101" s="93"/>
      <c r="FL101" s="96" t="s">
        <v>389</v>
      </c>
      <c r="FM101" s="97" t="s">
        <v>389</v>
      </c>
    </row>
    <row r="102" ht="15" customHeight="1" spans="1:170" x14ac:dyDescent="0.25">
      <c r="A102" s="94">
        <f>indices!B102</f>
      </c>
      <c r="B102" s="106">
        <f>'a completer'!$B$12</f>
      </c>
      <c r="C102" s="106">
        <f>'a completer'!$B$17</f>
      </c>
      <c r="D102" s="410">
        <f t="shared" si="1"/>
      </c>
      <c r="E102" s="93"/>
      <c r="F102" s="96" t="s">
        <v>389</v>
      </c>
      <c r="G102" s="97" t="s">
        <v>389</v>
      </c>
      <c r="H102" s="93"/>
      <c r="I102" s="96" t="s">
        <v>389</v>
      </c>
      <c r="J102" s="97" t="s">
        <v>389</v>
      </c>
      <c r="K102" s="93"/>
      <c r="L102" s="96" t="s">
        <v>389</v>
      </c>
      <c r="M102" s="97" t="s">
        <v>389</v>
      </c>
      <c r="N102" s="93"/>
      <c r="O102" s="96" t="s">
        <v>389</v>
      </c>
      <c r="P102" s="97" t="s">
        <v>389</v>
      </c>
      <c r="Q102" s="93"/>
      <c r="R102" s="96" t="s">
        <v>389</v>
      </c>
      <c r="S102" s="97" t="s">
        <v>389</v>
      </c>
      <c r="T102" s="93"/>
      <c r="U102" s="96" t="s">
        <v>389</v>
      </c>
      <c r="V102" s="97" t="s">
        <v>389</v>
      </c>
      <c r="W102" s="93"/>
      <c r="X102" s="96" t="s">
        <v>389</v>
      </c>
      <c r="Y102" s="97" t="s">
        <v>389</v>
      </c>
      <c r="Z102" s="93"/>
      <c r="AA102" s="96" t="s">
        <v>389</v>
      </c>
      <c r="AB102" s="97" t="s">
        <v>389</v>
      </c>
      <c r="AC102" s="93"/>
      <c r="AD102" s="96" t="s">
        <v>389</v>
      </c>
      <c r="AE102" s="97" t="s">
        <v>389</v>
      </c>
      <c r="AF102" s="93"/>
      <c r="AG102" s="96" t="s">
        <v>389</v>
      </c>
      <c r="AH102" s="97" t="s">
        <v>389</v>
      </c>
      <c r="AI102" s="93"/>
      <c r="AJ102" s="96" t="s">
        <v>389</v>
      </c>
      <c r="AK102" s="97" t="s">
        <v>389</v>
      </c>
      <c r="AL102" s="93"/>
      <c r="AM102" s="96" t="s">
        <v>389</v>
      </c>
      <c r="AN102" s="97" t="s">
        <v>389</v>
      </c>
      <c r="AO102" s="93"/>
      <c r="AP102" s="96" t="s">
        <v>389</v>
      </c>
      <c r="AQ102" s="97" t="s">
        <v>389</v>
      </c>
      <c r="AR102" s="93"/>
      <c r="AS102" s="96" t="s">
        <v>389</v>
      </c>
      <c r="AT102" s="97" t="s">
        <v>389</v>
      </c>
      <c r="AU102" s="93"/>
      <c r="AV102" s="96" t="s">
        <v>389</v>
      </c>
      <c r="AW102" s="97" t="s">
        <v>389</v>
      </c>
      <c r="AX102" s="93"/>
      <c r="AY102" s="96" t="s">
        <v>389</v>
      </c>
      <c r="AZ102" s="97" t="s">
        <v>389</v>
      </c>
      <c r="BA102" s="93"/>
      <c r="BB102" s="96" t="s">
        <v>389</v>
      </c>
      <c r="BC102" s="97" t="s">
        <v>389</v>
      </c>
      <c r="BD102" s="93"/>
      <c r="BE102" s="96" t="s">
        <v>389</v>
      </c>
      <c r="BF102" s="97" t="s">
        <v>389</v>
      </c>
      <c r="BG102" s="93"/>
      <c r="BH102" s="96" t="s">
        <v>389</v>
      </c>
      <c r="BI102" s="97" t="s">
        <v>389</v>
      </c>
      <c r="BJ102" s="93"/>
      <c r="BK102" s="96" t="s">
        <v>389</v>
      </c>
      <c r="BL102" s="97" t="s">
        <v>389</v>
      </c>
      <c r="BM102" s="93"/>
      <c r="BN102" s="96" t="s">
        <v>389</v>
      </c>
      <c r="BO102" s="97" t="s">
        <v>389</v>
      </c>
      <c r="BP102" s="93"/>
      <c r="BQ102" s="96" t="s">
        <v>389</v>
      </c>
      <c r="BR102" s="97" t="s">
        <v>389</v>
      </c>
      <c r="BS102" s="93"/>
      <c r="BT102" s="96" t="s">
        <v>389</v>
      </c>
      <c r="BU102" s="97" t="s">
        <v>389</v>
      </c>
      <c r="BV102" s="93"/>
      <c r="BW102" s="96" t="s">
        <v>389</v>
      </c>
      <c r="BX102" s="97" t="s">
        <v>389</v>
      </c>
      <c r="BY102" s="93"/>
      <c r="BZ102" s="96" t="s">
        <v>389</v>
      </c>
      <c r="CA102" s="97" t="s">
        <v>389</v>
      </c>
      <c r="CB102" s="93"/>
      <c r="CC102" s="96" t="s">
        <v>389</v>
      </c>
      <c r="CD102" s="97" t="s">
        <v>389</v>
      </c>
      <c r="CE102" s="93"/>
      <c r="CF102" s="96" t="s">
        <v>389</v>
      </c>
      <c r="CG102" s="97" t="s">
        <v>389</v>
      </c>
      <c r="CH102" s="93"/>
      <c r="CI102" s="96" t="s">
        <v>389</v>
      </c>
      <c r="CJ102" s="97" t="s">
        <v>389</v>
      </c>
      <c r="CK102" s="93"/>
      <c r="CL102" s="96" t="s">
        <v>389</v>
      </c>
      <c r="CM102" s="97" t="s">
        <v>389</v>
      </c>
      <c r="CN102" s="93"/>
      <c r="CO102" s="96" t="s">
        <v>389</v>
      </c>
      <c r="CP102" s="97" t="s">
        <v>389</v>
      </c>
      <c r="CQ102" s="93"/>
      <c r="CR102" s="96" t="s">
        <v>389</v>
      </c>
      <c r="CS102" s="97" t="s">
        <v>389</v>
      </c>
      <c r="CT102" s="93"/>
      <c r="CU102" s="96" t="s">
        <v>389</v>
      </c>
      <c r="CV102" s="97" t="s">
        <v>389</v>
      </c>
      <c r="CW102" s="93"/>
      <c r="CX102" s="96" t="s">
        <v>389</v>
      </c>
      <c r="CY102" s="97" t="s">
        <v>389</v>
      </c>
      <c r="CZ102" s="93"/>
      <c r="DA102" s="96" t="s">
        <v>389</v>
      </c>
      <c r="DB102" s="97" t="s">
        <v>389</v>
      </c>
      <c r="DC102" s="93"/>
      <c r="DD102" s="96" t="s">
        <v>389</v>
      </c>
      <c r="DE102" s="97" t="s">
        <v>389</v>
      </c>
      <c r="DF102" s="93"/>
      <c r="DG102" s="96" t="s">
        <v>389</v>
      </c>
      <c r="DH102" s="97" t="s">
        <v>389</v>
      </c>
      <c r="DI102" s="93"/>
      <c r="DJ102" s="96" t="s">
        <v>389</v>
      </c>
      <c r="DK102" s="97" t="s">
        <v>389</v>
      </c>
      <c r="DL102" s="93"/>
      <c r="DM102" s="96" t="s">
        <v>389</v>
      </c>
      <c r="DN102" s="97" t="s">
        <v>389</v>
      </c>
      <c r="DO102" s="93"/>
      <c r="DP102" s="96" t="s">
        <v>389</v>
      </c>
      <c r="DQ102" s="97" t="s">
        <v>389</v>
      </c>
      <c r="DR102" s="93"/>
      <c r="DS102" s="96" t="s">
        <v>389</v>
      </c>
      <c r="DT102" s="97" t="s">
        <v>389</v>
      </c>
      <c r="DU102" s="93"/>
      <c r="DV102" s="96" t="s">
        <v>389</v>
      </c>
      <c r="DW102" s="97" t="s">
        <v>389</v>
      </c>
      <c r="DX102" s="93"/>
      <c r="DY102" s="96" t="s">
        <v>389</v>
      </c>
      <c r="DZ102" s="97" t="s">
        <v>389</v>
      </c>
      <c r="EA102" s="93"/>
      <c r="EB102" s="96" t="s">
        <v>389</v>
      </c>
      <c r="EC102" s="97" t="s">
        <v>389</v>
      </c>
      <c r="ED102" s="93"/>
      <c r="EE102" s="96" t="s">
        <v>389</v>
      </c>
      <c r="EF102" s="97" t="s">
        <v>389</v>
      </c>
      <c r="EG102" s="93"/>
      <c r="EH102" s="96" t="s">
        <v>389</v>
      </c>
      <c r="EI102" s="97" t="s">
        <v>389</v>
      </c>
      <c r="EJ102" s="93"/>
      <c r="EK102" s="96" t="s">
        <v>389</v>
      </c>
      <c r="EL102" s="97" t="s">
        <v>389</v>
      </c>
      <c r="EM102" s="93"/>
      <c r="EN102" s="96" t="s">
        <v>389</v>
      </c>
      <c r="EO102" s="97" t="s">
        <v>389</v>
      </c>
      <c r="EP102" s="93"/>
      <c r="EQ102" s="96" t="s">
        <v>389</v>
      </c>
      <c r="ER102" s="97" t="s">
        <v>389</v>
      </c>
      <c r="ES102" s="93"/>
      <c r="ET102" s="96" t="s">
        <v>389</v>
      </c>
      <c r="EU102" s="97" t="s">
        <v>389</v>
      </c>
      <c r="EV102" s="93"/>
      <c r="EW102" s="96" t="s">
        <v>389</v>
      </c>
      <c r="EX102" s="97" t="s">
        <v>389</v>
      </c>
      <c r="EY102" s="93"/>
      <c r="EZ102" s="96" t="s">
        <v>389</v>
      </c>
      <c r="FA102" s="97" t="s">
        <v>389</v>
      </c>
      <c r="FB102" s="93"/>
      <c r="FC102" s="96" t="s">
        <v>389</v>
      </c>
      <c r="FD102" s="97" t="s">
        <v>389</v>
      </c>
      <c r="FE102" s="93"/>
      <c r="FF102" s="96" t="s">
        <v>389</v>
      </c>
      <c r="FG102" s="97" t="s">
        <v>389</v>
      </c>
      <c r="FH102" s="93"/>
      <c r="FI102" s="96" t="s">
        <v>389</v>
      </c>
      <c r="FJ102" s="97" t="s">
        <v>389</v>
      </c>
      <c r="FK102" s="93"/>
      <c r="FL102" s="96" t="s">
        <v>389</v>
      </c>
      <c r="FM102" s="97" t="s">
        <v>389</v>
      </c>
    </row>
    <row r="103" ht="15" customHeight="1" spans="1:170" x14ac:dyDescent="0.25">
      <c r="A103" s="94">
        <f>indices!B103</f>
      </c>
      <c r="B103" s="106">
        <f>'a completer'!$B$12</f>
      </c>
      <c r="C103" s="106">
        <f>'a completer'!$B$17</f>
      </c>
      <c r="D103" s="410">
        <f t="shared" si="1"/>
      </c>
      <c r="E103" s="93"/>
      <c r="F103" s="96" t="s">
        <v>389</v>
      </c>
      <c r="G103" s="97" t="s">
        <v>389</v>
      </c>
      <c r="H103" s="93"/>
      <c r="I103" s="96" t="s">
        <v>389</v>
      </c>
      <c r="J103" s="97" t="s">
        <v>389</v>
      </c>
      <c r="K103" s="93"/>
      <c r="L103" s="96" t="s">
        <v>389</v>
      </c>
      <c r="M103" s="97" t="s">
        <v>389</v>
      </c>
      <c r="N103" s="93"/>
      <c r="O103" s="96" t="s">
        <v>389</v>
      </c>
      <c r="P103" s="97" t="s">
        <v>389</v>
      </c>
      <c r="Q103" s="93"/>
      <c r="R103" s="96" t="s">
        <v>389</v>
      </c>
      <c r="S103" s="97" t="s">
        <v>389</v>
      </c>
      <c r="T103" s="93"/>
      <c r="U103" s="96" t="s">
        <v>389</v>
      </c>
      <c r="V103" s="97" t="s">
        <v>389</v>
      </c>
      <c r="W103" s="93"/>
      <c r="X103" s="96" t="s">
        <v>389</v>
      </c>
      <c r="Y103" s="97" t="s">
        <v>389</v>
      </c>
      <c r="Z103" s="93"/>
      <c r="AA103" s="96" t="s">
        <v>389</v>
      </c>
      <c r="AB103" s="97" t="s">
        <v>389</v>
      </c>
      <c r="AC103" s="93"/>
      <c r="AD103" s="96" t="s">
        <v>389</v>
      </c>
      <c r="AE103" s="97" t="s">
        <v>389</v>
      </c>
      <c r="AF103" s="93"/>
      <c r="AG103" s="96" t="s">
        <v>389</v>
      </c>
      <c r="AH103" s="97" t="s">
        <v>389</v>
      </c>
      <c r="AI103" s="93"/>
      <c r="AJ103" s="96" t="s">
        <v>389</v>
      </c>
      <c r="AK103" s="97" t="s">
        <v>389</v>
      </c>
      <c r="AL103" s="93"/>
      <c r="AM103" s="96" t="s">
        <v>389</v>
      </c>
      <c r="AN103" s="97" t="s">
        <v>389</v>
      </c>
      <c r="AO103" s="93"/>
      <c r="AP103" s="96" t="s">
        <v>389</v>
      </c>
      <c r="AQ103" s="97" t="s">
        <v>389</v>
      </c>
      <c r="AR103" s="93"/>
      <c r="AS103" s="96" t="s">
        <v>389</v>
      </c>
      <c r="AT103" s="97" t="s">
        <v>389</v>
      </c>
      <c r="AU103" s="93"/>
      <c r="AV103" s="96" t="s">
        <v>389</v>
      </c>
      <c r="AW103" s="97" t="s">
        <v>389</v>
      </c>
      <c r="AX103" s="93"/>
      <c r="AY103" s="96" t="s">
        <v>389</v>
      </c>
      <c r="AZ103" s="97" t="s">
        <v>389</v>
      </c>
      <c r="BA103" s="93"/>
      <c r="BB103" s="96" t="s">
        <v>389</v>
      </c>
      <c r="BC103" s="97" t="s">
        <v>389</v>
      </c>
      <c r="BD103" s="93"/>
      <c r="BE103" s="96" t="s">
        <v>389</v>
      </c>
      <c r="BF103" s="97" t="s">
        <v>389</v>
      </c>
      <c r="BG103" s="93"/>
      <c r="BH103" s="96" t="s">
        <v>389</v>
      </c>
      <c r="BI103" s="97" t="s">
        <v>389</v>
      </c>
      <c r="BJ103" s="93"/>
      <c r="BK103" s="96" t="s">
        <v>389</v>
      </c>
      <c r="BL103" s="97" t="s">
        <v>389</v>
      </c>
      <c r="BM103" s="93"/>
      <c r="BN103" s="96" t="s">
        <v>389</v>
      </c>
      <c r="BO103" s="97" t="s">
        <v>389</v>
      </c>
      <c r="BP103" s="93"/>
      <c r="BQ103" s="96" t="s">
        <v>389</v>
      </c>
      <c r="BR103" s="97" t="s">
        <v>389</v>
      </c>
      <c r="BS103" s="93"/>
      <c r="BT103" s="96" t="s">
        <v>389</v>
      </c>
      <c r="BU103" s="97" t="s">
        <v>389</v>
      </c>
      <c r="BV103" s="93"/>
      <c r="BW103" s="96" t="s">
        <v>389</v>
      </c>
      <c r="BX103" s="97" t="s">
        <v>389</v>
      </c>
      <c r="BY103" s="93"/>
      <c r="BZ103" s="96" t="s">
        <v>389</v>
      </c>
      <c r="CA103" s="97" t="s">
        <v>389</v>
      </c>
      <c r="CB103" s="93"/>
      <c r="CC103" s="96" t="s">
        <v>389</v>
      </c>
      <c r="CD103" s="97" t="s">
        <v>389</v>
      </c>
      <c r="CE103" s="93"/>
      <c r="CF103" s="96" t="s">
        <v>389</v>
      </c>
      <c r="CG103" s="97" t="s">
        <v>389</v>
      </c>
      <c r="CH103" s="93"/>
      <c r="CI103" s="96" t="s">
        <v>389</v>
      </c>
      <c r="CJ103" s="97" t="s">
        <v>389</v>
      </c>
      <c r="CK103" s="93"/>
      <c r="CL103" s="96" t="s">
        <v>389</v>
      </c>
      <c r="CM103" s="97" t="s">
        <v>389</v>
      </c>
      <c r="CN103" s="93"/>
      <c r="CO103" s="96" t="s">
        <v>389</v>
      </c>
      <c r="CP103" s="97" t="s">
        <v>389</v>
      </c>
      <c r="CQ103" s="93"/>
      <c r="CR103" s="96" t="s">
        <v>389</v>
      </c>
      <c r="CS103" s="97" t="s">
        <v>389</v>
      </c>
      <c r="CT103" s="93"/>
      <c r="CU103" s="96" t="s">
        <v>389</v>
      </c>
      <c r="CV103" s="97" t="s">
        <v>389</v>
      </c>
      <c r="CW103" s="93"/>
      <c r="CX103" s="96" t="s">
        <v>389</v>
      </c>
      <c r="CY103" s="97" t="s">
        <v>389</v>
      </c>
      <c r="CZ103" s="93"/>
      <c r="DA103" s="96" t="s">
        <v>389</v>
      </c>
      <c r="DB103" s="97" t="s">
        <v>389</v>
      </c>
      <c r="DC103" s="93"/>
      <c r="DD103" s="96" t="s">
        <v>389</v>
      </c>
      <c r="DE103" s="97" t="s">
        <v>389</v>
      </c>
      <c r="DF103" s="93"/>
      <c r="DG103" s="96" t="s">
        <v>389</v>
      </c>
      <c r="DH103" s="97" t="s">
        <v>389</v>
      </c>
      <c r="DI103" s="93"/>
      <c r="DJ103" s="96" t="s">
        <v>389</v>
      </c>
      <c r="DK103" s="97" t="s">
        <v>389</v>
      </c>
      <c r="DL103" s="93"/>
      <c r="DM103" s="96" t="s">
        <v>389</v>
      </c>
      <c r="DN103" s="97" t="s">
        <v>389</v>
      </c>
      <c r="DO103" s="93"/>
      <c r="DP103" s="96" t="s">
        <v>389</v>
      </c>
      <c r="DQ103" s="97" t="s">
        <v>389</v>
      </c>
      <c r="DR103" s="93"/>
      <c r="DS103" s="96" t="s">
        <v>389</v>
      </c>
      <c r="DT103" s="97" t="s">
        <v>389</v>
      </c>
      <c r="DU103" s="93"/>
      <c r="DV103" s="96" t="s">
        <v>389</v>
      </c>
      <c r="DW103" s="97" t="s">
        <v>389</v>
      </c>
      <c r="DX103" s="93"/>
      <c r="DY103" s="96" t="s">
        <v>389</v>
      </c>
      <c r="DZ103" s="97" t="s">
        <v>389</v>
      </c>
      <c r="EA103" s="93"/>
      <c r="EB103" s="96" t="s">
        <v>389</v>
      </c>
      <c r="EC103" s="97" t="s">
        <v>389</v>
      </c>
      <c r="ED103" s="93"/>
      <c r="EE103" s="96" t="s">
        <v>389</v>
      </c>
      <c r="EF103" s="97" t="s">
        <v>389</v>
      </c>
      <c r="EG103" s="93"/>
      <c r="EH103" s="96" t="s">
        <v>389</v>
      </c>
      <c r="EI103" s="97" t="s">
        <v>389</v>
      </c>
      <c r="EJ103" s="93"/>
      <c r="EK103" s="96" t="s">
        <v>389</v>
      </c>
      <c r="EL103" s="97" t="s">
        <v>389</v>
      </c>
      <c r="EM103" s="93"/>
      <c r="EN103" s="96" t="s">
        <v>389</v>
      </c>
      <c r="EO103" s="97" t="s">
        <v>389</v>
      </c>
      <c r="EP103" s="93"/>
      <c r="EQ103" s="96" t="s">
        <v>389</v>
      </c>
      <c r="ER103" s="97" t="s">
        <v>389</v>
      </c>
      <c r="ES103" s="93"/>
      <c r="ET103" s="96" t="s">
        <v>389</v>
      </c>
      <c r="EU103" s="97" t="s">
        <v>389</v>
      </c>
      <c r="EV103" s="93"/>
      <c r="EW103" s="96" t="s">
        <v>389</v>
      </c>
      <c r="EX103" s="97" t="s">
        <v>389</v>
      </c>
      <c r="EY103" s="93"/>
      <c r="EZ103" s="96" t="s">
        <v>389</v>
      </c>
      <c r="FA103" s="97" t="s">
        <v>389</v>
      </c>
      <c r="FB103" s="93"/>
      <c r="FC103" s="96" t="s">
        <v>389</v>
      </c>
      <c r="FD103" s="97" t="s">
        <v>389</v>
      </c>
      <c r="FE103" s="93"/>
      <c r="FF103" s="96" t="s">
        <v>389</v>
      </c>
      <c r="FG103" s="97" t="s">
        <v>389</v>
      </c>
      <c r="FH103" s="93"/>
      <c r="FI103" s="96" t="s">
        <v>389</v>
      </c>
      <c r="FJ103" s="97" t="s">
        <v>389</v>
      </c>
      <c r="FK103" s="93"/>
      <c r="FL103" s="96" t="s">
        <v>389</v>
      </c>
      <c r="FM103" s="97" t="s">
        <v>389</v>
      </c>
    </row>
    <row r="104" ht="15" customHeight="1" spans="1:170" x14ac:dyDescent="0.25">
      <c r="A104" s="94">
        <f>indices!B104</f>
      </c>
      <c r="B104" s="106">
        <f>'a completer'!$B$12</f>
      </c>
      <c r="C104" s="106">
        <f>'a completer'!$B$17</f>
      </c>
      <c r="D104" s="410">
        <f t="shared" si="1"/>
      </c>
      <c r="E104" s="93"/>
      <c r="F104" s="96" t="s">
        <v>389</v>
      </c>
      <c r="G104" s="97" t="s">
        <v>389</v>
      </c>
      <c r="H104" s="93"/>
      <c r="I104" s="96" t="s">
        <v>389</v>
      </c>
      <c r="J104" s="97" t="s">
        <v>389</v>
      </c>
      <c r="K104" s="93"/>
      <c r="L104" s="96" t="s">
        <v>389</v>
      </c>
      <c r="M104" s="97" t="s">
        <v>389</v>
      </c>
      <c r="N104" s="93"/>
      <c r="O104" s="96" t="s">
        <v>389</v>
      </c>
      <c r="P104" s="97" t="s">
        <v>389</v>
      </c>
      <c r="Q104" s="93"/>
      <c r="R104" s="96" t="s">
        <v>389</v>
      </c>
      <c r="S104" s="97" t="s">
        <v>389</v>
      </c>
      <c r="T104" s="93"/>
      <c r="U104" s="96" t="s">
        <v>389</v>
      </c>
      <c r="V104" s="97" t="s">
        <v>389</v>
      </c>
      <c r="W104" s="93"/>
      <c r="X104" s="96" t="s">
        <v>389</v>
      </c>
      <c r="Y104" s="97" t="s">
        <v>389</v>
      </c>
      <c r="Z104" s="93"/>
      <c r="AA104" s="96" t="s">
        <v>389</v>
      </c>
      <c r="AB104" s="97" t="s">
        <v>389</v>
      </c>
      <c r="AC104" s="93"/>
      <c r="AD104" s="96" t="s">
        <v>389</v>
      </c>
      <c r="AE104" s="97" t="s">
        <v>389</v>
      </c>
      <c r="AF104" s="93"/>
      <c r="AG104" s="96" t="s">
        <v>389</v>
      </c>
      <c r="AH104" s="97" t="s">
        <v>389</v>
      </c>
      <c r="AI104" s="93"/>
      <c r="AJ104" s="96" t="s">
        <v>389</v>
      </c>
      <c r="AK104" s="97" t="s">
        <v>389</v>
      </c>
      <c r="AL104" s="93"/>
      <c r="AM104" s="96" t="s">
        <v>389</v>
      </c>
      <c r="AN104" s="97" t="s">
        <v>389</v>
      </c>
      <c r="AO104" s="93"/>
      <c r="AP104" s="96" t="s">
        <v>389</v>
      </c>
      <c r="AQ104" s="97" t="s">
        <v>389</v>
      </c>
      <c r="AR104" s="93"/>
      <c r="AS104" s="96" t="s">
        <v>389</v>
      </c>
      <c r="AT104" s="97" t="s">
        <v>389</v>
      </c>
      <c r="AU104" s="93"/>
      <c r="AV104" s="96" t="s">
        <v>389</v>
      </c>
      <c r="AW104" s="97" t="s">
        <v>389</v>
      </c>
      <c r="AX104" s="93"/>
      <c r="AY104" s="96" t="s">
        <v>389</v>
      </c>
      <c r="AZ104" s="97" t="s">
        <v>389</v>
      </c>
      <c r="BA104" s="93"/>
      <c r="BB104" s="96" t="s">
        <v>389</v>
      </c>
      <c r="BC104" s="97" t="s">
        <v>389</v>
      </c>
      <c r="BD104" s="93"/>
      <c r="BE104" s="96" t="s">
        <v>389</v>
      </c>
      <c r="BF104" s="97" t="s">
        <v>389</v>
      </c>
      <c r="BG104" s="93"/>
      <c r="BH104" s="96" t="s">
        <v>389</v>
      </c>
      <c r="BI104" s="97" t="s">
        <v>389</v>
      </c>
      <c r="BJ104" s="93"/>
      <c r="BK104" s="96" t="s">
        <v>389</v>
      </c>
      <c r="BL104" s="97" t="s">
        <v>389</v>
      </c>
      <c r="BM104" s="93"/>
      <c r="BN104" s="96" t="s">
        <v>389</v>
      </c>
      <c r="BO104" s="97" t="s">
        <v>389</v>
      </c>
      <c r="BP104" s="93"/>
      <c r="BQ104" s="96" t="s">
        <v>389</v>
      </c>
      <c r="BR104" s="97" t="s">
        <v>389</v>
      </c>
      <c r="BS104" s="93"/>
      <c r="BT104" s="96" t="s">
        <v>389</v>
      </c>
      <c r="BU104" s="97" t="s">
        <v>389</v>
      </c>
      <c r="BV104" s="93"/>
      <c r="BW104" s="96" t="s">
        <v>389</v>
      </c>
      <c r="BX104" s="97" t="s">
        <v>389</v>
      </c>
      <c r="BY104" s="93"/>
      <c r="BZ104" s="96" t="s">
        <v>389</v>
      </c>
      <c r="CA104" s="97" t="s">
        <v>389</v>
      </c>
      <c r="CB104" s="93"/>
      <c r="CC104" s="96" t="s">
        <v>389</v>
      </c>
      <c r="CD104" s="97" t="s">
        <v>389</v>
      </c>
      <c r="CE104" s="93"/>
      <c r="CF104" s="96" t="s">
        <v>389</v>
      </c>
      <c r="CG104" s="97" t="s">
        <v>389</v>
      </c>
      <c r="CH104" s="93"/>
      <c r="CI104" s="96" t="s">
        <v>389</v>
      </c>
      <c r="CJ104" s="97" t="s">
        <v>389</v>
      </c>
      <c r="CK104" s="93"/>
      <c r="CL104" s="96" t="s">
        <v>389</v>
      </c>
      <c r="CM104" s="97" t="s">
        <v>389</v>
      </c>
      <c r="CN104" s="93"/>
      <c r="CO104" s="96" t="s">
        <v>389</v>
      </c>
      <c r="CP104" s="97" t="s">
        <v>389</v>
      </c>
      <c r="CQ104" s="93"/>
      <c r="CR104" s="96" t="s">
        <v>389</v>
      </c>
      <c r="CS104" s="97" t="s">
        <v>389</v>
      </c>
      <c r="CT104" s="93"/>
      <c r="CU104" s="96" t="s">
        <v>389</v>
      </c>
      <c r="CV104" s="97" t="s">
        <v>389</v>
      </c>
      <c r="CW104" s="93"/>
      <c r="CX104" s="96" t="s">
        <v>389</v>
      </c>
      <c r="CY104" s="97" t="s">
        <v>389</v>
      </c>
      <c r="CZ104" s="93"/>
      <c r="DA104" s="96" t="s">
        <v>389</v>
      </c>
      <c r="DB104" s="97" t="s">
        <v>389</v>
      </c>
      <c r="DC104" s="93"/>
      <c r="DD104" s="96" t="s">
        <v>389</v>
      </c>
      <c r="DE104" s="97" t="s">
        <v>389</v>
      </c>
      <c r="DF104" s="93"/>
      <c r="DG104" s="96" t="s">
        <v>389</v>
      </c>
      <c r="DH104" s="97" t="s">
        <v>389</v>
      </c>
      <c r="DI104" s="93"/>
      <c r="DJ104" s="96" t="s">
        <v>389</v>
      </c>
      <c r="DK104" s="97" t="s">
        <v>389</v>
      </c>
      <c r="DL104" s="93"/>
      <c r="DM104" s="96" t="s">
        <v>389</v>
      </c>
      <c r="DN104" s="97" t="s">
        <v>389</v>
      </c>
      <c r="DO104" s="93"/>
      <c r="DP104" s="96" t="s">
        <v>389</v>
      </c>
      <c r="DQ104" s="97" t="s">
        <v>389</v>
      </c>
      <c r="DR104" s="93"/>
      <c r="DS104" s="96" t="s">
        <v>389</v>
      </c>
      <c r="DT104" s="97" t="s">
        <v>389</v>
      </c>
      <c r="DU104" s="93"/>
      <c r="DV104" s="96" t="s">
        <v>389</v>
      </c>
      <c r="DW104" s="97" t="s">
        <v>389</v>
      </c>
      <c r="DX104" s="93"/>
      <c r="DY104" s="96" t="s">
        <v>389</v>
      </c>
      <c r="DZ104" s="97" t="s">
        <v>389</v>
      </c>
      <c r="EA104" s="93"/>
      <c r="EB104" s="96" t="s">
        <v>389</v>
      </c>
      <c r="EC104" s="97" t="s">
        <v>389</v>
      </c>
      <c r="ED104" s="93"/>
      <c r="EE104" s="96" t="s">
        <v>389</v>
      </c>
      <c r="EF104" s="97" t="s">
        <v>389</v>
      </c>
      <c r="EG104" s="93"/>
      <c r="EH104" s="96" t="s">
        <v>389</v>
      </c>
      <c r="EI104" s="97" t="s">
        <v>389</v>
      </c>
      <c r="EJ104" s="93"/>
      <c r="EK104" s="96" t="s">
        <v>389</v>
      </c>
      <c r="EL104" s="97" t="s">
        <v>389</v>
      </c>
      <c r="EM104" s="93"/>
      <c r="EN104" s="96" t="s">
        <v>389</v>
      </c>
      <c r="EO104" s="97" t="s">
        <v>389</v>
      </c>
      <c r="EP104" s="93"/>
      <c r="EQ104" s="96" t="s">
        <v>389</v>
      </c>
      <c r="ER104" s="97" t="s">
        <v>389</v>
      </c>
      <c r="ES104" s="93"/>
      <c r="ET104" s="96" t="s">
        <v>389</v>
      </c>
      <c r="EU104" s="97" t="s">
        <v>389</v>
      </c>
      <c r="EV104" s="93"/>
      <c r="EW104" s="96" t="s">
        <v>389</v>
      </c>
      <c r="EX104" s="97" t="s">
        <v>389</v>
      </c>
      <c r="EY104" s="93"/>
      <c r="EZ104" s="96" t="s">
        <v>389</v>
      </c>
      <c r="FA104" s="97" t="s">
        <v>389</v>
      </c>
      <c r="FB104" s="93"/>
      <c r="FC104" s="96" t="s">
        <v>389</v>
      </c>
      <c r="FD104" s="97" t="s">
        <v>389</v>
      </c>
      <c r="FE104" s="93"/>
      <c r="FF104" s="96" t="s">
        <v>389</v>
      </c>
      <c r="FG104" s="97" t="s">
        <v>389</v>
      </c>
      <c r="FH104" s="93"/>
      <c r="FI104" s="96" t="s">
        <v>389</v>
      </c>
      <c r="FJ104" s="97" t="s">
        <v>389</v>
      </c>
      <c r="FK104" s="93"/>
      <c r="FL104" s="96" t="s">
        <v>389</v>
      </c>
      <c r="FM104" s="97" t="s">
        <v>389</v>
      </c>
    </row>
    <row r="105" ht="15" customHeight="1" spans="1:170" x14ac:dyDescent="0.25">
      <c r="A105" s="94">
        <f>indices!B105</f>
      </c>
      <c r="B105" s="106">
        <f>'a completer'!$B$12</f>
      </c>
      <c r="C105" s="106">
        <f>'a completer'!$B$17</f>
      </c>
      <c r="D105" s="410">
        <f t="shared" si="1"/>
      </c>
      <c r="E105" s="93"/>
      <c r="F105" s="96" t="s">
        <v>389</v>
      </c>
      <c r="G105" s="97" t="s">
        <v>389</v>
      </c>
      <c r="H105" s="93"/>
      <c r="I105" s="96" t="s">
        <v>389</v>
      </c>
      <c r="J105" s="97" t="s">
        <v>389</v>
      </c>
      <c r="K105" s="93"/>
      <c r="L105" s="96" t="s">
        <v>389</v>
      </c>
      <c r="M105" s="97" t="s">
        <v>389</v>
      </c>
      <c r="N105" s="93"/>
      <c r="O105" s="96" t="s">
        <v>389</v>
      </c>
      <c r="P105" s="97" t="s">
        <v>389</v>
      </c>
      <c r="Q105" s="93"/>
      <c r="R105" s="96" t="s">
        <v>389</v>
      </c>
      <c r="S105" s="97" t="s">
        <v>389</v>
      </c>
      <c r="T105" s="93"/>
      <c r="U105" s="96" t="s">
        <v>389</v>
      </c>
      <c r="V105" s="97" t="s">
        <v>389</v>
      </c>
      <c r="W105" s="93"/>
      <c r="X105" s="96" t="s">
        <v>389</v>
      </c>
      <c r="Y105" s="97" t="s">
        <v>389</v>
      </c>
      <c r="Z105" s="93"/>
      <c r="AA105" s="96" t="s">
        <v>389</v>
      </c>
      <c r="AB105" s="97" t="s">
        <v>389</v>
      </c>
      <c r="AC105" s="93"/>
      <c r="AD105" s="96" t="s">
        <v>389</v>
      </c>
      <c r="AE105" s="97" t="s">
        <v>389</v>
      </c>
      <c r="AF105" s="93"/>
      <c r="AG105" s="96" t="s">
        <v>389</v>
      </c>
      <c r="AH105" s="97" t="s">
        <v>389</v>
      </c>
      <c r="AI105" s="93"/>
      <c r="AJ105" s="96" t="s">
        <v>389</v>
      </c>
      <c r="AK105" s="97" t="s">
        <v>389</v>
      </c>
      <c r="AL105" s="93"/>
      <c r="AM105" s="96" t="s">
        <v>389</v>
      </c>
      <c r="AN105" s="97" t="s">
        <v>389</v>
      </c>
      <c r="AO105" s="93"/>
      <c r="AP105" s="96" t="s">
        <v>389</v>
      </c>
      <c r="AQ105" s="97" t="s">
        <v>389</v>
      </c>
      <c r="AR105" s="93"/>
      <c r="AS105" s="96" t="s">
        <v>389</v>
      </c>
      <c r="AT105" s="97" t="s">
        <v>389</v>
      </c>
      <c r="AU105" s="93"/>
      <c r="AV105" s="96" t="s">
        <v>389</v>
      </c>
      <c r="AW105" s="97" t="s">
        <v>389</v>
      </c>
      <c r="AX105" s="93"/>
      <c r="AY105" s="96" t="s">
        <v>389</v>
      </c>
      <c r="AZ105" s="97" t="s">
        <v>389</v>
      </c>
      <c r="BA105" s="93"/>
      <c r="BB105" s="96" t="s">
        <v>389</v>
      </c>
      <c r="BC105" s="97" t="s">
        <v>389</v>
      </c>
      <c r="BD105" s="93"/>
      <c r="BE105" s="96" t="s">
        <v>389</v>
      </c>
      <c r="BF105" s="97" t="s">
        <v>389</v>
      </c>
      <c r="BG105" s="93"/>
      <c r="BH105" s="96" t="s">
        <v>389</v>
      </c>
      <c r="BI105" s="97" t="s">
        <v>389</v>
      </c>
      <c r="BJ105" s="93"/>
      <c r="BK105" s="96" t="s">
        <v>389</v>
      </c>
      <c r="BL105" s="97" t="s">
        <v>389</v>
      </c>
      <c r="BM105" s="93"/>
      <c r="BN105" s="96" t="s">
        <v>389</v>
      </c>
      <c r="BO105" s="97" t="s">
        <v>389</v>
      </c>
      <c r="BP105" s="93"/>
      <c r="BQ105" s="96" t="s">
        <v>389</v>
      </c>
      <c r="BR105" s="97" t="s">
        <v>389</v>
      </c>
      <c r="BS105" s="93"/>
      <c r="BT105" s="96" t="s">
        <v>389</v>
      </c>
      <c r="BU105" s="97" t="s">
        <v>389</v>
      </c>
      <c r="BV105" s="93"/>
      <c r="BW105" s="96" t="s">
        <v>389</v>
      </c>
      <c r="BX105" s="97" t="s">
        <v>389</v>
      </c>
      <c r="BY105" s="93"/>
      <c r="BZ105" s="96" t="s">
        <v>389</v>
      </c>
      <c r="CA105" s="97" t="s">
        <v>389</v>
      </c>
      <c r="CB105" s="93"/>
      <c r="CC105" s="96" t="s">
        <v>389</v>
      </c>
      <c r="CD105" s="97" t="s">
        <v>389</v>
      </c>
      <c r="CE105" s="93"/>
      <c r="CF105" s="96" t="s">
        <v>389</v>
      </c>
      <c r="CG105" s="97" t="s">
        <v>389</v>
      </c>
      <c r="CH105" s="93"/>
      <c r="CI105" s="96" t="s">
        <v>389</v>
      </c>
      <c r="CJ105" s="97" t="s">
        <v>389</v>
      </c>
      <c r="CK105" s="93"/>
      <c r="CL105" s="96" t="s">
        <v>389</v>
      </c>
      <c r="CM105" s="97" t="s">
        <v>389</v>
      </c>
      <c r="CN105" s="93"/>
      <c r="CO105" s="96" t="s">
        <v>389</v>
      </c>
      <c r="CP105" s="97" t="s">
        <v>389</v>
      </c>
      <c r="CQ105" s="93"/>
      <c r="CR105" s="96" t="s">
        <v>389</v>
      </c>
      <c r="CS105" s="97" t="s">
        <v>389</v>
      </c>
      <c r="CT105" s="93"/>
      <c r="CU105" s="96" t="s">
        <v>389</v>
      </c>
      <c r="CV105" s="97" t="s">
        <v>389</v>
      </c>
      <c r="CW105" s="93"/>
      <c r="CX105" s="96" t="s">
        <v>389</v>
      </c>
      <c r="CY105" s="97" t="s">
        <v>389</v>
      </c>
      <c r="CZ105" s="93"/>
      <c r="DA105" s="96" t="s">
        <v>389</v>
      </c>
      <c r="DB105" s="97" t="s">
        <v>389</v>
      </c>
      <c r="DC105" s="93"/>
      <c r="DD105" s="96" t="s">
        <v>389</v>
      </c>
      <c r="DE105" s="97" t="s">
        <v>389</v>
      </c>
      <c r="DF105" s="93"/>
      <c r="DG105" s="96" t="s">
        <v>389</v>
      </c>
      <c r="DH105" s="97" t="s">
        <v>389</v>
      </c>
      <c r="DI105" s="93"/>
      <c r="DJ105" s="96" t="s">
        <v>389</v>
      </c>
      <c r="DK105" s="97" t="s">
        <v>389</v>
      </c>
      <c r="DL105" s="93"/>
      <c r="DM105" s="96" t="s">
        <v>389</v>
      </c>
      <c r="DN105" s="97" t="s">
        <v>389</v>
      </c>
      <c r="DO105" s="93"/>
      <c r="DP105" s="96" t="s">
        <v>389</v>
      </c>
      <c r="DQ105" s="97" t="s">
        <v>389</v>
      </c>
      <c r="DR105" s="93"/>
      <c r="DS105" s="96" t="s">
        <v>389</v>
      </c>
      <c r="DT105" s="97" t="s">
        <v>389</v>
      </c>
      <c r="DU105" s="93"/>
      <c r="DV105" s="96" t="s">
        <v>389</v>
      </c>
      <c r="DW105" s="97" t="s">
        <v>389</v>
      </c>
      <c r="DX105" s="93"/>
      <c r="DY105" s="96" t="s">
        <v>389</v>
      </c>
      <c r="DZ105" s="97" t="s">
        <v>389</v>
      </c>
      <c r="EA105" s="93"/>
      <c r="EB105" s="96" t="s">
        <v>389</v>
      </c>
      <c r="EC105" s="97" t="s">
        <v>389</v>
      </c>
      <c r="ED105" s="93"/>
      <c r="EE105" s="96" t="s">
        <v>389</v>
      </c>
      <c r="EF105" s="97" t="s">
        <v>389</v>
      </c>
      <c r="EG105" s="93"/>
      <c r="EH105" s="96" t="s">
        <v>389</v>
      </c>
      <c r="EI105" s="97" t="s">
        <v>389</v>
      </c>
      <c r="EJ105" s="93"/>
      <c r="EK105" s="96" t="s">
        <v>389</v>
      </c>
      <c r="EL105" s="97" t="s">
        <v>389</v>
      </c>
      <c r="EM105" s="93"/>
      <c r="EN105" s="96" t="s">
        <v>389</v>
      </c>
      <c r="EO105" s="97" t="s">
        <v>389</v>
      </c>
      <c r="EP105" s="93"/>
      <c r="EQ105" s="96" t="s">
        <v>389</v>
      </c>
      <c r="ER105" s="97" t="s">
        <v>389</v>
      </c>
      <c r="ES105" s="93"/>
      <c r="ET105" s="96" t="s">
        <v>389</v>
      </c>
      <c r="EU105" s="97" t="s">
        <v>389</v>
      </c>
      <c r="EV105" s="93"/>
      <c r="EW105" s="96" t="s">
        <v>389</v>
      </c>
      <c r="EX105" s="97" t="s">
        <v>389</v>
      </c>
      <c r="EY105" s="93"/>
      <c r="EZ105" s="96" t="s">
        <v>389</v>
      </c>
      <c r="FA105" s="97" t="s">
        <v>389</v>
      </c>
      <c r="FB105" s="93"/>
      <c r="FC105" s="96" t="s">
        <v>389</v>
      </c>
      <c r="FD105" s="97" t="s">
        <v>389</v>
      </c>
      <c r="FE105" s="93"/>
      <c r="FF105" s="96" t="s">
        <v>389</v>
      </c>
      <c r="FG105" s="97" t="s">
        <v>389</v>
      </c>
      <c r="FH105" s="93"/>
      <c r="FI105" s="96" t="s">
        <v>389</v>
      </c>
      <c r="FJ105" s="97" t="s">
        <v>389</v>
      </c>
      <c r="FK105" s="93"/>
      <c r="FL105" s="96" t="s">
        <v>389</v>
      </c>
      <c r="FM105" s="97" t="s">
        <v>389</v>
      </c>
    </row>
    <row r="106" ht="15" customHeight="1" spans="1:170" x14ac:dyDescent="0.25">
      <c r="A106" s="101">
        <f>IF(indices!B106="","A compléter sur onglet 'indices'",indices!B106)</f>
      </c>
      <c r="B106" s="106">
        <f>'a completer'!$B$12</f>
      </c>
      <c r="C106" s="106">
        <f>'a completer'!$B$17</f>
      </c>
      <c r="D106" s="410">
        <f t="shared" si="1"/>
      </c>
      <c r="E106" s="93"/>
      <c r="F106" s="96" t="s">
        <v>389</v>
      </c>
      <c r="G106" s="97" t="s">
        <v>389</v>
      </c>
      <c r="H106" s="93"/>
      <c r="I106" s="96" t="s">
        <v>389</v>
      </c>
      <c r="J106" s="97" t="s">
        <v>389</v>
      </c>
      <c r="K106" s="93"/>
      <c r="L106" s="96" t="s">
        <v>389</v>
      </c>
      <c r="M106" s="97" t="s">
        <v>389</v>
      </c>
      <c r="N106" s="93"/>
      <c r="O106" s="96" t="s">
        <v>389</v>
      </c>
      <c r="P106" s="97" t="s">
        <v>389</v>
      </c>
      <c r="Q106" s="93"/>
      <c r="R106" s="96" t="s">
        <v>389</v>
      </c>
      <c r="S106" s="97" t="s">
        <v>389</v>
      </c>
      <c r="T106" s="93"/>
      <c r="U106" s="96" t="s">
        <v>389</v>
      </c>
      <c r="V106" s="97" t="s">
        <v>389</v>
      </c>
      <c r="W106" s="93"/>
      <c r="X106" s="96" t="s">
        <v>389</v>
      </c>
      <c r="Y106" s="97" t="s">
        <v>389</v>
      </c>
      <c r="Z106" s="93"/>
      <c r="AA106" s="96" t="s">
        <v>389</v>
      </c>
      <c r="AB106" s="97" t="s">
        <v>389</v>
      </c>
      <c r="AC106" s="93"/>
      <c r="AD106" s="96" t="s">
        <v>389</v>
      </c>
      <c r="AE106" s="97" t="s">
        <v>389</v>
      </c>
      <c r="AF106" s="93"/>
      <c r="AG106" s="96" t="s">
        <v>389</v>
      </c>
      <c r="AH106" s="97" t="s">
        <v>389</v>
      </c>
      <c r="AI106" s="93"/>
      <c r="AJ106" s="96" t="s">
        <v>389</v>
      </c>
      <c r="AK106" s="97" t="s">
        <v>389</v>
      </c>
      <c r="AL106" s="93"/>
      <c r="AM106" s="96" t="s">
        <v>389</v>
      </c>
      <c r="AN106" s="97" t="s">
        <v>389</v>
      </c>
      <c r="AO106" s="93"/>
      <c r="AP106" s="96" t="s">
        <v>389</v>
      </c>
      <c r="AQ106" s="97" t="s">
        <v>389</v>
      </c>
      <c r="AR106" s="93"/>
      <c r="AS106" s="96" t="s">
        <v>389</v>
      </c>
      <c r="AT106" s="97" t="s">
        <v>389</v>
      </c>
      <c r="AU106" s="93"/>
      <c r="AV106" s="96" t="s">
        <v>389</v>
      </c>
      <c r="AW106" s="97" t="s">
        <v>389</v>
      </c>
      <c r="AX106" s="93"/>
      <c r="AY106" s="96" t="s">
        <v>389</v>
      </c>
      <c r="AZ106" s="97" t="s">
        <v>389</v>
      </c>
      <c r="BA106" s="93"/>
      <c r="BB106" s="96" t="s">
        <v>389</v>
      </c>
      <c r="BC106" s="97" t="s">
        <v>389</v>
      </c>
      <c r="BD106" s="93"/>
      <c r="BE106" s="96" t="s">
        <v>389</v>
      </c>
      <c r="BF106" s="97" t="s">
        <v>389</v>
      </c>
      <c r="BG106" s="93"/>
      <c r="BH106" s="96" t="s">
        <v>389</v>
      </c>
      <c r="BI106" s="97" t="s">
        <v>389</v>
      </c>
      <c r="BJ106" s="93"/>
      <c r="BK106" s="96" t="s">
        <v>389</v>
      </c>
      <c r="BL106" s="97" t="s">
        <v>389</v>
      </c>
      <c r="BM106" s="93"/>
      <c r="BN106" s="96" t="s">
        <v>389</v>
      </c>
      <c r="BO106" s="97" t="s">
        <v>389</v>
      </c>
      <c r="BP106" s="93"/>
      <c r="BQ106" s="96" t="s">
        <v>389</v>
      </c>
      <c r="BR106" s="97" t="s">
        <v>389</v>
      </c>
      <c r="BS106" s="93"/>
      <c r="BT106" s="96" t="s">
        <v>389</v>
      </c>
      <c r="BU106" s="97" t="s">
        <v>389</v>
      </c>
      <c r="BV106" s="93"/>
      <c r="BW106" s="96" t="s">
        <v>389</v>
      </c>
      <c r="BX106" s="97" t="s">
        <v>389</v>
      </c>
      <c r="BY106" s="93"/>
      <c r="BZ106" s="96" t="s">
        <v>389</v>
      </c>
      <c r="CA106" s="97" t="s">
        <v>389</v>
      </c>
      <c r="CB106" s="93"/>
      <c r="CC106" s="96" t="s">
        <v>389</v>
      </c>
      <c r="CD106" s="97" t="s">
        <v>389</v>
      </c>
      <c r="CE106" s="93"/>
      <c r="CF106" s="96" t="s">
        <v>389</v>
      </c>
      <c r="CG106" s="97" t="s">
        <v>389</v>
      </c>
      <c r="CH106" s="93"/>
      <c r="CI106" s="96" t="s">
        <v>389</v>
      </c>
      <c r="CJ106" s="97" t="s">
        <v>389</v>
      </c>
      <c r="CK106" s="93"/>
      <c r="CL106" s="96" t="s">
        <v>389</v>
      </c>
      <c r="CM106" s="97" t="s">
        <v>389</v>
      </c>
      <c r="CN106" s="93"/>
      <c r="CO106" s="96" t="s">
        <v>389</v>
      </c>
      <c r="CP106" s="97" t="s">
        <v>389</v>
      </c>
      <c r="CQ106" s="93"/>
      <c r="CR106" s="96" t="s">
        <v>389</v>
      </c>
      <c r="CS106" s="97" t="s">
        <v>389</v>
      </c>
      <c r="CT106" s="93"/>
      <c r="CU106" s="96" t="s">
        <v>389</v>
      </c>
      <c r="CV106" s="97" t="s">
        <v>389</v>
      </c>
      <c r="CW106" s="93"/>
      <c r="CX106" s="96" t="s">
        <v>389</v>
      </c>
      <c r="CY106" s="97" t="s">
        <v>389</v>
      </c>
      <c r="CZ106" s="93"/>
      <c r="DA106" s="96" t="s">
        <v>389</v>
      </c>
      <c r="DB106" s="97" t="s">
        <v>389</v>
      </c>
      <c r="DC106" s="93"/>
      <c r="DD106" s="96" t="s">
        <v>389</v>
      </c>
      <c r="DE106" s="97" t="s">
        <v>389</v>
      </c>
      <c r="DF106" s="93"/>
      <c r="DG106" s="96" t="s">
        <v>389</v>
      </c>
      <c r="DH106" s="97" t="s">
        <v>389</v>
      </c>
      <c r="DI106" s="93"/>
      <c r="DJ106" s="96" t="s">
        <v>389</v>
      </c>
      <c r="DK106" s="97" t="s">
        <v>389</v>
      </c>
      <c r="DL106" s="93"/>
      <c r="DM106" s="96" t="s">
        <v>389</v>
      </c>
      <c r="DN106" s="97" t="s">
        <v>389</v>
      </c>
      <c r="DO106" s="93"/>
      <c r="DP106" s="96" t="s">
        <v>389</v>
      </c>
      <c r="DQ106" s="97" t="s">
        <v>389</v>
      </c>
      <c r="DR106" s="93"/>
      <c r="DS106" s="96" t="s">
        <v>389</v>
      </c>
      <c r="DT106" s="97" t="s">
        <v>389</v>
      </c>
      <c r="DU106" s="93"/>
      <c r="DV106" s="96" t="s">
        <v>389</v>
      </c>
      <c r="DW106" s="97" t="s">
        <v>389</v>
      </c>
      <c r="DX106" s="93"/>
      <c r="DY106" s="96" t="s">
        <v>389</v>
      </c>
      <c r="DZ106" s="97" t="s">
        <v>389</v>
      </c>
      <c r="EA106" s="93"/>
      <c r="EB106" s="96" t="s">
        <v>389</v>
      </c>
      <c r="EC106" s="97" t="s">
        <v>389</v>
      </c>
      <c r="ED106" s="93"/>
      <c r="EE106" s="96" t="s">
        <v>389</v>
      </c>
      <c r="EF106" s="97" t="s">
        <v>389</v>
      </c>
      <c r="EG106" s="93"/>
      <c r="EH106" s="96" t="s">
        <v>389</v>
      </c>
      <c r="EI106" s="97" t="s">
        <v>389</v>
      </c>
      <c r="EJ106" s="93"/>
      <c r="EK106" s="96" t="s">
        <v>389</v>
      </c>
      <c r="EL106" s="97" t="s">
        <v>389</v>
      </c>
      <c r="EM106" s="93"/>
      <c r="EN106" s="96" t="s">
        <v>389</v>
      </c>
      <c r="EO106" s="97" t="s">
        <v>389</v>
      </c>
      <c r="EP106" s="93"/>
      <c r="EQ106" s="96" t="s">
        <v>389</v>
      </c>
      <c r="ER106" s="97" t="s">
        <v>389</v>
      </c>
      <c r="ES106" s="93"/>
      <c r="ET106" s="96" t="s">
        <v>389</v>
      </c>
      <c r="EU106" s="97" t="s">
        <v>389</v>
      </c>
      <c r="EV106" s="93"/>
      <c r="EW106" s="96" t="s">
        <v>389</v>
      </c>
      <c r="EX106" s="97" t="s">
        <v>389</v>
      </c>
      <c r="EY106" s="93"/>
      <c r="EZ106" s="96" t="s">
        <v>389</v>
      </c>
      <c r="FA106" s="97" t="s">
        <v>389</v>
      </c>
      <c r="FB106" s="93"/>
      <c r="FC106" s="96" t="s">
        <v>389</v>
      </c>
      <c r="FD106" s="97" t="s">
        <v>389</v>
      </c>
      <c r="FE106" s="93"/>
      <c r="FF106" s="96" t="s">
        <v>389</v>
      </c>
      <c r="FG106" s="97" t="s">
        <v>389</v>
      </c>
      <c r="FH106" s="93"/>
      <c r="FI106" s="96" t="s">
        <v>389</v>
      </c>
      <c r="FJ106" s="97" t="s">
        <v>389</v>
      </c>
      <c r="FK106" s="93"/>
      <c r="FL106" s="96" t="s">
        <v>389</v>
      </c>
      <c r="FM106" s="97" t="s">
        <v>389</v>
      </c>
    </row>
    <row r="107" ht="15" customHeight="1" spans="1:170" x14ac:dyDescent="0.25">
      <c r="A107" s="357" t="s">
        <v>254</v>
      </c>
      <c r="B107" s="106">
        <f>'a completer'!$B$12</f>
      </c>
      <c r="C107" s="106">
        <f>'a completer'!$B$17</f>
      </c>
      <c r="D107" s="410">
        <f t="shared" si="1"/>
      </c>
      <c r="E107" s="93"/>
      <c r="F107" s="96" t="s">
        <v>389</v>
      </c>
      <c r="G107" s="97" t="s">
        <v>389</v>
      </c>
      <c r="H107" s="93"/>
      <c r="I107" s="96" t="s">
        <v>389</v>
      </c>
      <c r="J107" s="97" t="s">
        <v>389</v>
      </c>
      <c r="K107" s="93"/>
      <c r="L107" s="96" t="s">
        <v>389</v>
      </c>
      <c r="M107" s="97" t="s">
        <v>389</v>
      </c>
      <c r="N107" s="93"/>
      <c r="O107" s="96" t="s">
        <v>389</v>
      </c>
      <c r="P107" s="97" t="s">
        <v>389</v>
      </c>
      <c r="Q107" s="93"/>
      <c r="R107" s="96" t="s">
        <v>389</v>
      </c>
      <c r="S107" s="97" t="s">
        <v>389</v>
      </c>
      <c r="T107" s="93"/>
      <c r="U107" s="96" t="s">
        <v>389</v>
      </c>
      <c r="V107" s="97" t="s">
        <v>389</v>
      </c>
      <c r="W107" s="93"/>
      <c r="X107" s="96" t="s">
        <v>389</v>
      </c>
      <c r="Y107" s="97" t="s">
        <v>389</v>
      </c>
      <c r="Z107" s="93"/>
      <c r="AA107" s="96" t="s">
        <v>389</v>
      </c>
      <c r="AB107" s="97" t="s">
        <v>389</v>
      </c>
      <c r="AC107" s="93"/>
      <c r="AD107" s="96" t="s">
        <v>389</v>
      </c>
      <c r="AE107" s="97" t="s">
        <v>389</v>
      </c>
      <c r="AF107" s="93"/>
      <c r="AG107" s="96" t="s">
        <v>389</v>
      </c>
      <c r="AH107" s="97" t="s">
        <v>389</v>
      </c>
      <c r="AI107" s="93"/>
      <c r="AJ107" s="96" t="s">
        <v>389</v>
      </c>
      <c r="AK107" s="97" t="s">
        <v>389</v>
      </c>
      <c r="AL107" s="93"/>
      <c r="AM107" s="96" t="s">
        <v>389</v>
      </c>
      <c r="AN107" s="97" t="s">
        <v>389</v>
      </c>
      <c r="AO107" s="93"/>
      <c r="AP107" s="96" t="s">
        <v>389</v>
      </c>
      <c r="AQ107" s="97" t="s">
        <v>389</v>
      </c>
      <c r="AR107" s="93"/>
      <c r="AS107" s="96" t="s">
        <v>389</v>
      </c>
      <c r="AT107" s="97" t="s">
        <v>389</v>
      </c>
      <c r="AU107" s="93"/>
      <c r="AV107" s="96" t="s">
        <v>389</v>
      </c>
      <c r="AW107" s="97" t="s">
        <v>389</v>
      </c>
      <c r="AX107" s="93"/>
      <c r="AY107" s="96" t="s">
        <v>389</v>
      </c>
      <c r="AZ107" s="97" t="s">
        <v>389</v>
      </c>
      <c r="BA107" s="93"/>
      <c r="BB107" s="96" t="s">
        <v>389</v>
      </c>
      <c r="BC107" s="97" t="s">
        <v>389</v>
      </c>
      <c r="BD107" s="93"/>
      <c r="BE107" s="96" t="s">
        <v>389</v>
      </c>
      <c r="BF107" s="97" t="s">
        <v>389</v>
      </c>
      <c r="BG107" s="93"/>
      <c r="BH107" s="96" t="s">
        <v>389</v>
      </c>
      <c r="BI107" s="97" t="s">
        <v>389</v>
      </c>
      <c r="BJ107" s="93"/>
      <c r="BK107" s="96" t="s">
        <v>389</v>
      </c>
      <c r="BL107" s="97" t="s">
        <v>389</v>
      </c>
      <c r="BM107" s="93"/>
      <c r="BN107" s="96" t="s">
        <v>389</v>
      </c>
      <c r="BO107" s="97" t="s">
        <v>389</v>
      </c>
      <c r="BP107" s="93"/>
      <c r="BQ107" s="96" t="s">
        <v>389</v>
      </c>
      <c r="BR107" s="97" t="s">
        <v>389</v>
      </c>
      <c r="BS107" s="93"/>
      <c r="BT107" s="96" t="s">
        <v>389</v>
      </c>
      <c r="BU107" s="97" t="s">
        <v>389</v>
      </c>
      <c r="BV107" s="93"/>
      <c r="BW107" s="96" t="s">
        <v>389</v>
      </c>
      <c r="BX107" s="97" t="s">
        <v>389</v>
      </c>
      <c r="BY107" s="93"/>
      <c r="BZ107" s="96" t="s">
        <v>389</v>
      </c>
      <c r="CA107" s="97" t="s">
        <v>389</v>
      </c>
      <c r="CB107" s="93"/>
      <c r="CC107" s="96" t="s">
        <v>389</v>
      </c>
      <c r="CD107" s="97" t="s">
        <v>389</v>
      </c>
      <c r="CE107" s="93"/>
      <c r="CF107" s="96" t="s">
        <v>389</v>
      </c>
      <c r="CG107" s="97" t="s">
        <v>389</v>
      </c>
      <c r="CH107" s="93"/>
      <c r="CI107" s="96" t="s">
        <v>389</v>
      </c>
      <c r="CJ107" s="97" t="s">
        <v>389</v>
      </c>
      <c r="CK107" s="93"/>
      <c r="CL107" s="96" t="s">
        <v>389</v>
      </c>
      <c r="CM107" s="97" t="s">
        <v>389</v>
      </c>
      <c r="CN107" s="93"/>
      <c r="CO107" s="96" t="s">
        <v>389</v>
      </c>
      <c r="CP107" s="97" t="s">
        <v>389</v>
      </c>
      <c r="CQ107" s="93"/>
      <c r="CR107" s="96" t="s">
        <v>389</v>
      </c>
      <c r="CS107" s="97" t="s">
        <v>389</v>
      </c>
      <c r="CT107" s="93"/>
      <c r="CU107" s="96" t="s">
        <v>389</v>
      </c>
      <c r="CV107" s="97" t="s">
        <v>389</v>
      </c>
      <c r="CW107" s="93"/>
      <c r="CX107" s="96" t="s">
        <v>389</v>
      </c>
      <c r="CY107" s="97" t="s">
        <v>389</v>
      </c>
      <c r="CZ107" s="93"/>
      <c r="DA107" s="96" t="s">
        <v>389</v>
      </c>
      <c r="DB107" s="97" t="s">
        <v>389</v>
      </c>
      <c r="DC107" s="93"/>
      <c r="DD107" s="96" t="s">
        <v>389</v>
      </c>
      <c r="DE107" s="97" t="s">
        <v>389</v>
      </c>
      <c r="DF107" s="93"/>
      <c r="DG107" s="96" t="s">
        <v>389</v>
      </c>
      <c r="DH107" s="97" t="s">
        <v>389</v>
      </c>
      <c r="DI107" s="93"/>
      <c r="DJ107" s="96" t="s">
        <v>389</v>
      </c>
      <c r="DK107" s="97" t="s">
        <v>389</v>
      </c>
      <c r="DL107" s="93"/>
      <c r="DM107" s="96" t="s">
        <v>389</v>
      </c>
      <c r="DN107" s="97" t="s">
        <v>389</v>
      </c>
      <c r="DO107" s="93"/>
      <c r="DP107" s="96" t="s">
        <v>389</v>
      </c>
      <c r="DQ107" s="97" t="s">
        <v>389</v>
      </c>
      <c r="DR107" s="93"/>
      <c r="DS107" s="96" t="s">
        <v>389</v>
      </c>
      <c r="DT107" s="97" t="s">
        <v>389</v>
      </c>
      <c r="DU107" s="93"/>
      <c r="DV107" s="96" t="s">
        <v>389</v>
      </c>
      <c r="DW107" s="97" t="s">
        <v>389</v>
      </c>
      <c r="DX107" s="93"/>
      <c r="DY107" s="96" t="s">
        <v>389</v>
      </c>
      <c r="DZ107" s="97" t="s">
        <v>389</v>
      </c>
      <c r="EA107" s="93"/>
      <c r="EB107" s="96" t="s">
        <v>389</v>
      </c>
      <c r="EC107" s="97" t="s">
        <v>389</v>
      </c>
      <c r="ED107" s="93"/>
      <c r="EE107" s="96" t="s">
        <v>389</v>
      </c>
      <c r="EF107" s="97" t="s">
        <v>389</v>
      </c>
      <c r="EG107" s="93"/>
      <c r="EH107" s="96" t="s">
        <v>389</v>
      </c>
      <c r="EI107" s="97" t="s">
        <v>389</v>
      </c>
      <c r="EJ107" s="93"/>
      <c r="EK107" s="96" t="s">
        <v>389</v>
      </c>
      <c r="EL107" s="97" t="s">
        <v>389</v>
      </c>
      <c r="EM107" s="93"/>
      <c r="EN107" s="96" t="s">
        <v>389</v>
      </c>
      <c r="EO107" s="97" t="s">
        <v>389</v>
      </c>
      <c r="EP107" s="93"/>
      <c r="EQ107" s="96" t="s">
        <v>389</v>
      </c>
      <c r="ER107" s="97" t="s">
        <v>389</v>
      </c>
      <c r="ES107" s="93"/>
      <c r="ET107" s="96" t="s">
        <v>389</v>
      </c>
      <c r="EU107" s="97" t="s">
        <v>389</v>
      </c>
      <c r="EV107" s="93"/>
      <c r="EW107" s="96" t="s">
        <v>389</v>
      </c>
      <c r="EX107" s="97" t="s">
        <v>389</v>
      </c>
      <c r="EY107" s="93"/>
      <c r="EZ107" s="96" t="s">
        <v>389</v>
      </c>
      <c r="FA107" s="97" t="s">
        <v>389</v>
      </c>
      <c r="FB107" s="93"/>
      <c r="FC107" s="96" t="s">
        <v>389</v>
      </c>
      <c r="FD107" s="97" t="s">
        <v>389</v>
      </c>
      <c r="FE107" s="93"/>
      <c r="FF107" s="96" t="s">
        <v>389</v>
      </c>
      <c r="FG107" s="97" t="s">
        <v>389</v>
      </c>
      <c r="FH107" s="93"/>
      <c r="FI107" s="96" t="s">
        <v>389</v>
      </c>
      <c r="FJ107" s="97" t="s">
        <v>389</v>
      </c>
      <c r="FK107" s="93"/>
      <c r="FL107" s="96" t="s">
        <v>389</v>
      </c>
      <c r="FM107" s="97" t="s">
        <v>389</v>
      </c>
    </row>
    <row r="108" ht="15" customHeight="1" spans="1:170" x14ac:dyDescent="0.25">
      <c r="A108" s="107"/>
      <c r="B108" s="106">
        <f>'a completer'!$B$12</f>
      </c>
      <c r="C108" s="106">
        <f>'a completer'!$B$17</f>
      </c>
      <c r="D108" s="410">
        <f t="shared" si="1"/>
      </c>
      <c r="E108" s="93"/>
      <c r="F108" s="96" t="s">
        <v>389</v>
      </c>
      <c r="G108" s="97" t="s">
        <v>389</v>
      </c>
      <c r="H108" s="93"/>
      <c r="I108" s="96" t="s">
        <v>389</v>
      </c>
      <c r="J108" s="97" t="s">
        <v>389</v>
      </c>
      <c r="K108" s="93"/>
      <c r="L108" s="96" t="s">
        <v>389</v>
      </c>
      <c r="M108" s="97" t="s">
        <v>389</v>
      </c>
      <c r="N108" s="93"/>
      <c r="O108" s="96" t="s">
        <v>389</v>
      </c>
      <c r="P108" s="97" t="s">
        <v>389</v>
      </c>
      <c r="Q108" s="93"/>
      <c r="R108" s="96" t="s">
        <v>389</v>
      </c>
      <c r="S108" s="97" t="s">
        <v>389</v>
      </c>
      <c r="T108" s="93"/>
      <c r="U108" s="96" t="s">
        <v>389</v>
      </c>
      <c r="V108" s="97" t="s">
        <v>389</v>
      </c>
      <c r="W108" s="93"/>
      <c r="X108" s="96" t="s">
        <v>389</v>
      </c>
      <c r="Y108" s="97" t="s">
        <v>389</v>
      </c>
      <c r="Z108" s="93"/>
      <c r="AA108" s="96" t="s">
        <v>389</v>
      </c>
      <c r="AB108" s="97" t="s">
        <v>389</v>
      </c>
      <c r="AC108" s="93"/>
      <c r="AD108" s="96" t="s">
        <v>389</v>
      </c>
      <c r="AE108" s="97" t="s">
        <v>389</v>
      </c>
      <c r="AF108" s="93"/>
      <c r="AG108" s="96" t="s">
        <v>389</v>
      </c>
      <c r="AH108" s="97" t="s">
        <v>389</v>
      </c>
      <c r="AI108" s="93"/>
      <c r="AJ108" s="96" t="s">
        <v>389</v>
      </c>
      <c r="AK108" s="97" t="s">
        <v>389</v>
      </c>
      <c r="AL108" s="93"/>
      <c r="AM108" s="96" t="s">
        <v>389</v>
      </c>
      <c r="AN108" s="97" t="s">
        <v>389</v>
      </c>
      <c r="AO108" s="93"/>
      <c r="AP108" s="96" t="s">
        <v>389</v>
      </c>
      <c r="AQ108" s="97" t="s">
        <v>389</v>
      </c>
      <c r="AR108" s="93"/>
      <c r="AS108" s="96" t="s">
        <v>389</v>
      </c>
      <c r="AT108" s="97" t="s">
        <v>389</v>
      </c>
      <c r="AU108" s="93"/>
      <c r="AV108" s="96" t="s">
        <v>389</v>
      </c>
      <c r="AW108" s="97" t="s">
        <v>389</v>
      </c>
      <c r="AX108" s="93"/>
      <c r="AY108" s="96" t="s">
        <v>389</v>
      </c>
      <c r="AZ108" s="97" t="s">
        <v>389</v>
      </c>
      <c r="BA108" s="93"/>
      <c r="BB108" s="96" t="s">
        <v>389</v>
      </c>
      <c r="BC108" s="97" t="s">
        <v>389</v>
      </c>
      <c r="BD108" s="93"/>
      <c r="BE108" s="96" t="s">
        <v>389</v>
      </c>
      <c r="BF108" s="97" t="s">
        <v>389</v>
      </c>
      <c r="BG108" s="93"/>
      <c r="BH108" s="96" t="s">
        <v>389</v>
      </c>
      <c r="BI108" s="97" t="s">
        <v>389</v>
      </c>
      <c r="BJ108" s="93"/>
      <c r="BK108" s="96" t="s">
        <v>389</v>
      </c>
      <c r="BL108" s="97" t="s">
        <v>389</v>
      </c>
      <c r="BM108" s="93"/>
      <c r="BN108" s="96" t="s">
        <v>389</v>
      </c>
      <c r="BO108" s="97" t="s">
        <v>389</v>
      </c>
      <c r="BP108" s="93"/>
      <c r="BQ108" s="96" t="s">
        <v>389</v>
      </c>
      <c r="BR108" s="97" t="s">
        <v>389</v>
      </c>
      <c r="BS108" s="93"/>
      <c r="BT108" s="96" t="s">
        <v>389</v>
      </c>
      <c r="BU108" s="97" t="s">
        <v>389</v>
      </c>
      <c r="BV108" s="93"/>
      <c r="BW108" s="96" t="s">
        <v>389</v>
      </c>
      <c r="BX108" s="97" t="s">
        <v>389</v>
      </c>
      <c r="BY108" s="93"/>
      <c r="BZ108" s="96" t="s">
        <v>389</v>
      </c>
      <c r="CA108" s="97" t="s">
        <v>389</v>
      </c>
      <c r="CB108" s="93"/>
      <c r="CC108" s="96" t="s">
        <v>389</v>
      </c>
      <c r="CD108" s="97" t="s">
        <v>389</v>
      </c>
      <c r="CE108" s="93"/>
      <c r="CF108" s="96" t="s">
        <v>389</v>
      </c>
      <c r="CG108" s="97" t="s">
        <v>389</v>
      </c>
      <c r="CH108" s="93"/>
      <c r="CI108" s="96" t="s">
        <v>389</v>
      </c>
      <c r="CJ108" s="97" t="s">
        <v>389</v>
      </c>
      <c r="CK108" s="93"/>
      <c r="CL108" s="96" t="s">
        <v>389</v>
      </c>
      <c r="CM108" s="97" t="s">
        <v>389</v>
      </c>
      <c r="CN108" s="93"/>
      <c r="CO108" s="96" t="s">
        <v>389</v>
      </c>
      <c r="CP108" s="97" t="s">
        <v>389</v>
      </c>
      <c r="CQ108" s="93"/>
      <c r="CR108" s="96" t="s">
        <v>389</v>
      </c>
      <c r="CS108" s="97" t="s">
        <v>389</v>
      </c>
      <c r="CT108" s="93"/>
      <c r="CU108" s="96" t="s">
        <v>389</v>
      </c>
      <c r="CV108" s="97" t="s">
        <v>389</v>
      </c>
      <c r="CW108" s="93"/>
      <c r="CX108" s="96" t="s">
        <v>389</v>
      </c>
      <c r="CY108" s="97" t="s">
        <v>389</v>
      </c>
      <c r="CZ108" s="93"/>
      <c r="DA108" s="96" t="s">
        <v>389</v>
      </c>
      <c r="DB108" s="97" t="s">
        <v>389</v>
      </c>
      <c r="DC108" s="93"/>
      <c r="DD108" s="96" t="s">
        <v>389</v>
      </c>
      <c r="DE108" s="97" t="s">
        <v>389</v>
      </c>
      <c r="DF108" s="93"/>
      <c r="DG108" s="96" t="s">
        <v>389</v>
      </c>
      <c r="DH108" s="97" t="s">
        <v>389</v>
      </c>
      <c r="DI108" s="93"/>
      <c r="DJ108" s="96" t="s">
        <v>389</v>
      </c>
      <c r="DK108" s="97" t="s">
        <v>389</v>
      </c>
      <c r="DL108" s="93"/>
      <c r="DM108" s="96" t="s">
        <v>389</v>
      </c>
      <c r="DN108" s="97" t="s">
        <v>389</v>
      </c>
      <c r="DO108" s="93"/>
      <c r="DP108" s="96" t="s">
        <v>389</v>
      </c>
      <c r="DQ108" s="97" t="s">
        <v>389</v>
      </c>
      <c r="DR108" s="93"/>
      <c r="DS108" s="96" t="s">
        <v>389</v>
      </c>
      <c r="DT108" s="97" t="s">
        <v>389</v>
      </c>
      <c r="DU108" s="93"/>
      <c r="DV108" s="96" t="s">
        <v>389</v>
      </c>
      <c r="DW108" s="97" t="s">
        <v>389</v>
      </c>
      <c r="DX108" s="93"/>
      <c r="DY108" s="96" t="s">
        <v>389</v>
      </c>
      <c r="DZ108" s="97" t="s">
        <v>389</v>
      </c>
      <c r="EA108" s="93"/>
      <c r="EB108" s="96" t="s">
        <v>389</v>
      </c>
      <c r="EC108" s="97" t="s">
        <v>389</v>
      </c>
      <c r="ED108" s="93"/>
      <c r="EE108" s="96" t="s">
        <v>389</v>
      </c>
      <c r="EF108" s="97" t="s">
        <v>389</v>
      </c>
      <c r="EG108" s="93"/>
      <c r="EH108" s="96" t="s">
        <v>389</v>
      </c>
      <c r="EI108" s="97" t="s">
        <v>389</v>
      </c>
      <c r="EJ108" s="93"/>
      <c r="EK108" s="96" t="s">
        <v>389</v>
      </c>
      <c r="EL108" s="97" t="s">
        <v>389</v>
      </c>
      <c r="EM108" s="93"/>
      <c r="EN108" s="96" t="s">
        <v>389</v>
      </c>
      <c r="EO108" s="97" t="s">
        <v>389</v>
      </c>
      <c r="EP108" s="93"/>
      <c r="EQ108" s="96" t="s">
        <v>389</v>
      </c>
      <c r="ER108" s="97" t="s">
        <v>389</v>
      </c>
      <c r="ES108" s="93"/>
      <c r="ET108" s="96" t="s">
        <v>389</v>
      </c>
      <c r="EU108" s="97" t="s">
        <v>389</v>
      </c>
      <c r="EV108" s="93"/>
      <c r="EW108" s="96" t="s">
        <v>389</v>
      </c>
      <c r="EX108" s="97" t="s">
        <v>389</v>
      </c>
      <c r="EY108" s="93"/>
      <c r="EZ108" s="96" t="s">
        <v>389</v>
      </c>
      <c r="FA108" s="97" t="s">
        <v>389</v>
      </c>
      <c r="FB108" s="93"/>
      <c r="FC108" s="96" t="s">
        <v>389</v>
      </c>
      <c r="FD108" s="97" t="s">
        <v>389</v>
      </c>
      <c r="FE108" s="93"/>
      <c r="FF108" s="96" t="s">
        <v>389</v>
      </c>
      <c r="FG108" s="97" t="s">
        <v>389</v>
      </c>
      <c r="FH108" s="93"/>
      <c r="FI108" s="96" t="s">
        <v>389</v>
      </c>
      <c r="FJ108" s="97" t="s">
        <v>389</v>
      </c>
      <c r="FK108" s="93"/>
      <c r="FL108" s="96" t="s">
        <v>389</v>
      </c>
      <c r="FM108" s="97" t="s">
        <v>389</v>
      </c>
    </row>
    <row r="109" ht="15" customHeight="1" spans="1:170" x14ac:dyDescent="0.25">
      <c r="A109" s="109" t="s">
        <v>95</v>
      </c>
      <c r="B109" s="110"/>
      <c r="C109" s="109"/>
      <c r="D109" s="414"/>
      <c r="E109" s="409"/>
      <c r="F109" s="409" t="s">
        <v>390</v>
      </c>
      <c r="G109" s="409" t="s">
        <v>390</v>
      </c>
      <c r="H109" s="409"/>
      <c r="I109" s="409" t="s">
        <v>390</v>
      </c>
      <c r="J109" s="409" t="s">
        <v>390</v>
      </c>
      <c r="K109" s="409"/>
      <c r="L109" s="409" t="s">
        <v>390</v>
      </c>
      <c r="M109" s="409" t="s">
        <v>390</v>
      </c>
      <c r="N109" s="409"/>
      <c r="O109" s="409" t="s">
        <v>390</v>
      </c>
      <c r="P109" s="409" t="s">
        <v>390</v>
      </c>
      <c r="Q109" s="409"/>
      <c r="R109" s="409" t="s">
        <v>390</v>
      </c>
      <c r="S109" s="409" t="s">
        <v>390</v>
      </c>
      <c r="T109" s="409"/>
      <c r="U109" s="409" t="s">
        <v>390</v>
      </c>
      <c r="V109" s="409" t="s">
        <v>390</v>
      </c>
      <c r="W109" s="409"/>
      <c r="X109" s="409" t="s">
        <v>390</v>
      </c>
      <c r="Y109" s="409" t="s">
        <v>390</v>
      </c>
      <c r="Z109" s="409"/>
      <c r="AA109" s="409" t="s">
        <v>390</v>
      </c>
      <c r="AB109" s="409" t="s">
        <v>390</v>
      </c>
      <c r="AC109" s="409"/>
      <c r="AD109" s="409" t="s">
        <v>390</v>
      </c>
      <c r="AE109" s="409" t="s">
        <v>390</v>
      </c>
      <c r="AF109" s="409"/>
      <c r="AG109" s="409" t="s">
        <v>390</v>
      </c>
      <c r="AH109" s="409" t="s">
        <v>390</v>
      </c>
      <c r="AI109" s="409"/>
      <c r="AJ109" s="409" t="s">
        <v>390</v>
      </c>
      <c r="AK109" s="409" t="s">
        <v>390</v>
      </c>
      <c r="AL109" s="409"/>
      <c r="AM109" s="409" t="s">
        <v>390</v>
      </c>
      <c r="AN109" s="409" t="s">
        <v>390</v>
      </c>
      <c r="AO109" s="409"/>
      <c r="AP109" s="409" t="s">
        <v>390</v>
      </c>
      <c r="AQ109" s="409" t="s">
        <v>390</v>
      </c>
      <c r="AR109" s="409"/>
      <c r="AS109" s="409" t="s">
        <v>390</v>
      </c>
      <c r="AT109" s="409" t="s">
        <v>390</v>
      </c>
      <c r="AU109" s="409"/>
      <c r="AV109" s="409" t="s">
        <v>390</v>
      </c>
      <c r="AW109" s="409" t="s">
        <v>390</v>
      </c>
      <c r="AX109" s="409"/>
      <c r="AY109" s="409" t="s">
        <v>390</v>
      </c>
      <c r="AZ109" s="409" t="s">
        <v>390</v>
      </c>
      <c r="BA109" s="409"/>
      <c r="BB109" s="409" t="s">
        <v>390</v>
      </c>
      <c r="BC109" s="409" t="s">
        <v>390</v>
      </c>
      <c r="BD109" s="409"/>
      <c r="BE109" s="409" t="s">
        <v>390</v>
      </c>
      <c r="BF109" s="409" t="s">
        <v>390</v>
      </c>
      <c r="BG109" s="409"/>
      <c r="BH109" s="409" t="s">
        <v>390</v>
      </c>
      <c r="BI109" s="409" t="s">
        <v>390</v>
      </c>
      <c r="BJ109" s="409"/>
      <c r="BK109" s="409" t="s">
        <v>390</v>
      </c>
      <c r="BL109" s="409" t="s">
        <v>390</v>
      </c>
      <c r="BM109" s="409"/>
      <c r="BN109" s="409" t="s">
        <v>390</v>
      </c>
      <c r="BO109" s="409" t="s">
        <v>390</v>
      </c>
      <c r="BP109" s="409"/>
      <c r="BQ109" s="409" t="s">
        <v>390</v>
      </c>
      <c r="BR109" s="409" t="s">
        <v>390</v>
      </c>
      <c r="BS109" s="409"/>
      <c r="BT109" s="409" t="s">
        <v>390</v>
      </c>
      <c r="BU109" s="409" t="s">
        <v>390</v>
      </c>
      <c r="BV109" s="409"/>
      <c r="BW109" s="409" t="s">
        <v>390</v>
      </c>
      <c r="BX109" s="409" t="s">
        <v>390</v>
      </c>
      <c r="BY109" s="409"/>
      <c r="BZ109" s="409" t="s">
        <v>390</v>
      </c>
      <c r="CA109" s="409" t="s">
        <v>390</v>
      </c>
      <c r="CB109" s="409"/>
      <c r="CC109" s="409" t="s">
        <v>390</v>
      </c>
      <c r="CD109" s="409" t="s">
        <v>390</v>
      </c>
      <c r="CE109" s="409"/>
      <c r="CF109" s="409" t="s">
        <v>390</v>
      </c>
      <c r="CG109" s="409" t="s">
        <v>390</v>
      </c>
      <c r="CH109" s="409"/>
      <c r="CI109" s="409" t="s">
        <v>390</v>
      </c>
      <c r="CJ109" s="409" t="s">
        <v>390</v>
      </c>
      <c r="CK109" s="409"/>
      <c r="CL109" s="409" t="s">
        <v>390</v>
      </c>
      <c r="CM109" s="409" t="s">
        <v>390</v>
      </c>
      <c r="CN109" s="409"/>
      <c r="CO109" s="409" t="s">
        <v>390</v>
      </c>
      <c r="CP109" s="409" t="s">
        <v>390</v>
      </c>
      <c r="CQ109" s="409"/>
      <c r="CR109" s="409" t="s">
        <v>390</v>
      </c>
      <c r="CS109" s="409" t="s">
        <v>390</v>
      </c>
      <c r="CT109" s="409"/>
      <c r="CU109" s="409" t="s">
        <v>390</v>
      </c>
      <c r="CV109" s="409" t="s">
        <v>390</v>
      </c>
      <c r="CW109" s="409"/>
      <c r="CX109" s="409" t="s">
        <v>390</v>
      </c>
      <c r="CY109" s="409" t="s">
        <v>390</v>
      </c>
      <c r="CZ109" s="409"/>
      <c r="DA109" s="409" t="s">
        <v>390</v>
      </c>
      <c r="DB109" s="409" t="s">
        <v>390</v>
      </c>
      <c r="DC109" s="409"/>
      <c r="DD109" s="409" t="s">
        <v>390</v>
      </c>
      <c r="DE109" s="409" t="s">
        <v>390</v>
      </c>
      <c r="DF109" s="409"/>
      <c r="DG109" s="409" t="s">
        <v>390</v>
      </c>
      <c r="DH109" s="409" t="s">
        <v>390</v>
      </c>
      <c r="DI109" s="409"/>
      <c r="DJ109" s="409" t="s">
        <v>390</v>
      </c>
      <c r="DK109" s="409" t="s">
        <v>390</v>
      </c>
      <c r="DL109" s="409"/>
      <c r="DM109" s="409" t="s">
        <v>390</v>
      </c>
      <c r="DN109" s="409" t="s">
        <v>390</v>
      </c>
      <c r="DO109" s="409"/>
      <c r="DP109" s="409" t="s">
        <v>390</v>
      </c>
      <c r="DQ109" s="409" t="s">
        <v>390</v>
      </c>
      <c r="DR109" s="409"/>
      <c r="DS109" s="409" t="s">
        <v>390</v>
      </c>
      <c r="DT109" s="409" t="s">
        <v>390</v>
      </c>
      <c r="DU109" s="409"/>
      <c r="DV109" s="409" t="s">
        <v>390</v>
      </c>
      <c r="DW109" s="409" t="s">
        <v>390</v>
      </c>
      <c r="DX109" s="409"/>
      <c r="DY109" s="409" t="s">
        <v>390</v>
      </c>
      <c r="DZ109" s="409" t="s">
        <v>390</v>
      </c>
      <c r="EA109" s="409"/>
      <c r="EB109" s="409" t="s">
        <v>390</v>
      </c>
      <c r="EC109" s="409" t="s">
        <v>390</v>
      </c>
      <c r="ED109" s="409"/>
      <c r="EE109" s="409" t="s">
        <v>390</v>
      </c>
      <c r="EF109" s="409" t="s">
        <v>390</v>
      </c>
      <c r="EG109" s="409"/>
      <c r="EH109" s="409" t="s">
        <v>390</v>
      </c>
      <c r="EI109" s="409" t="s">
        <v>390</v>
      </c>
      <c r="EJ109" s="409"/>
      <c r="EK109" s="409" t="s">
        <v>390</v>
      </c>
      <c r="EL109" s="409" t="s">
        <v>390</v>
      </c>
      <c r="EM109" s="409"/>
      <c r="EN109" s="409" t="s">
        <v>390</v>
      </c>
      <c r="EO109" s="409" t="s">
        <v>390</v>
      </c>
      <c r="EP109" s="409"/>
      <c r="EQ109" s="409" t="s">
        <v>390</v>
      </c>
      <c r="ER109" s="409" t="s">
        <v>390</v>
      </c>
      <c r="ES109" s="409"/>
      <c r="ET109" s="409" t="s">
        <v>390</v>
      </c>
      <c r="EU109" s="409" t="s">
        <v>390</v>
      </c>
      <c r="EV109" s="409"/>
      <c r="EW109" s="409" t="s">
        <v>390</v>
      </c>
      <c r="EX109" s="409" t="s">
        <v>390</v>
      </c>
      <c r="EY109" s="409"/>
      <c r="EZ109" s="409" t="s">
        <v>390</v>
      </c>
      <c r="FA109" s="409" t="s">
        <v>390</v>
      </c>
      <c r="FB109" s="409"/>
      <c r="FC109" s="409" t="s">
        <v>390</v>
      </c>
      <c r="FD109" s="409" t="s">
        <v>390</v>
      </c>
      <c r="FE109" s="409"/>
      <c r="FF109" s="409" t="s">
        <v>390</v>
      </c>
      <c r="FG109" s="409" t="s">
        <v>390</v>
      </c>
      <c r="FH109" s="409"/>
      <c r="FI109" s="409" t="s">
        <v>390</v>
      </c>
      <c r="FJ109" s="409" t="s">
        <v>390</v>
      </c>
      <c r="FK109" s="409"/>
      <c r="FL109" s="409" t="s">
        <v>390</v>
      </c>
      <c r="FM109" s="409" t="s">
        <v>390</v>
      </c>
    </row>
    <row r="110" ht="15" customHeight="1" spans="1:170" x14ac:dyDescent="0.25">
      <c r="A110" s="94">
        <f>indices!B110</f>
      </c>
      <c r="B110" s="106">
        <f>'a completer'!$B$12</f>
      </c>
      <c r="C110" s="106">
        <f>'a completer'!$B$17</f>
      </c>
      <c r="D110" s="410">
        <f t="shared" si="1"/>
      </c>
      <c r="E110" s="93"/>
      <c r="F110" s="96" t="s">
        <v>389</v>
      </c>
      <c r="G110" s="97" t="s">
        <v>389</v>
      </c>
      <c r="H110" s="93"/>
      <c r="I110" s="96" t="s">
        <v>389</v>
      </c>
      <c r="J110" s="97" t="s">
        <v>389</v>
      </c>
      <c r="K110" s="93"/>
      <c r="L110" s="96" t="s">
        <v>389</v>
      </c>
      <c r="M110" s="97" t="s">
        <v>389</v>
      </c>
      <c r="N110" s="93"/>
      <c r="O110" s="96" t="s">
        <v>389</v>
      </c>
      <c r="P110" s="97" t="s">
        <v>389</v>
      </c>
      <c r="Q110" s="93"/>
      <c r="R110" s="96" t="s">
        <v>389</v>
      </c>
      <c r="S110" s="97" t="s">
        <v>389</v>
      </c>
      <c r="T110" s="93"/>
      <c r="U110" s="96" t="s">
        <v>389</v>
      </c>
      <c r="V110" s="97" t="s">
        <v>389</v>
      </c>
      <c r="W110" s="93"/>
      <c r="X110" s="96" t="s">
        <v>389</v>
      </c>
      <c r="Y110" s="97" t="s">
        <v>389</v>
      </c>
      <c r="Z110" s="93"/>
      <c r="AA110" s="96" t="s">
        <v>389</v>
      </c>
      <c r="AB110" s="97" t="s">
        <v>389</v>
      </c>
      <c r="AC110" s="93"/>
      <c r="AD110" s="96" t="s">
        <v>389</v>
      </c>
      <c r="AE110" s="97" t="s">
        <v>389</v>
      </c>
      <c r="AF110" s="93"/>
      <c r="AG110" s="96" t="s">
        <v>389</v>
      </c>
      <c r="AH110" s="97" t="s">
        <v>389</v>
      </c>
      <c r="AI110" s="93"/>
      <c r="AJ110" s="96" t="s">
        <v>389</v>
      </c>
      <c r="AK110" s="97" t="s">
        <v>389</v>
      </c>
      <c r="AL110" s="93"/>
      <c r="AM110" s="96" t="s">
        <v>389</v>
      </c>
      <c r="AN110" s="97" t="s">
        <v>389</v>
      </c>
      <c r="AO110" s="93"/>
      <c r="AP110" s="96" t="s">
        <v>389</v>
      </c>
      <c r="AQ110" s="97" t="s">
        <v>389</v>
      </c>
      <c r="AR110" s="93"/>
      <c r="AS110" s="96" t="s">
        <v>389</v>
      </c>
      <c r="AT110" s="97" t="s">
        <v>389</v>
      </c>
      <c r="AU110" s="93"/>
      <c r="AV110" s="96" t="s">
        <v>389</v>
      </c>
      <c r="AW110" s="97" t="s">
        <v>389</v>
      </c>
      <c r="AX110" s="93"/>
      <c r="AY110" s="96" t="s">
        <v>389</v>
      </c>
      <c r="AZ110" s="97" t="s">
        <v>389</v>
      </c>
      <c r="BA110" s="93"/>
      <c r="BB110" s="96" t="s">
        <v>389</v>
      </c>
      <c r="BC110" s="97" t="s">
        <v>389</v>
      </c>
      <c r="BD110" s="93"/>
      <c r="BE110" s="96" t="s">
        <v>389</v>
      </c>
      <c r="BF110" s="97" t="s">
        <v>389</v>
      </c>
      <c r="BG110" s="93"/>
      <c r="BH110" s="96" t="s">
        <v>389</v>
      </c>
      <c r="BI110" s="97" t="s">
        <v>389</v>
      </c>
      <c r="BJ110" s="93"/>
      <c r="BK110" s="96" t="s">
        <v>389</v>
      </c>
      <c r="BL110" s="97" t="s">
        <v>389</v>
      </c>
      <c r="BM110" s="93"/>
      <c r="BN110" s="96" t="s">
        <v>389</v>
      </c>
      <c r="BO110" s="97" t="s">
        <v>389</v>
      </c>
      <c r="BP110" s="93"/>
      <c r="BQ110" s="96" t="s">
        <v>389</v>
      </c>
      <c r="BR110" s="97" t="s">
        <v>389</v>
      </c>
      <c r="BS110" s="93"/>
      <c r="BT110" s="96" t="s">
        <v>389</v>
      </c>
      <c r="BU110" s="97" t="s">
        <v>389</v>
      </c>
      <c r="BV110" s="93"/>
      <c r="BW110" s="96" t="s">
        <v>389</v>
      </c>
      <c r="BX110" s="97" t="s">
        <v>389</v>
      </c>
      <c r="BY110" s="93"/>
      <c r="BZ110" s="96" t="s">
        <v>389</v>
      </c>
      <c r="CA110" s="97" t="s">
        <v>389</v>
      </c>
      <c r="CB110" s="93"/>
      <c r="CC110" s="96" t="s">
        <v>389</v>
      </c>
      <c r="CD110" s="97" t="s">
        <v>389</v>
      </c>
      <c r="CE110" s="93"/>
      <c r="CF110" s="96" t="s">
        <v>389</v>
      </c>
      <c r="CG110" s="97" t="s">
        <v>389</v>
      </c>
      <c r="CH110" s="93"/>
      <c r="CI110" s="96" t="s">
        <v>389</v>
      </c>
      <c r="CJ110" s="97" t="s">
        <v>389</v>
      </c>
      <c r="CK110" s="93"/>
      <c r="CL110" s="96" t="s">
        <v>389</v>
      </c>
      <c r="CM110" s="97" t="s">
        <v>389</v>
      </c>
      <c r="CN110" s="93"/>
      <c r="CO110" s="96" t="s">
        <v>389</v>
      </c>
      <c r="CP110" s="97" t="s">
        <v>389</v>
      </c>
      <c r="CQ110" s="93"/>
      <c r="CR110" s="96" t="s">
        <v>389</v>
      </c>
      <c r="CS110" s="97" t="s">
        <v>389</v>
      </c>
      <c r="CT110" s="93"/>
      <c r="CU110" s="96" t="s">
        <v>389</v>
      </c>
      <c r="CV110" s="97" t="s">
        <v>389</v>
      </c>
      <c r="CW110" s="93"/>
      <c r="CX110" s="96" t="s">
        <v>389</v>
      </c>
      <c r="CY110" s="97" t="s">
        <v>389</v>
      </c>
      <c r="CZ110" s="93"/>
      <c r="DA110" s="96" t="s">
        <v>389</v>
      </c>
      <c r="DB110" s="97" t="s">
        <v>389</v>
      </c>
      <c r="DC110" s="93"/>
      <c r="DD110" s="96" t="s">
        <v>389</v>
      </c>
      <c r="DE110" s="97" t="s">
        <v>389</v>
      </c>
      <c r="DF110" s="93"/>
      <c r="DG110" s="96" t="s">
        <v>389</v>
      </c>
      <c r="DH110" s="97" t="s">
        <v>389</v>
      </c>
      <c r="DI110" s="93"/>
      <c r="DJ110" s="96" t="s">
        <v>389</v>
      </c>
      <c r="DK110" s="97" t="s">
        <v>389</v>
      </c>
      <c r="DL110" s="93"/>
      <c r="DM110" s="96" t="s">
        <v>389</v>
      </c>
      <c r="DN110" s="97" t="s">
        <v>389</v>
      </c>
      <c r="DO110" s="93"/>
      <c r="DP110" s="96" t="s">
        <v>389</v>
      </c>
      <c r="DQ110" s="97" t="s">
        <v>389</v>
      </c>
      <c r="DR110" s="93"/>
      <c r="DS110" s="96" t="s">
        <v>389</v>
      </c>
      <c r="DT110" s="97" t="s">
        <v>389</v>
      </c>
      <c r="DU110" s="93"/>
      <c r="DV110" s="96" t="s">
        <v>389</v>
      </c>
      <c r="DW110" s="97" t="s">
        <v>389</v>
      </c>
      <c r="DX110" s="93"/>
      <c r="DY110" s="96" t="s">
        <v>389</v>
      </c>
      <c r="DZ110" s="97" t="s">
        <v>389</v>
      </c>
      <c r="EA110" s="93"/>
      <c r="EB110" s="96" t="s">
        <v>389</v>
      </c>
      <c r="EC110" s="97" t="s">
        <v>389</v>
      </c>
      <c r="ED110" s="93"/>
      <c r="EE110" s="96" t="s">
        <v>389</v>
      </c>
      <c r="EF110" s="97" t="s">
        <v>389</v>
      </c>
      <c r="EG110" s="93"/>
      <c r="EH110" s="96" t="s">
        <v>389</v>
      </c>
      <c r="EI110" s="97" t="s">
        <v>389</v>
      </c>
      <c r="EJ110" s="93"/>
      <c r="EK110" s="96" t="s">
        <v>389</v>
      </c>
      <c r="EL110" s="97" t="s">
        <v>389</v>
      </c>
      <c r="EM110" s="93"/>
      <c r="EN110" s="96" t="s">
        <v>389</v>
      </c>
      <c r="EO110" s="97" t="s">
        <v>389</v>
      </c>
      <c r="EP110" s="93"/>
      <c r="EQ110" s="96" t="s">
        <v>389</v>
      </c>
      <c r="ER110" s="97" t="s">
        <v>389</v>
      </c>
      <c r="ES110" s="93"/>
      <c r="ET110" s="96" t="s">
        <v>389</v>
      </c>
      <c r="EU110" s="97" t="s">
        <v>389</v>
      </c>
      <c r="EV110" s="93"/>
      <c r="EW110" s="96" t="s">
        <v>389</v>
      </c>
      <c r="EX110" s="97" t="s">
        <v>389</v>
      </c>
      <c r="EY110" s="93"/>
      <c r="EZ110" s="96" t="s">
        <v>389</v>
      </c>
      <c r="FA110" s="97" t="s">
        <v>389</v>
      </c>
      <c r="FB110" s="93"/>
      <c r="FC110" s="96" t="s">
        <v>389</v>
      </c>
      <c r="FD110" s="97" t="s">
        <v>389</v>
      </c>
      <c r="FE110" s="93"/>
      <c r="FF110" s="96" t="s">
        <v>389</v>
      </c>
      <c r="FG110" s="97" t="s">
        <v>389</v>
      </c>
      <c r="FH110" s="93"/>
      <c r="FI110" s="96" t="s">
        <v>389</v>
      </c>
      <c r="FJ110" s="97" t="s">
        <v>389</v>
      </c>
      <c r="FK110" s="93"/>
      <c r="FL110" s="96" t="s">
        <v>389</v>
      </c>
      <c r="FM110" s="97" t="s">
        <v>389</v>
      </c>
    </row>
    <row r="111" ht="15" customHeight="1" spans="1:170" x14ac:dyDescent="0.25">
      <c r="A111" s="94">
        <f>indices!B111</f>
      </c>
      <c r="B111" s="106">
        <f>'a completer'!$B$12</f>
      </c>
      <c r="C111" s="106">
        <f>'a completer'!$B$17</f>
      </c>
      <c r="D111" s="410">
        <f t="shared" si="1"/>
      </c>
      <c r="E111" s="93"/>
      <c r="F111" s="96" t="s">
        <v>389</v>
      </c>
      <c r="G111" s="97" t="s">
        <v>389</v>
      </c>
      <c r="H111" s="93"/>
      <c r="I111" s="96" t="s">
        <v>389</v>
      </c>
      <c r="J111" s="97" t="s">
        <v>389</v>
      </c>
      <c r="K111" s="93"/>
      <c r="L111" s="96" t="s">
        <v>389</v>
      </c>
      <c r="M111" s="97" t="s">
        <v>389</v>
      </c>
      <c r="N111" s="93"/>
      <c r="O111" s="96" t="s">
        <v>389</v>
      </c>
      <c r="P111" s="97" t="s">
        <v>389</v>
      </c>
      <c r="Q111" s="93"/>
      <c r="R111" s="96" t="s">
        <v>389</v>
      </c>
      <c r="S111" s="97" t="s">
        <v>389</v>
      </c>
      <c r="T111" s="93"/>
      <c r="U111" s="96" t="s">
        <v>389</v>
      </c>
      <c r="V111" s="97" t="s">
        <v>389</v>
      </c>
      <c r="W111" s="93"/>
      <c r="X111" s="96" t="s">
        <v>389</v>
      </c>
      <c r="Y111" s="97" t="s">
        <v>389</v>
      </c>
      <c r="Z111" s="93"/>
      <c r="AA111" s="96" t="s">
        <v>389</v>
      </c>
      <c r="AB111" s="97" t="s">
        <v>389</v>
      </c>
      <c r="AC111" s="93"/>
      <c r="AD111" s="96" t="s">
        <v>389</v>
      </c>
      <c r="AE111" s="97" t="s">
        <v>389</v>
      </c>
      <c r="AF111" s="93"/>
      <c r="AG111" s="96" t="s">
        <v>389</v>
      </c>
      <c r="AH111" s="97" t="s">
        <v>389</v>
      </c>
      <c r="AI111" s="93"/>
      <c r="AJ111" s="96" t="s">
        <v>389</v>
      </c>
      <c r="AK111" s="97" t="s">
        <v>389</v>
      </c>
      <c r="AL111" s="93"/>
      <c r="AM111" s="96" t="s">
        <v>389</v>
      </c>
      <c r="AN111" s="97" t="s">
        <v>389</v>
      </c>
      <c r="AO111" s="93"/>
      <c r="AP111" s="96" t="s">
        <v>389</v>
      </c>
      <c r="AQ111" s="97" t="s">
        <v>389</v>
      </c>
      <c r="AR111" s="93"/>
      <c r="AS111" s="96" t="s">
        <v>389</v>
      </c>
      <c r="AT111" s="97" t="s">
        <v>389</v>
      </c>
      <c r="AU111" s="93"/>
      <c r="AV111" s="96" t="s">
        <v>389</v>
      </c>
      <c r="AW111" s="97" t="s">
        <v>389</v>
      </c>
      <c r="AX111" s="93"/>
      <c r="AY111" s="96" t="s">
        <v>389</v>
      </c>
      <c r="AZ111" s="97" t="s">
        <v>389</v>
      </c>
      <c r="BA111" s="93"/>
      <c r="BB111" s="96" t="s">
        <v>389</v>
      </c>
      <c r="BC111" s="97" t="s">
        <v>389</v>
      </c>
      <c r="BD111" s="93"/>
      <c r="BE111" s="96" t="s">
        <v>389</v>
      </c>
      <c r="BF111" s="97" t="s">
        <v>389</v>
      </c>
      <c r="BG111" s="93"/>
      <c r="BH111" s="96" t="s">
        <v>389</v>
      </c>
      <c r="BI111" s="97" t="s">
        <v>389</v>
      </c>
      <c r="BJ111" s="93"/>
      <c r="BK111" s="96" t="s">
        <v>389</v>
      </c>
      <c r="BL111" s="97" t="s">
        <v>389</v>
      </c>
      <c r="BM111" s="93"/>
      <c r="BN111" s="96" t="s">
        <v>389</v>
      </c>
      <c r="BO111" s="97" t="s">
        <v>389</v>
      </c>
      <c r="BP111" s="93"/>
      <c r="BQ111" s="96" t="s">
        <v>389</v>
      </c>
      <c r="BR111" s="97" t="s">
        <v>389</v>
      </c>
      <c r="BS111" s="93"/>
      <c r="BT111" s="96" t="s">
        <v>389</v>
      </c>
      <c r="BU111" s="97" t="s">
        <v>389</v>
      </c>
      <c r="BV111" s="93"/>
      <c r="BW111" s="96" t="s">
        <v>389</v>
      </c>
      <c r="BX111" s="97" t="s">
        <v>389</v>
      </c>
      <c r="BY111" s="93"/>
      <c r="BZ111" s="96" t="s">
        <v>389</v>
      </c>
      <c r="CA111" s="97" t="s">
        <v>389</v>
      </c>
      <c r="CB111" s="93"/>
      <c r="CC111" s="96" t="s">
        <v>389</v>
      </c>
      <c r="CD111" s="97" t="s">
        <v>389</v>
      </c>
      <c r="CE111" s="93"/>
      <c r="CF111" s="96" t="s">
        <v>389</v>
      </c>
      <c r="CG111" s="97" t="s">
        <v>389</v>
      </c>
      <c r="CH111" s="93"/>
      <c r="CI111" s="96" t="s">
        <v>389</v>
      </c>
      <c r="CJ111" s="97" t="s">
        <v>389</v>
      </c>
      <c r="CK111" s="93"/>
      <c r="CL111" s="96" t="s">
        <v>389</v>
      </c>
      <c r="CM111" s="97" t="s">
        <v>389</v>
      </c>
      <c r="CN111" s="93"/>
      <c r="CO111" s="96" t="s">
        <v>389</v>
      </c>
      <c r="CP111" s="97" t="s">
        <v>389</v>
      </c>
      <c r="CQ111" s="93"/>
      <c r="CR111" s="96" t="s">
        <v>389</v>
      </c>
      <c r="CS111" s="97" t="s">
        <v>389</v>
      </c>
      <c r="CT111" s="93"/>
      <c r="CU111" s="96" t="s">
        <v>389</v>
      </c>
      <c r="CV111" s="97" t="s">
        <v>389</v>
      </c>
      <c r="CW111" s="93"/>
      <c r="CX111" s="96" t="s">
        <v>389</v>
      </c>
      <c r="CY111" s="97" t="s">
        <v>389</v>
      </c>
      <c r="CZ111" s="93"/>
      <c r="DA111" s="96" t="s">
        <v>389</v>
      </c>
      <c r="DB111" s="97" t="s">
        <v>389</v>
      </c>
      <c r="DC111" s="93"/>
      <c r="DD111" s="96" t="s">
        <v>389</v>
      </c>
      <c r="DE111" s="97" t="s">
        <v>389</v>
      </c>
      <c r="DF111" s="93"/>
      <c r="DG111" s="96" t="s">
        <v>389</v>
      </c>
      <c r="DH111" s="97" t="s">
        <v>389</v>
      </c>
      <c r="DI111" s="93"/>
      <c r="DJ111" s="96" t="s">
        <v>389</v>
      </c>
      <c r="DK111" s="97" t="s">
        <v>389</v>
      </c>
      <c r="DL111" s="93"/>
      <c r="DM111" s="96" t="s">
        <v>389</v>
      </c>
      <c r="DN111" s="97" t="s">
        <v>389</v>
      </c>
      <c r="DO111" s="93"/>
      <c r="DP111" s="96" t="s">
        <v>389</v>
      </c>
      <c r="DQ111" s="97" t="s">
        <v>389</v>
      </c>
      <c r="DR111" s="93"/>
      <c r="DS111" s="96" t="s">
        <v>389</v>
      </c>
      <c r="DT111" s="97" t="s">
        <v>389</v>
      </c>
      <c r="DU111" s="93"/>
      <c r="DV111" s="96" t="s">
        <v>389</v>
      </c>
      <c r="DW111" s="97" t="s">
        <v>389</v>
      </c>
      <c r="DX111" s="93"/>
      <c r="DY111" s="96" t="s">
        <v>389</v>
      </c>
      <c r="DZ111" s="97" t="s">
        <v>389</v>
      </c>
      <c r="EA111" s="93"/>
      <c r="EB111" s="96" t="s">
        <v>389</v>
      </c>
      <c r="EC111" s="97" t="s">
        <v>389</v>
      </c>
      <c r="ED111" s="93"/>
      <c r="EE111" s="96" t="s">
        <v>389</v>
      </c>
      <c r="EF111" s="97" t="s">
        <v>389</v>
      </c>
      <c r="EG111" s="93"/>
      <c r="EH111" s="96" t="s">
        <v>389</v>
      </c>
      <c r="EI111" s="97" t="s">
        <v>389</v>
      </c>
      <c r="EJ111" s="93"/>
      <c r="EK111" s="96" t="s">
        <v>389</v>
      </c>
      <c r="EL111" s="97" t="s">
        <v>389</v>
      </c>
      <c r="EM111" s="93"/>
      <c r="EN111" s="96" t="s">
        <v>389</v>
      </c>
      <c r="EO111" s="97" t="s">
        <v>389</v>
      </c>
      <c r="EP111" s="93"/>
      <c r="EQ111" s="96" t="s">
        <v>389</v>
      </c>
      <c r="ER111" s="97" t="s">
        <v>389</v>
      </c>
      <c r="ES111" s="93"/>
      <c r="ET111" s="96" t="s">
        <v>389</v>
      </c>
      <c r="EU111" s="97" t="s">
        <v>389</v>
      </c>
      <c r="EV111" s="93"/>
      <c r="EW111" s="96" t="s">
        <v>389</v>
      </c>
      <c r="EX111" s="97" t="s">
        <v>389</v>
      </c>
      <c r="EY111" s="93"/>
      <c r="EZ111" s="96" t="s">
        <v>389</v>
      </c>
      <c r="FA111" s="97" t="s">
        <v>389</v>
      </c>
      <c r="FB111" s="93"/>
      <c r="FC111" s="96" t="s">
        <v>389</v>
      </c>
      <c r="FD111" s="97" t="s">
        <v>389</v>
      </c>
      <c r="FE111" s="93"/>
      <c r="FF111" s="96" t="s">
        <v>389</v>
      </c>
      <c r="FG111" s="97" t="s">
        <v>389</v>
      </c>
      <c r="FH111" s="93"/>
      <c r="FI111" s="96" t="s">
        <v>389</v>
      </c>
      <c r="FJ111" s="97" t="s">
        <v>389</v>
      </c>
      <c r="FK111" s="93"/>
      <c r="FL111" s="96" t="s">
        <v>389</v>
      </c>
      <c r="FM111" s="97" t="s">
        <v>389</v>
      </c>
    </row>
    <row r="112" ht="15" customHeight="1" spans="1:170" x14ac:dyDescent="0.25">
      <c r="A112" s="94">
        <f>indices!B112</f>
      </c>
      <c r="B112" s="106">
        <f>'a completer'!$B$12</f>
      </c>
      <c r="C112" s="106">
        <f>'a completer'!$B$17</f>
      </c>
      <c r="D112" s="410">
        <f t="shared" si="1"/>
      </c>
      <c r="E112" s="93"/>
      <c r="F112" s="96" t="s">
        <v>389</v>
      </c>
      <c r="G112" s="97" t="s">
        <v>389</v>
      </c>
      <c r="H112" s="93"/>
      <c r="I112" s="96" t="s">
        <v>389</v>
      </c>
      <c r="J112" s="97" t="s">
        <v>389</v>
      </c>
      <c r="K112" s="93"/>
      <c r="L112" s="96" t="s">
        <v>389</v>
      </c>
      <c r="M112" s="97" t="s">
        <v>389</v>
      </c>
      <c r="N112" s="93"/>
      <c r="O112" s="96" t="s">
        <v>389</v>
      </c>
      <c r="P112" s="97" t="s">
        <v>389</v>
      </c>
      <c r="Q112" s="93"/>
      <c r="R112" s="96" t="s">
        <v>389</v>
      </c>
      <c r="S112" s="97" t="s">
        <v>389</v>
      </c>
      <c r="T112" s="93"/>
      <c r="U112" s="96" t="s">
        <v>389</v>
      </c>
      <c r="V112" s="97" t="s">
        <v>389</v>
      </c>
      <c r="W112" s="93"/>
      <c r="X112" s="96" t="s">
        <v>389</v>
      </c>
      <c r="Y112" s="97" t="s">
        <v>389</v>
      </c>
      <c r="Z112" s="93"/>
      <c r="AA112" s="96" t="s">
        <v>389</v>
      </c>
      <c r="AB112" s="97" t="s">
        <v>389</v>
      </c>
      <c r="AC112" s="93"/>
      <c r="AD112" s="96" t="s">
        <v>389</v>
      </c>
      <c r="AE112" s="97" t="s">
        <v>389</v>
      </c>
      <c r="AF112" s="93"/>
      <c r="AG112" s="96" t="s">
        <v>389</v>
      </c>
      <c r="AH112" s="97" t="s">
        <v>389</v>
      </c>
      <c r="AI112" s="93"/>
      <c r="AJ112" s="96" t="s">
        <v>389</v>
      </c>
      <c r="AK112" s="97" t="s">
        <v>389</v>
      </c>
      <c r="AL112" s="93"/>
      <c r="AM112" s="96" t="s">
        <v>389</v>
      </c>
      <c r="AN112" s="97" t="s">
        <v>389</v>
      </c>
      <c r="AO112" s="93"/>
      <c r="AP112" s="96" t="s">
        <v>389</v>
      </c>
      <c r="AQ112" s="97" t="s">
        <v>389</v>
      </c>
      <c r="AR112" s="93"/>
      <c r="AS112" s="96" t="s">
        <v>389</v>
      </c>
      <c r="AT112" s="97" t="s">
        <v>389</v>
      </c>
      <c r="AU112" s="93"/>
      <c r="AV112" s="96" t="s">
        <v>389</v>
      </c>
      <c r="AW112" s="97" t="s">
        <v>389</v>
      </c>
      <c r="AX112" s="93"/>
      <c r="AY112" s="96" t="s">
        <v>389</v>
      </c>
      <c r="AZ112" s="97" t="s">
        <v>389</v>
      </c>
      <c r="BA112" s="93"/>
      <c r="BB112" s="96" t="s">
        <v>389</v>
      </c>
      <c r="BC112" s="97" t="s">
        <v>389</v>
      </c>
      <c r="BD112" s="93"/>
      <c r="BE112" s="96" t="s">
        <v>389</v>
      </c>
      <c r="BF112" s="97" t="s">
        <v>389</v>
      </c>
      <c r="BG112" s="93"/>
      <c r="BH112" s="96" t="s">
        <v>389</v>
      </c>
      <c r="BI112" s="97" t="s">
        <v>389</v>
      </c>
      <c r="BJ112" s="93"/>
      <c r="BK112" s="96" t="s">
        <v>389</v>
      </c>
      <c r="BL112" s="97" t="s">
        <v>389</v>
      </c>
      <c r="BM112" s="93"/>
      <c r="BN112" s="96" t="s">
        <v>389</v>
      </c>
      <c r="BO112" s="97" t="s">
        <v>389</v>
      </c>
      <c r="BP112" s="93"/>
      <c r="BQ112" s="96" t="s">
        <v>389</v>
      </c>
      <c r="BR112" s="97" t="s">
        <v>389</v>
      </c>
      <c r="BS112" s="93"/>
      <c r="BT112" s="96" t="s">
        <v>389</v>
      </c>
      <c r="BU112" s="97" t="s">
        <v>389</v>
      </c>
      <c r="BV112" s="93"/>
      <c r="BW112" s="96" t="s">
        <v>389</v>
      </c>
      <c r="BX112" s="97" t="s">
        <v>389</v>
      </c>
      <c r="BY112" s="93"/>
      <c r="BZ112" s="96" t="s">
        <v>389</v>
      </c>
      <c r="CA112" s="97" t="s">
        <v>389</v>
      </c>
      <c r="CB112" s="93"/>
      <c r="CC112" s="96" t="s">
        <v>389</v>
      </c>
      <c r="CD112" s="97" t="s">
        <v>389</v>
      </c>
      <c r="CE112" s="93"/>
      <c r="CF112" s="96" t="s">
        <v>389</v>
      </c>
      <c r="CG112" s="97" t="s">
        <v>389</v>
      </c>
      <c r="CH112" s="93"/>
      <c r="CI112" s="96" t="s">
        <v>389</v>
      </c>
      <c r="CJ112" s="97" t="s">
        <v>389</v>
      </c>
      <c r="CK112" s="93"/>
      <c r="CL112" s="96" t="s">
        <v>389</v>
      </c>
      <c r="CM112" s="97" t="s">
        <v>389</v>
      </c>
      <c r="CN112" s="93"/>
      <c r="CO112" s="96" t="s">
        <v>389</v>
      </c>
      <c r="CP112" s="97" t="s">
        <v>389</v>
      </c>
      <c r="CQ112" s="93"/>
      <c r="CR112" s="96" t="s">
        <v>389</v>
      </c>
      <c r="CS112" s="97" t="s">
        <v>389</v>
      </c>
      <c r="CT112" s="93"/>
      <c r="CU112" s="96" t="s">
        <v>389</v>
      </c>
      <c r="CV112" s="97" t="s">
        <v>389</v>
      </c>
      <c r="CW112" s="93"/>
      <c r="CX112" s="96" t="s">
        <v>389</v>
      </c>
      <c r="CY112" s="97" t="s">
        <v>389</v>
      </c>
      <c r="CZ112" s="93"/>
      <c r="DA112" s="96" t="s">
        <v>389</v>
      </c>
      <c r="DB112" s="97" t="s">
        <v>389</v>
      </c>
      <c r="DC112" s="93"/>
      <c r="DD112" s="96" t="s">
        <v>389</v>
      </c>
      <c r="DE112" s="97" t="s">
        <v>389</v>
      </c>
      <c r="DF112" s="93"/>
      <c r="DG112" s="96" t="s">
        <v>389</v>
      </c>
      <c r="DH112" s="97" t="s">
        <v>389</v>
      </c>
      <c r="DI112" s="93"/>
      <c r="DJ112" s="96" t="s">
        <v>389</v>
      </c>
      <c r="DK112" s="97" t="s">
        <v>389</v>
      </c>
      <c r="DL112" s="93"/>
      <c r="DM112" s="96" t="s">
        <v>389</v>
      </c>
      <c r="DN112" s="97" t="s">
        <v>389</v>
      </c>
      <c r="DO112" s="93"/>
      <c r="DP112" s="96" t="s">
        <v>389</v>
      </c>
      <c r="DQ112" s="97" t="s">
        <v>389</v>
      </c>
      <c r="DR112" s="93"/>
      <c r="DS112" s="96" t="s">
        <v>389</v>
      </c>
      <c r="DT112" s="97" t="s">
        <v>389</v>
      </c>
      <c r="DU112" s="93"/>
      <c r="DV112" s="96" t="s">
        <v>389</v>
      </c>
      <c r="DW112" s="97" t="s">
        <v>389</v>
      </c>
      <c r="DX112" s="93"/>
      <c r="DY112" s="96" t="s">
        <v>389</v>
      </c>
      <c r="DZ112" s="97" t="s">
        <v>389</v>
      </c>
      <c r="EA112" s="93"/>
      <c r="EB112" s="96" t="s">
        <v>389</v>
      </c>
      <c r="EC112" s="97" t="s">
        <v>389</v>
      </c>
      <c r="ED112" s="93"/>
      <c r="EE112" s="96" t="s">
        <v>389</v>
      </c>
      <c r="EF112" s="97" t="s">
        <v>389</v>
      </c>
      <c r="EG112" s="93"/>
      <c r="EH112" s="96" t="s">
        <v>389</v>
      </c>
      <c r="EI112" s="97" t="s">
        <v>389</v>
      </c>
      <c r="EJ112" s="93"/>
      <c r="EK112" s="96" t="s">
        <v>389</v>
      </c>
      <c r="EL112" s="97" t="s">
        <v>389</v>
      </c>
      <c r="EM112" s="93"/>
      <c r="EN112" s="96" t="s">
        <v>389</v>
      </c>
      <c r="EO112" s="97" t="s">
        <v>389</v>
      </c>
      <c r="EP112" s="93"/>
      <c r="EQ112" s="96" t="s">
        <v>389</v>
      </c>
      <c r="ER112" s="97" t="s">
        <v>389</v>
      </c>
      <c r="ES112" s="93"/>
      <c r="ET112" s="96" t="s">
        <v>389</v>
      </c>
      <c r="EU112" s="97" t="s">
        <v>389</v>
      </c>
      <c r="EV112" s="93"/>
      <c r="EW112" s="96" t="s">
        <v>389</v>
      </c>
      <c r="EX112" s="97" t="s">
        <v>389</v>
      </c>
      <c r="EY112" s="93"/>
      <c r="EZ112" s="96" t="s">
        <v>389</v>
      </c>
      <c r="FA112" s="97" t="s">
        <v>389</v>
      </c>
      <c r="FB112" s="93"/>
      <c r="FC112" s="96" t="s">
        <v>389</v>
      </c>
      <c r="FD112" s="97" t="s">
        <v>389</v>
      </c>
      <c r="FE112" s="93"/>
      <c r="FF112" s="96" t="s">
        <v>389</v>
      </c>
      <c r="FG112" s="97" t="s">
        <v>389</v>
      </c>
      <c r="FH112" s="93"/>
      <c r="FI112" s="96" t="s">
        <v>389</v>
      </c>
      <c r="FJ112" s="97" t="s">
        <v>389</v>
      </c>
      <c r="FK112" s="93"/>
      <c r="FL112" s="96" t="s">
        <v>389</v>
      </c>
      <c r="FM112" s="97" t="s">
        <v>389</v>
      </c>
    </row>
    <row r="113" ht="15" customHeight="1" spans="1:170" x14ac:dyDescent="0.25">
      <c r="A113" s="101">
        <f>IF(indices!B113="","A compléter sur onglet 'indices'",indices!B113)</f>
      </c>
      <c r="B113" s="106">
        <f>'a completer'!$B$12</f>
      </c>
      <c r="C113" s="106">
        <f>'a completer'!$B$17</f>
      </c>
      <c r="D113" s="410">
        <f t="shared" si="1"/>
      </c>
      <c r="E113" s="93"/>
      <c r="F113" s="96" t="s">
        <v>389</v>
      </c>
      <c r="G113" s="97" t="s">
        <v>389</v>
      </c>
      <c r="H113" s="93"/>
      <c r="I113" s="96" t="s">
        <v>389</v>
      </c>
      <c r="J113" s="97" t="s">
        <v>389</v>
      </c>
      <c r="K113" s="93"/>
      <c r="L113" s="96" t="s">
        <v>389</v>
      </c>
      <c r="M113" s="97" t="s">
        <v>389</v>
      </c>
      <c r="N113" s="93"/>
      <c r="O113" s="96" t="s">
        <v>389</v>
      </c>
      <c r="P113" s="97" t="s">
        <v>389</v>
      </c>
      <c r="Q113" s="93"/>
      <c r="R113" s="96" t="s">
        <v>389</v>
      </c>
      <c r="S113" s="97" t="s">
        <v>389</v>
      </c>
      <c r="T113" s="93"/>
      <c r="U113" s="96" t="s">
        <v>389</v>
      </c>
      <c r="V113" s="97" t="s">
        <v>389</v>
      </c>
      <c r="W113" s="93"/>
      <c r="X113" s="96" t="s">
        <v>389</v>
      </c>
      <c r="Y113" s="97" t="s">
        <v>389</v>
      </c>
      <c r="Z113" s="93"/>
      <c r="AA113" s="96" t="s">
        <v>389</v>
      </c>
      <c r="AB113" s="97" t="s">
        <v>389</v>
      </c>
      <c r="AC113" s="93"/>
      <c r="AD113" s="96" t="s">
        <v>389</v>
      </c>
      <c r="AE113" s="97" t="s">
        <v>389</v>
      </c>
      <c r="AF113" s="93"/>
      <c r="AG113" s="96" t="s">
        <v>389</v>
      </c>
      <c r="AH113" s="97" t="s">
        <v>389</v>
      </c>
      <c r="AI113" s="93"/>
      <c r="AJ113" s="96" t="s">
        <v>389</v>
      </c>
      <c r="AK113" s="97" t="s">
        <v>389</v>
      </c>
      <c r="AL113" s="93"/>
      <c r="AM113" s="96" t="s">
        <v>389</v>
      </c>
      <c r="AN113" s="97" t="s">
        <v>389</v>
      </c>
      <c r="AO113" s="93"/>
      <c r="AP113" s="96" t="s">
        <v>389</v>
      </c>
      <c r="AQ113" s="97" t="s">
        <v>389</v>
      </c>
      <c r="AR113" s="93"/>
      <c r="AS113" s="96" t="s">
        <v>389</v>
      </c>
      <c r="AT113" s="97" t="s">
        <v>389</v>
      </c>
      <c r="AU113" s="93"/>
      <c r="AV113" s="96" t="s">
        <v>389</v>
      </c>
      <c r="AW113" s="97" t="s">
        <v>389</v>
      </c>
      <c r="AX113" s="93"/>
      <c r="AY113" s="96" t="s">
        <v>389</v>
      </c>
      <c r="AZ113" s="97" t="s">
        <v>389</v>
      </c>
      <c r="BA113" s="93"/>
      <c r="BB113" s="96" t="s">
        <v>389</v>
      </c>
      <c r="BC113" s="97" t="s">
        <v>389</v>
      </c>
      <c r="BD113" s="93"/>
      <c r="BE113" s="96" t="s">
        <v>389</v>
      </c>
      <c r="BF113" s="97" t="s">
        <v>389</v>
      </c>
      <c r="BG113" s="93"/>
      <c r="BH113" s="96" t="s">
        <v>389</v>
      </c>
      <c r="BI113" s="97" t="s">
        <v>389</v>
      </c>
      <c r="BJ113" s="93"/>
      <c r="BK113" s="96" t="s">
        <v>389</v>
      </c>
      <c r="BL113" s="97" t="s">
        <v>389</v>
      </c>
      <c r="BM113" s="93"/>
      <c r="BN113" s="96" t="s">
        <v>389</v>
      </c>
      <c r="BO113" s="97" t="s">
        <v>389</v>
      </c>
      <c r="BP113" s="93"/>
      <c r="BQ113" s="96" t="s">
        <v>389</v>
      </c>
      <c r="BR113" s="97" t="s">
        <v>389</v>
      </c>
      <c r="BS113" s="93"/>
      <c r="BT113" s="96" t="s">
        <v>389</v>
      </c>
      <c r="BU113" s="97" t="s">
        <v>389</v>
      </c>
      <c r="BV113" s="93"/>
      <c r="BW113" s="96" t="s">
        <v>389</v>
      </c>
      <c r="BX113" s="97" t="s">
        <v>389</v>
      </c>
      <c r="BY113" s="93"/>
      <c r="BZ113" s="96" t="s">
        <v>389</v>
      </c>
      <c r="CA113" s="97" t="s">
        <v>389</v>
      </c>
      <c r="CB113" s="93"/>
      <c r="CC113" s="96" t="s">
        <v>389</v>
      </c>
      <c r="CD113" s="97" t="s">
        <v>389</v>
      </c>
      <c r="CE113" s="93"/>
      <c r="CF113" s="96" t="s">
        <v>389</v>
      </c>
      <c r="CG113" s="97" t="s">
        <v>389</v>
      </c>
      <c r="CH113" s="93"/>
      <c r="CI113" s="96" t="s">
        <v>389</v>
      </c>
      <c r="CJ113" s="97" t="s">
        <v>389</v>
      </c>
      <c r="CK113" s="93"/>
      <c r="CL113" s="96" t="s">
        <v>389</v>
      </c>
      <c r="CM113" s="97" t="s">
        <v>389</v>
      </c>
      <c r="CN113" s="93"/>
      <c r="CO113" s="96" t="s">
        <v>389</v>
      </c>
      <c r="CP113" s="97" t="s">
        <v>389</v>
      </c>
      <c r="CQ113" s="93"/>
      <c r="CR113" s="96" t="s">
        <v>389</v>
      </c>
      <c r="CS113" s="97" t="s">
        <v>389</v>
      </c>
      <c r="CT113" s="93"/>
      <c r="CU113" s="96" t="s">
        <v>389</v>
      </c>
      <c r="CV113" s="97" t="s">
        <v>389</v>
      </c>
      <c r="CW113" s="93"/>
      <c r="CX113" s="96" t="s">
        <v>389</v>
      </c>
      <c r="CY113" s="97" t="s">
        <v>389</v>
      </c>
      <c r="CZ113" s="93"/>
      <c r="DA113" s="96" t="s">
        <v>389</v>
      </c>
      <c r="DB113" s="97" t="s">
        <v>389</v>
      </c>
      <c r="DC113" s="93"/>
      <c r="DD113" s="96" t="s">
        <v>389</v>
      </c>
      <c r="DE113" s="97" t="s">
        <v>389</v>
      </c>
      <c r="DF113" s="93"/>
      <c r="DG113" s="96" t="s">
        <v>389</v>
      </c>
      <c r="DH113" s="97" t="s">
        <v>389</v>
      </c>
      <c r="DI113" s="93"/>
      <c r="DJ113" s="96" t="s">
        <v>389</v>
      </c>
      <c r="DK113" s="97" t="s">
        <v>389</v>
      </c>
      <c r="DL113" s="93"/>
      <c r="DM113" s="96" t="s">
        <v>389</v>
      </c>
      <c r="DN113" s="97" t="s">
        <v>389</v>
      </c>
      <c r="DO113" s="93"/>
      <c r="DP113" s="96" t="s">
        <v>389</v>
      </c>
      <c r="DQ113" s="97" t="s">
        <v>389</v>
      </c>
      <c r="DR113" s="93"/>
      <c r="DS113" s="96" t="s">
        <v>389</v>
      </c>
      <c r="DT113" s="97" t="s">
        <v>389</v>
      </c>
      <c r="DU113" s="93"/>
      <c r="DV113" s="96" t="s">
        <v>389</v>
      </c>
      <c r="DW113" s="97" t="s">
        <v>389</v>
      </c>
      <c r="DX113" s="93"/>
      <c r="DY113" s="96" t="s">
        <v>389</v>
      </c>
      <c r="DZ113" s="97" t="s">
        <v>389</v>
      </c>
      <c r="EA113" s="93"/>
      <c r="EB113" s="96" t="s">
        <v>389</v>
      </c>
      <c r="EC113" s="97" t="s">
        <v>389</v>
      </c>
      <c r="ED113" s="93"/>
      <c r="EE113" s="96" t="s">
        <v>389</v>
      </c>
      <c r="EF113" s="97" t="s">
        <v>389</v>
      </c>
      <c r="EG113" s="93"/>
      <c r="EH113" s="96" t="s">
        <v>389</v>
      </c>
      <c r="EI113" s="97" t="s">
        <v>389</v>
      </c>
      <c r="EJ113" s="93"/>
      <c r="EK113" s="96" t="s">
        <v>389</v>
      </c>
      <c r="EL113" s="97" t="s">
        <v>389</v>
      </c>
      <c r="EM113" s="93"/>
      <c r="EN113" s="96" t="s">
        <v>389</v>
      </c>
      <c r="EO113" s="97" t="s">
        <v>389</v>
      </c>
      <c r="EP113" s="93"/>
      <c r="EQ113" s="96" t="s">
        <v>389</v>
      </c>
      <c r="ER113" s="97" t="s">
        <v>389</v>
      </c>
      <c r="ES113" s="93"/>
      <c r="ET113" s="96" t="s">
        <v>389</v>
      </c>
      <c r="EU113" s="97" t="s">
        <v>389</v>
      </c>
      <c r="EV113" s="93"/>
      <c r="EW113" s="96" t="s">
        <v>389</v>
      </c>
      <c r="EX113" s="97" t="s">
        <v>389</v>
      </c>
      <c r="EY113" s="93"/>
      <c r="EZ113" s="96" t="s">
        <v>389</v>
      </c>
      <c r="FA113" s="97" t="s">
        <v>389</v>
      </c>
      <c r="FB113" s="93"/>
      <c r="FC113" s="96" t="s">
        <v>389</v>
      </c>
      <c r="FD113" s="97" t="s">
        <v>389</v>
      </c>
      <c r="FE113" s="93"/>
      <c r="FF113" s="96" t="s">
        <v>389</v>
      </c>
      <c r="FG113" s="97" t="s">
        <v>389</v>
      </c>
      <c r="FH113" s="93"/>
      <c r="FI113" s="96" t="s">
        <v>389</v>
      </c>
      <c r="FJ113" s="97" t="s">
        <v>389</v>
      </c>
      <c r="FK113" s="93"/>
      <c r="FL113" s="96" t="s">
        <v>389</v>
      </c>
      <c r="FM113" s="97" t="s">
        <v>389</v>
      </c>
    </row>
    <row r="114" ht="15" customHeight="1" spans="1:170" x14ac:dyDescent="0.25">
      <c r="A114" s="101"/>
      <c r="B114" s="106">
        <f>'a completer'!$B$12</f>
      </c>
      <c r="C114" s="106">
        <f>'a completer'!$B$17</f>
      </c>
      <c r="D114" s="410">
        <f t="shared" si="1"/>
      </c>
      <c r="E114" s="93"/>
      <c r="F114" s="96" t="s">
        <v>389</v>
      </c>
      <c r="G114" s="97" t="s">
        <v>389</v>
      </c>
      <c r="H114" s="93"/>
      <c r="I114" s="96" t="s">
        <v>389</v>
      </c>
      <c r="J114" s="97" t="s">
        <v>389</v>
      </c>
      <c r="K114" s="93"/>
      <c r="L114" s="96" t="s">
        <v>389</v>
      </c>
      <c r="M114" s="97" t="s">
        <v>389</v>
      </c>
      <c r="N114" s="93"/>
      <c r="O114" s="96" t="s">
        <v>389</v>
      </c>
      <c r="P114" s="97" t="s">
        <v>389</v>
      </c>
      <c r="Q114" s="93"/>
      <c r="R114" s="96" t="s">
        <v>389</v>
      </c>
      <c r="S114" s="97" t="s">
        <v>389</v>
      </c>
      <c r="T114" s="93"/>
      <c r="U114" s="96" t="s">
        <v>389</v>
      </c>
      <c r="V114" s="97" t="s">
        <v>389</v>
      </c>
      <c r="W114" s="93"/>
      <c r="X114" s="96" t="s">
        <v>389</v>
      </c>
      <c r="Y114" s="97" t="s">
        <v>389</v>
      </c>
      <c r="Z114" s="93"/>
      <c r="AA114" s="96" t="s">
        <v>389</v>
      </c>
      <c r="AB114" s="97" t="s">
        <v>389</v>
      </c>
      <c r="AC114" s="93"/>
      <c r="AD114" s="96" t="s">
        <v>389</v>
      </c>
      <c r="AE114" s="97" t="s">
        <v>389</v>
      </c>
      <c r="AF114" s="93"/>
      <c r="AG114" s="96" t="s">
        <v>389</v>
      </c>
      <c r="AH114" s="97" t="s">
        <v>389</v>
      </c>
      <c r="AI114" s="93"/>
      <c r="AJ114" s="96" t="s">
        <v>389</v>
      </c>
      <c r="AK114" s="97" t="s">
        <v>389</v>
      </c>
      <c r="AL114" s="93"/>
      <c r="AM114" s="96" t="s">
        <v>389</v>
      </c>
      <c r="AN114" s="97" t="s">
        <v>389</v>
      </c>
      <c r="AO114" s="93"/>
      <c r="AP114" s="96" t="s">
        <v>389</v>
      </c>
      <c r="AQ114" s="97" t="s">
        <v>389</v>
      </c>
      <c r="AR114" s="93"/>
      <c r="AS114" s="96" t="s">
        <v>389</v>
      </c>
      <c r="AT114" s="97" t="s">
        <v>389</v>
      </c>
      <c r="AU114" s="93"/>
      <c r="AV114" s="96" t="s">
        <v>389</v>
      </c>
      <c r="AW114" s="97" t="s">
        <v>389</v>
      </c>
      <c r="AX114" s="93"/>
      <c r="AY114" s="96" t="s">
        <v>389</v>
      </c>
      <c r="AZ114" s="97" t="s">
        <v>389</v>
      </c>
      <c r="BA114" s="93"/>
      <c r="BB114" s="96" t="s">
        <v>389</v>
      </c>
      <c r="BC114" s="97" t="s">
        <v>389</v>
      </c>
      <c r="BD114" s="93"/>
      <c r="BE114" s="96" t="s">
        <v>389</v>
      </c>
      <c r="BF114" s="97" t="s">
        <v>389</v>
      </c>
      <c r="BG114" s="93"/>
      <c r="BH114" s="96" t="s">
        <v>389</v>
      </c>
      <c r="BI114" s="97" t="s">
        <v>389</v>
      </c>
      <c r="BJ114" s="93"/>
      <c r="BK114" s="96" t="s">
        <v>389</v>
      </c>
      <c r="BL114" s="97" t="s">
        <v>389</v>
      </c>
      <c r="BM114" s="93"/>
      <c r="BN114" s="96" t="s">
        <v>389</v>
      </c>
      <c r="BO114" s="97" t="s">
        <v>389</v>
      </c>
      <c r="BP114" s="93"/>
      <c r="BQ114" s="96" t="s">
        <v>389</v>
      </c>
      <c r="BR114" s="97" t="s">
        <v>389</v>
      </c>
      <c r="BS114" s="93"/>
      <c r="BT114" s="96" t="s">
        <v>389</v>
      </c>
      <c r="BU114" s="97" t="s">
        <v>389</v>
      </c>
      <c r="BV114" s="93"/>
      <c r="BW114" s="96" t="s">
        <v>389</v>
      </c>
      <c r="BX114" s="97" t="s">
        <v>389</v>
      </c>
      <c r="BY114" s="93"/>
      <c r="BZ114" s="96" t="s">
        <v>389</v>
      </c>
      <c r="CA114" s="97" t="s">
        <v>389</v>
      </c>
      <c r="CB114" s="93"/>
      <c r="CC114" s="96" t="s">
        <v>389</v>
      </c>
      <c r="CD114" s="97" t="s">
        <v>389</v>
      </c>
      <c r="CE114" s="93"/>
      <c r="CF114" s="96" t="s">
        <v>389</v>
      </c>
      <c r="CG114" s="97" t="s">
        <v>389</v>
      </c>
      <c r="CH114" s="93"/>
      <c r="CI114" s="96" t="s">
        <v>389</v>
      </c>
      <c r="CJ114" s="97" t="s">
        <v>389</v>
      </c>
      <c r="CK114" s="93"/>
      <c r="CL114" s="96" t="s">
        <v>389</v>
      </c>
      <c r="CM114" s="97" t="s">
        <v>389</v>
      </c>
      <c r="CN114" s="93"/>
      <c r="CO114" s="96" t="s">
        <v>389</v>
      </c>
      <c r="CP114" s="97" t="s">
        <v>389</v>
      </c>
      <c r="CQ114" s="93"/>
      <c r="CR114" s="96" t="s">
        <v>389</v>
      </c>
      <c r="CS114" s="97" t="s">
        <v>389</v>
      </c>
      <c r="CT114" s="93"/>
      <c r="CU114" s="96" t="s">
        <v>389</v>
      </c>
      <c r="CV114" s="97" t="s">
        <v>389</v>
      </c>
      <c r="CW114" s="93"/>
      <c r="CX114" s="96" t="s">
        <v>389</v>
      </c>
      <c r="CY114" s="97" t="s">
        <v>389</v>
      </c>
      <c r="CZ114" s="93"/>
      <c r="DA114" s="96" t="s">
        <v>389</v>
      </c>
      <c r="DB114" s="97" t="s">
        <v>389</v>
      </c>
      <c r="DC114" s="93"/>
      <c r="DD114" s="96" t="s">
        <v>389</v>
      </c>
      <c r="DE114" s="97" t="s">
        <v>389</v>
      </c>
      <c r="DF114" s="93"/>
      <c r="DG114" s="96" t="s">
        <v>389</v>
      </c>
      <c r="DH114" s="97" t="s">
        <v>389</v>
      </c>
      <c r="DI114" s="93"/>
      <c r="DJ114" s="96" t="s">
        <v>389</v>
      </c>
      <c r="DK114" s="97" t="s">
        <v>389</v>
      </c>
      <c r="DL114" s="93"/>
      <c r="DM114" s="96" t="s">
        <v>389</v>
      </c>
      <c r="DN114" s="97" t="s">
        <v>389</v>
      </c>
      <c r="DO114" s="93"/>
      <c r="DP114" s="96" t="s">
        <v>389</v>
      </c>
      <c r="DQ114" s="97" t="s">
        <v>389</v>
      </c>
      <c r="DR114" s="93"/>
      <c r="DS114" s="96" t="s">
        <v>389</v>
      </c>
      <c r="DT114" s="97" t="s">
        <v>389</v>
      </c>
      <c r="DU114" s="93"/>
      <c r="DV114" s="96" t="s">
        <v>389</v>
      </c>
      <c r="DW114" s="97" t="s">
        <v>389</v>
      </c>
      <c r="DX114" s="93"/>
      <c r="DY114" s="96" t="s">
        <v>389</v>
      </c>
      <c r="DZ114" s="97" t="s">
        <v>389</v>
      </c>
      <c r="EA114" s="93"/>
      <c r="EB114" s="96" t="s">
        <v>389</v>
      </c>
      <c r="EC114" s="97" t="s">
        <v>389</v>
      </c>
      <c r="ED114" s="93"/>
      <c r="EE114" s="96" t="s">
        <v>389</v>
      </c>
      <c r="EF114" s="97" t="s">
        <v>389</v>
      </c>
      <c r="EG114" s="93"/>
      <c r="EH114" s="96" t="s">
        <v>389</v>
      </c>
      <c r="EI114" s="97" t="s">
        <v>389</v>
      </c>
      <c r="EJ114" s="93"/>
      <c r="EK114" s="96" t="s">
        <v>389</v>
      </c>
      <c r="EL114" s="97" t="s">
        <v>389</v>
      </c>
      <c r="EM114" s="93"/>
      <c r="EN114" s="96" t="s">
        <v>389</v>
      </c>
      <c r="EO114" s="97" t="s">
        <v>389</v>
      </c>
      <c r="EP114" s="93"/>
      <c r="EQ114" s="96" t="s">
        <v>389</v>
      </c>
      <c r="ER114" s="97" t="s">
        <v>389</v>
      </c>
      <c r="ES114" s="93"/>
      <c r="ET114" s="96" t="s">
        <v>389</v>
      </c>
      <c r="EU114" s="97" t="s">
        <v>389</v>
      </c>
      <c r="EV114" s="93"/>
      <c r="EW114" s="96" t="s">
        <v>389</v>
      </c>
      <c r="EX114" s="97" t="s">
        <v>389</v>
      </c>
      <c r="EY114" s="93"/>
      <c r="EZ114" s="96" t="s">
        <v>389</v>
      </c>
      <c r="FA114" s="97" t="s">
        <v>389</v>
      </c>
      <c r="FB114" s="93"/>
      <c r="FC114" s="96" t="s">
        <v>389</v>
      </c>
      <c r="FD114" s="97" t="s">
        <v>389</v>
      </c>
      <c r="FE114" s="93"/>
      <c r="FF114" s="96" t="s">
        <v>389</v>
      </c>
      <c r="FG114" s="97" t="s">
        <v>389</v>
      </c>
      <c r="FH114" s="93"/>
      <c r="FI114" s="96" t="s">
        <v>389</v>
      </c>
      <c r="FJ114" s="97" t="s">
        <v>389</v>
      </c>
      <c r="FK114" s="93"/>
      <c r="FL114" s="96" t="s">
        <v>389</v>
      </c>
      <c r="FM114" s="97" t="s">
        <v>389</v>
      </c>
    </row>
    <row r="115" ht="15" customHeight="1" spans="1:170" x14ac:dyDescent="0.25">
      <c r="A115" s="107"/>
      <c r="B115" s="106">
        <f>'a completer'!$B$12</f>
      </c>
      <c r="C115" s="106">
        <f>'a completer'!$B$17</f>
      </c>
      <c r="D115" s="410">
        <f t="shared" si="1"/>
      </c>
      <c r="E115" s="93"/>
      <c r="F115" s="96" t="s">
        <v>389</v>
      </c>
      <c r="G115" s="97" t="s">
        <v>389</v>
      </c>
      <c r="H115" s="93"/>
      <c r="I115" s="96" t="s">
        <v>389</v>
      </c>
      <c r="J115" s="97" t="s">
        <v>389</v>
      </c>
      <c r="K115" s="93"/>
      <c r="L115" s="96" t="s">
        <v>389</v>
      </c>
      <c r="M115" s="97" t="s">
        <v>389</v>
      </c>
      <c r="N115" s="93"/>
      <c r="O115" s="96" t="s">
        <v>389</v>
      </c>
      <c r="P115" s="97" t="s">
        <v>389</v>
      </c>
      <c r="Q115" s="93"/>
      <c r="R115" s="96" t="s">
        <v>389</v>
      </c>
      <c r="S115" s="97" t="s">
        <v>389</v>
      </c>
      <c r="T115" s="93"/>
      <c r="U115" s="96" t="s">
        <v>389</v>
      </c>
      <c r="V115" s="97" t="s">
        <v>389</v>
      </c>
      <c r="W115" s="93"/>
      <c r="X115" s="96" t="s">
        <v>389</v>
      </c>
      <c r="Y115" s="97" t="s">
        <v>389</v>
      </c>
      <c r="Z115" s="93"/>
      <c r="AA115" s="96" t="s">
        <v>389</v>
      </c>
      <c r="AB115" s="97" t="s">
        <v>389</v>
      </c>
      <c r="AC115" s="93"/>
      <c r="AD115" s="96" t="s">
        <v>389</v>
      </c>
      <c r="AE115" s="97" t="s">
        <v>389</v>
      </c>
      <c r="AF115" s="93"/>
      <c r="AG115" s="96" t="s">
        <v>389</v>
      </c>
      <c r="AH115" s="97" t="s">
        <v>389</v>
      </c>
      <c r="AI115" s="93"/>
      <c r="AJ115" s="96" t="s">
        <v>389</v>
      </c>
      <c r="AK115" s="97" t="s">
        <v>389</v>
      </c>
      <c r="AL115" s="93"/>
      <c r="AM115" s="96" t="s">
        <v>389</v>
      </c>
      <c r="AN115" s="97" t="s">
        <v>389</v>
      </c>
      <c r="AO115" s="93"/>
      <c r="AP115" s="96" t="s">
        <v>389</v>
      </c>
      <c r="AQ115" s="97" t="s">
        <v>389</v>
      </c>
      <c r="AR115" s="93"/>
      <c r="AS115" s="96" t="s">
        <v>389</v>
      </c>
      <c r="AT115" s="97" t="s">
        <v>389</v>
      </c>
      <c r="AU115" s="93"/>
      <c r="AV115" s="96" t="s">
        <v>389</v>
      </c>
      <c r="AW115" s="97" t="s">
        <v>389</v>
      </c>
      <c r="AX115" s="93"/>
      <c r="AY115" s="96" t="s">
        <v>389</v>
      </c>
      <c r="AZ115" s="97" t="s">
        <v>389</v>
      </c>
      <c r="BA115" s="93"/>
      <c r="BB115" s="96" t="s">
        <v>389</v>
      </c>
      <c r="BC115" s="97" t="s">
        <v>389</v>
      </c>
      <c r="BD115" s="93"/>
      <c r="BE115" s="96" t="s">
        <v>389</v>
      </c>
      <c r="BF115" s="97" t="s">
        <v>389</v>
      </c>
      <c r="BG115" s="93"/>
      <c r="BH115" s="96" t="s">
        <v>389</v>
      </c>
      <c r="BI115" s="97" t="s">
        <v>389</v>
      </c>
      <c r="BJ115" s="93"/>
      <c r="BK115" s="96" t="s">
        <v>389</v>
      </c>
      <c r="BL115" s="97" t="s">
        <v>389</v>
      </c>
      <c r="BM115" s="93"/>
      <c r="BN115" s="96" t="s">
        <v>389</v>
      </c>
      <c r="BO115" s="97" t="s">
        <v>389</v>
      </c>
      <c r="BP115" s="93"/>
      <c r="BQ115" s="96" t="s">
        <v>389</v>
      </c>
      <c r="BR115" s="97" t="s">
        <v>389</v>
      </c>
      <c r="BS115" s="93"/>
      <c r="BT115" s="96" t="s">
        <v>389</v>
      </c>
      <c r="BU115" s="97" t="s">
        <v>389</v>
      </c>
      <c r="BV115" s="93"/>
      <c r="BW115" s="96" t="s">
        <v>389</v>
      </c>
      <c r="BX115" s="97" t="s">
        <v>389</v>
      </c>
      <c r="BY115" s="93"/>
      <c r="BZ115" s="96" t="s">
        <v>389</v>
      </c>
      <c r="CA115" s="97" t="s">
        <v>389</v>
      </c>
      <c r="CB115" s="93"/>
      <c r="CC115" s="96" t="s">
        <v>389</v>
      </c>
      <c r="CD115" s="97" t="s">
        <v>389</v>
      </c>
      <c r="CE115" s="93"/>
      <c r="CF115" s="96" t="s">
        <v>389</v>
      </c>
      <c r="CG115" s="97" t="s">
        <v>389</v>
      </c>
      <c r="CH115" s="93"/>
      <c r="CI115" s="96" t="s">
        <v>389</v>
      </c>
      <c r="CJ115" s="97" t="s">
        <v>389</v>
      </c>
      <c r="CK115" s="93"/>
      <c r="CL115" s="96" t="s">
        <v>389</v>
      </c>
      <c r="CM115" s="97" t="s">
        <v>389</v>
      </c>
      <c r="CN115" s="93"/>
      <c r="CO115" s="96" t="s">
        <v>389</v>
      </c>
      <c r="CP115" s="97" t="s">
        <v>389</v>
      </c>
      <c r="CQ115" s="93"/>
      <c r="CR115" s="96" t="s">
        <v>389</v>
      </c>
      <c r="CS115" s="97" t="s">
        <v>389</v>
      </c>
      <c r="CT115" s="93"/>
      <c r="CU115" s="96" t="s">
        <v>389</v>
      </c>
      <c r="CV115" s="97" t="s">
        <v>389</v>
      </c>
      <c r="CW115" s="93"/>
      <c r="CX115" s="96" t="s">
        <v>389</v>
      </c>
      <c r="CY115" s="97" t="s">
        <v>389</v>
      </c>
      <c r="CZ115" s="93"/>
      <c r="DA115" s="96" t="s">
        <v>389</v>
      </c>
      <c r="DB115" s="97" t="s">
        <v>389</v>
      </c>
      <c r="DC115" s="93"/>
      <c r="DD115" s="96" t="s">
        <v>389</v>
      </c>
      <c r="DE115" s="97" t="s">
        <v>389</v>
      </c>
      <c r="DF115" s="93"/>
      <c r="DG115" s="96" t="s">
        <v>389</v>
      </c>
      <c r="DH115" s="97" t="s">
        <v>389</v>
      </c>
      <c r="DI115" s="93"/>
      <c r="DJ115" s="96" t="s">
        <v>389</v>
      </c>
      <c r="DK115" s="97" t="s">
        <v>389</v>
      </c>
      <c r="DL115" s="93"/>
      <c r="DM115" s="96" t="s">
        <v>389</v>
      </c>
      <c r="DN115" s="97" t="s">
        <v>389</v>
      </c>
      <c r="DO115" s="93"/>
      <c r="DP115" s="96" t="s">
        <v>389</v>
      </c>
      <c r="DQ115" s="97" t="s">
        <v>389</v>
      </c>
      <c r="DR115" s="93"/>
      <c r="DS115" s="96" t="s">
        <v>389</v>
      </c>
      <c r="DT115" s="97" t="s">
        <v>389</v>
      </c>
      <c r="DU115" s="93"/>
      <c r="DV115" s="96" t="s">
        <v>389</v>
      </c>
      <c r="DW115" s="97" t="s">
        <v>389</v>
      </c>
      <c r="DX115" s="93"/>
      <c r="DY115" s="96" t="s">
        <v>389</v>
      </c>
      <c r="DZ115" s="97" t="s">
        <v>389</v>
      </c>
      <c r="EA115" s="93"/>
      <c r="EB115" s="96" t="s">
        <v>389</v>
      </c>
      <c r="EC115" s="97" t="s">
        <v>389</v>
      </c>
      <c r="ED115" s="93"/>
      <c r="EE115" s="96" t="s">
        <v>389</v>
      </c>
      <c r="EF115" s="97" t="s">
        <v>389</v>
      </c>
      <c r="EG115" s="93"/>
      <c r="EH115" s="96" t="s">
        <v>389</v>
      </c>
      <c r="EI115" s="97" t="s">
        <v>389</v>
      </c>
      <c r="EJ115" s="93"/>
      <c r="EK115" s="96" t="s">
        <v>389</v>
      </c>
      <c r="EL115" s="97" t="s">
        <v>389</v>
      </c>
      <c r="EM115" s="93"/>
      <c r="EN115" s="96" t="s">
        <v>389</v>
      </c>
      <c r="EO115" s="97" t="s">
        <v>389</v>
      </c>
      <c r="EP115" s="93"/>
      <c r="EQ115" s="96" t="s">
        <v>389</v>
      </c>
      <c r="ER115" s="97" t="s">
        <v>389</v>
      </c>
      <c r="ES115" s="93"/>
      <c r="ET115" s="96" t="s">
        <v>389</v>
      </c>
      <c r="EU115" s="97" t="s">
        <v>389</v>
      </c>
      <c r="EV115" s="93"/>
      <c r="EW115" s="96" t="s">
        <v>389</v>
      </c>
      <c r="EX115" s="97" t="s">
        <v>389</v>
      </c>
      <c r="EY115" s="93"/>
      <c r="EZ115" s="96" t="s">
        <v>389</v>
      </c>
      <c r="FA115" s="97" t="s">
        <v>389</v>
      </c>
      <c r="FB115" s="93"/>
      <c r="FC115" s="96" t="s">
        <v>389</v>
      </c>
      <c r="FD115" s="97" t="s">
        <v>389</v>
      </c>
      <c r="FE115" s="93"/>
      <c r="FF115" s="96" t="s">
        <v>389</v>
      </c>
      <c r="FG115" s="97" t="s">
        <v>389</v>
      </c>
      <c r="FH115" s="93"/>
      <c r="FI115" s="96" t="s">
        <v>389</v>
      </c>
      <c r="FJ115" s="97" t="s">
        <v>389</v>
      </c>
      <c r="FK115" s="93"/>
      <c r="FL115" s="96" t="s">
        <v>389</v>
      </c>
      <c r="FM115" s="97" t="s">
        <v>389</v>
      </c>
    </row>
    <row r="116" ht="15" customHeight="1" spans="1:170" x14ac:dyDescent="0.25">
      <c r="A116" s="109" t="s">
        <v>57</v>
      </c>
      <c r="B116" s="110"/>
      <c r="C116" s="109"/>
      <c r="D116" s="414"/>
      <c r="E116" s="409"/>
      <c r="F116" s="409" t="s">
        <v>390</v>
      </c>
      <c r="G116" s="409" t="s">
        <v>390</v>
      </c>
      <c r="H116" s="409"/>
      <c r="I116" s="409" t="s">
        <v>390</v>
      </c>
      <c r="J116" s="409" t="s">
        <v>390</v>
      </c>
      <c r="K116" s="409"/>
      <c r="L116" s="409" t="s">
        <v>390</v>
      </c>
      <c r="M116" s="409" t="s">
        <v>390</v>
      </c>
      <c r="N116" s="409"/>
      <c r="O116" s="409" t="s">
        <v>390</v>
      </c>
      <c r="P116" s="409" t="s">
        <v>390</v>
      </c>
      <c r="Q116" s="409"/>
      <c r="R116" s="409" t="s">
        <v>390</v>
      </c>
      <c r="S116" s="409" t="s">
        <v>390</v>
      </c>
      <c r="T116" s="409"/>
      <c r="U116" s="409" t="s">
        <v>390</v>
      </c>
      <c r="V116" s="409" t="s">
        <v>390</v>
      </c>
      <c r="W116" s="409"/>
      <c r="X116" s="409" t="s">
        <v>390</v>
      </c>
      <c r="Y116" s="409" t="s">
        <v>390</v>
      </c>
      <c r="Z116" s="409"/>
      <c r="AA116" s="409" t="s">
        <v>390</v>
      </c>
      <c r="AB116" s="409" t="s">
        <v>390</v>
      </c>
      <c r="AC116" s="409"/>
      <c r="AD116" s="409" t="s">
        <v>390</v>
      </c>
      <c r="AE116" s="409" t="s">
        <v>390</v>
      </c>
      <c r="AF116" s="409"/>
      <c r="AG116" s="409" t="s">
        <v>390</v>
      </c>
      <c r="AH116" s="409" t="s">
        <v>390</v>
      </c>
      <c r="AI116" s="409"/>
      <c r="AJ116" s="409" t="s">
        <v>390</v>
      </c>
      <c r="AK116" s="409" t="s">
        <v>390</v>
      </c>
      <c r="AL116" s="409"/>
      <c r="AM116" s="409" t="s">
        <v>390</v>
      </c>
      <c r="AN116" s="409" t="s">
        <v>390</v>
      </c>
      <c r="AO116" s="409"/>
      <c r="AP116" s="409" t="s">
        <v>390</v>
      </c>
      <c r="AQ116" s="409" t="s">
        <v>390</v>
      </c>
      <c r="AR116" s="409"/>
      <c r="AS116" s="409" t="s">
        <v>390</v>
      </c>
      <c r="AT116" s="409" t="s">
        <v>390</v>
      </c>
      <c r="AU116" s="409"/>
      <c r="AV116" s="409" t="s">
        <v>390</v>
      </c>
      <c r="AW116" s="409" t="s">
        <v>390</v>
      </c>
      <c r="AX116" s="409"/>
      <c r="AY116" s="409" t="s">
        <v>390</v>
      </c>
      <c r="AZ116" s="409" t="s">
        <v>390</v>
      </c>
      <c r="BA116" s="409"/>
      <c r="BB116" s="409" t="s">
        <v>390</v>
      </c>
      <c r="BC116" s="409" t="s">
        <v>390</v>
      </c>
      <c r="BD116" s="409"/>
      <c r="BE116" s="409" t="s">
        <v>390</v>
      </c>
      <c r="BF116" s="409" t="s">
        <v>390</v>
      </c>
      <c r="BG116" s="409"/>
      <c r="BH116" s="409" t="s">
        <v>390</v>
      </c>
      <c r="BI116" s="409" t="s">
        <v>390</v>
      </c>
      <c r="BJ116" s="409"/>
      <c r="BK116" s="409" t="s">
        <v>390</v>
      </c>
      <c r="BL116" s="409" t="s">
        <v>390</v>
      </c>
      <c r="BM116" s="409"/>
      <c r="BN116" s="409" t="s">
        <v>390</v>
      </c>
      <c r="BO116" s="409" t="s">
        <v>390</v>
      </c>
      <c r="BP116" s="409"/>
      <c r="BQ116" s="409" t="s">
        <v>390</v>
      </c>
      <c r="BR116" s="409" t="s">
        <v>390</v>
      </c>
      <c r="BS116" s="409"/>
      <c r="BT116" s="409" t="s">
        <v>390</v>
      </c>
      <c r="BU116" s="409" t="s">
        <v>390</v>
      </c>
      <c r="BV116" s="409"/>
      <c r="BW116" s="409" t="s">
        <v>390</v>
      </c>
      <c r="BX116" s="409" t="s">
        <v>390</v>
      </c>
      <c r="BY116" s="409"/>
      <c r="BZ116" s="409" t="s">
        <v>390</v>
      </c>
      <c r="CA116" s="409" t="s">
        <v>390</v>
      </c>
      <c r="CB116" s="409"/>
      <c r="CC116" s="409" t="s">
        <v>390</v>
      </c>
      <c r="CD116" s="409" t="s">
        <v>390</v>
      </c>
      <c r="CE116" s="409"/>
      <c r="CF116" s="409" t="s">
        <v>390</v>
      </c>
      <c r="CG116" s="409" t="s">
        <v>390</v>
      </c>
      <c r="CH116" s="409"/>
      <c r="CI116" s="409" t="s">
        <v>390</v>
      </c>
      <c r="CJ116" s="409" t="s">
        <v>390</v>
      </c>
      <c r="CK116" s="409"/>
      <c r="CL116" s="409" t="s">
        <v>390</v>
      </c>
      <c r="CM116" s="409" t="s">
        <v>390</v>
      </c>
      <c r="CN116" s="409"/>
      <c r="CO116" s="409" t="s">
        <v>390</v>
      </c>
      <c r="CP116" s="409" t="s">
        <v>390</v>
      </c>
      <c r="CQ116" s="409"/>
      <c r="CR116" s="409" t="s">
        <v>390</v>
      </c>
      <c r="CS116" s="409" t="s">
        <v>390</v>
      </c>
      <c r="CT116" s="409"/>
      <c r="CU116" s="409" t="s">
        <v>390</v>
      </c>
      <c r="CV116" s="409" t="s">
        <v>390</v>
      </c>
      <c r="CW116" s="409"/>
      <c r="CX116" s="409" t="s">
        <v>390</v>
      </c>
      <c r="CY116" s="409" t="s">
        <v>390</v>
      </c>
      <c r="CZ116" s="409"/>
      <c r="DA116" s="409" t="s">
        <v>390</v>
      </c>
      <c r="DB116" s="409" t="s">
        <v>390</v>
      </c>
      <c r="DC116" s="409"/>
      <c r="DD116" s="409" t="s">
        <v>390</v>
      </c>
      <c r="DE116" s="409" t="s">
        <v>390</v>
      </c>
      <c r="DF116" s="409"/>
      <c r="DG116" s="409" t="s">
        <v>390</v>
      </c>
      <c r="DH116" s="409" t="s">
        <v>390</v>
      </c>
      <c r="DI116" s="409"/>
      <c r="DJ116" s="409" t="s">
        <v>390</v>
      </c>
      <c r="DK116" s="409" t="s">
        <v>390</v>
      </c>
      <c r="DL116" s="409"/>
      <c r="DM116" s="409" t="s">
        <v>390</v>
      </c>
      <c r="DN116" s="409" t="s">
        <v>390</v>
      </c>
      <c r="DO116" s="409"/>
      <c r="DP116" s="409" t="s">
        <v>390</v>
      </c>
      <c r="DQ116" s="409" t="s">
        <v>390</v>
      </c>
      <c r="DR116" s="409"/>
      <c r="DS116" s="409" t="s">
        <v>390</v>
      </c>
      <c r="DT116" s="409" t="s">
        <v>390</v>
      </c>
      <c r="DU116" s="409"/>
      <c r="DV116" s="409" t="s">
        <v>390</v>
      </c>
      <c r="DW116" s="409" t="s">
        <v>390</v>
      </c>
      <c r="DX116" s="409"/>
      <c r="DY116" s="409" t="s">
        <v>390</v>
      </c>
      <c r="DZ116" s="409" t="s">
        <v>390</v>
      </c>
      <c r="EA116" s="409"/>
      <c r="EB116" s="409" t="s">
        <v>390</v>
      </c>
      <c r="EC116" s="409" t="s">
        <v>390</v>
      </c>
      <c r="ED116" s="409"/>
      <c r="EE116" s="409" t="s">
        <v>390</v>
      </c>
      <c r="EF116" s="409" t="s">
        <v>390</v>
      </c>
      <c r="EG116" s="409"/>
      <c r="EH116" s="409" t="s">
        <v>390</v>
      </c>
      <c r="EI116" s="409" t="s">
        <v>390</v>
      </c>
      <c r="EJ116" s="409"/>
      <c r="EK116" s="409" t="s">
        <v>390</v>
      </c>
      <c r="EL116" s="409" t="s">
        <v>390</v>
      </c>
      <c r="EM116" s="409"/>
      <c r="EN116" s="409" t="s">
        <v>390</v>
      </c>
      <c r="EO116" s="409" t="s">
        <v>390</v>
      </c>
      <c r="EP116" s="409"/>
      <c r="EQ116" s="409" t="s">
        <v>390</v>
      </c>
      <c r="ER116" s="409" t="s">
        <v>390</v>
      </c>
      <c r="ES116" s="409"/>
      <c r="ET116" s="409" t="s">
        <v>390</v>
      </c>
      <c r="EU116" s="409" t="s">
        <v>390</v>
      </c>
      <c r="EV116" s="409"/>
      <c r="EW116" s="409" t="s">
        <v>390</v>
      </c>
      <c r="EX116" s="409" t="s">
        <v>390</v>
      </c>
      <c r="EY116" s="409"/>
      <c r="EZ116" s="409" t="s">
        <v>390</v>
      </c>
      <c r="FA116" s="409" t="s">
        <v>390</v>
      </c>
      <c r="FB116" s="409"/>
      <c r="FC116" s="409" t="s">
        <v>390</v>
      </c>
      <c r="FD116" s="409" t="s">
        <v>390</v>
      </c>
      <c r="FE116" s="409"/>
      <c r="FF116" s="409" t="s">
        <v>390</v>
      </c>
      <c r="FG116" s="409" t="s">
        <v>390</v>
      </c>
      <c r="FH116" s="409"/>
      <c r="FI116" s="409" t="s">
        <v>390</v>
      </c>
      <c r="FJ116" s="409" t="s">
        <v>390</v>
      </c>
      <c r="FK116" s="409"/>
      <c r="FL116" s="409" t="s">
        <v>390</v>
      </c>
      <c r="FM116" s="409" t="s">
        <v>390</v>
      </c>
    </row>
    <row r="117" ht="15" customHeight="1" spans="1:170" x14ac:dyDescent="0.25">
      <c r="A117" s="94">
        <f>indices!B117</f>
      </c>
      <c r="B117" s="106">
        <f>'a completer'!$B$12</f>
      </c>
      <c r="C117" s="106">
        <f>'a completer'!$B$18</f>
      </c>
      <c r="D117" s="410">
        <f t="shared" si="1"/>
      </c>
      <c r="E117" s="93"/>
      <c r="F117" s="96" t="s">
        <v>389</v>
      </c>
      <c r="G117" s="97" t="s">
        <v>389</v>
      </c>
      <c r="H117" s="93">
        <v>1</v>
      </c>
      <c r="I117" s="96" t="e">
        <v>#N/A</v>
      </c>
      <c r="J117" s="97" t="e">
        <v>#N/A</v>
      </c>
      <c r="K117" s="93">
        <v>1</v>
      </c>
      <c r="L117" s="96" t="e">
        <v>#N/A</v>
      </c>
      <c r="M117" s="97" t="e">
        <v>#N/A</v>
      </c>
      <c r="N117" s="93">
        <v>1</v>
      </c>
      <c r="O117" s="96" t="e">
        <v>#N/A</v>
      </c>
      <c r="P117" s="97" t="e">
        <v>#N/A</v>
      </c>
      <c r="Q117" s="93">
        <v>1</v>
      </c>
      <c r="R117" s="96" t="e">
        <v>#N/A</v>
      </c>
      <c r="S117" s="97" t="e">
        <v>#N/A</v>
      </c>
      <c r="T117" s="93">
        <v>1</v>
      </c>
      <c r="U117" s="96" t="e">
        <v>#N/A</v>
      </c>
      <c r="V117" s="97" t="e">
        <v>#N/A</v>
      </c>
      <c r="W117" s="93"/>
      <c r="X117" s="96" t="s">
        <v>389</v>
      </c>
      <c r="Y117" s="97" t="s">
        <v>389</v>
      </c>
      <c r="Z117" s="93"/>
      <c r="AA117" s="96" t="s">
        <v>389</v>
      </c>
      <c r="AB117" s="97" t="s">
        <v>389</v>
      </c>
      <c r="AC117" s="93"/>
      <c r="AD117" s="96" t="s">
        <v>389</v>
      </c>
      <c r="AE117" s="97" t="s">
        <v>389</v>
      </c>
      <c r="AF117" s="93"/>
      <c r="AG117" s="96" t="s">
        <v>389</v>
      </c>
      <c r="AH117" s="97" t="s">
        <v>389</v>
      </c>
      <c r="AI117" s="93">
        <v>1</v>
      </c>
      <c r="AJ117" s="96" t="e">
        <v>#N/A</v>
      </c>
      <c r="AK117" s="97" t="e">
        <v>#N/A</v>
      </c>
      <c r="AL117" s="93"/>
      <c r="AM117" s="96" t="s">
        <v>389</v>
      </c>
      <c r="AN117" s="97" t="s">
        <v>389</v>
      </c>
      <c r="AO117" s="93">
        <v>1</v>
      </c>
      <c r="AP117" s="96" t="e">
        <v>#N/A</v>
      </c>
      <c r="AQ117" s="97" t="e">
        <v>#N/A</v>
      </c>
      <c r="AR117" s="93">
        <v>1</v>
      </c>
      <c r="AS117" s="96" t="e">
        <v>#N/A</v>
      </c>
      <c r="AT117" s="97" t="e">
        <v>#N/A</v>
      </c>
      <c r="AU117" s="93"/>
      <c r="AV117" s="96" t="s">
        <v>389</v>
      </c>
      <c r="AW117" s="97" t="s">
        <v>389</v>
      </c>
      <c r="AX117" s="93">
        <v>1</v>
      </c>
      <c r="AY117" s="96" t="e">
        <v>#N/A</v>
      </c>
      <c r="AZ117" s="97" t="e">
        <v>#N/A</v>
      </c>
      <c r="BA117" s="93">
        <v>1</v>
      </c>
      <c r="BB117" s="96" t="e">
        <v>#N/A</v>
      </c>
      <c r="BC117" s="97" t="e">
        <v>#N/A</v>
      </c>
      <c r="BD117" s="93">
        <v>1</v>
      </c>
      <c r="BE117" s="96" t="e">
        <v>#N/A</v>
      </c>
      <c r="BF117" s="97" t="e">
        <v>#N/A</v>
      </c>
      <c r="BG117" s="93"/>
      <c r="BH117" s="96" t="s">
        <v>389</v>
      </c>
      <c r="BI117" s="97" t="s">
        <v>389</v>
      </c>
      <c r="BJ117" s="93"/>
      <c r="BK117" s="96" t="s">
        <v>389</v>
      </c>
      <c r="BL117" s="97" t="s">
        <v>389</v>
      </c>
      <c r="BM117" s="93"/>
      <c r="BN117" s="96" t="s">
        <v>389</v>
      </c>
      <c r="BO117" s="97" t="s">
        <v>389</v>
      </c>
      <c r="BP117" s="93"/>
      <c r="BQ117" s="96" t="s">
        <v>389</v>
      </c>
      <c r="BR117" s="97" t="s">
        <v>389</v>
      </c>
      <c r="BS117" s="93">
        <v>1</v>
      </c>
      <c r="BT117" s="96" t="e">
        <v>#N/A</v>
      </c>
      <c r="BU117" s="97" t="e">
        <v>#N/A</v>
      </c>
      <c r="BV117" s="93"/>
      <c r="BW117" s="96" t="s">
        <v>389</v>
      </c>
      <c r="BX117" s="97" t="s">
        <v>389</v>
      </c>
      <c r="BY117" s="93">
        <v>2</v>
      </c>
      <c r="BZ117" s="96" t="e">
        <v>#N/A</v>
      </c>
      <c r="CA117" s="97" t="e">
        <v>#N/A</v>
      </c>
      <c r="CB117" s="93"/>
      <c r="CC117" s="96" t="s">
        <v>389</v>
      </c>
      <c r="CD117" s="97" t="s">
        <v>389</v>
      </c>
      <c r="CE117" s="93">
        <v>1</v>
      </c>
      <c r="CF117" s="96" t="e">
        <v>#N/A</v>
      </c>
      <c r="CG117" s="97" t="e">
        <v>#N/A</v>
      </c>
      <c r="CH117" s="93">
        <v>1</v>
      </c>
      <c r="CI117" s="96" t="e">
        <v>#N/A</v>
      </c>
      <c r="CJ117" s="97" t="e">
        <v>#N/A</v>
      </c>
      <c r="CK117" s="93"/>
      <c r="CL117" s="96" t="s">
        <v>389</v>
      </c>
      <c r="CM117" s="97" t="s">
        <v>389</v>
      </c>
      <c r="CN117" s="93">
        <v>1</v>
      </c>
      <c r="CO117" s="96" t="e">
        <v>#N/A</v>
      </c>
      <c r="CP117" s="97" t="e">
        <v>#N/A</v>
      </c>
      <c r="CQ117" s="93"/>
      <c r="CR117" s="96" t="s">
        <v>389</v>
      </c>
      <c r="CS117" s="97" t="s">
        <v>389</v>
      </c>
      <c r="CT117" s="93"/>
      <c r="CU117" s="96" t="s">
        <v>389</v>
      </c>
      <c r="CV117" s="97" t="s">
        <v>389</v>
      </c>
      <c r="CW117" s="93"/>
      <c r="CX117" s="96" t="s">
        <v>389</v>
      </c>
      <c r="CY117" s="97" t="s">
        <v>389</v>
      </c>
      <c r="CZ117" s="93"/>
      <c r="DA117" s="96" t="s">
        <v>389</v>
      </c>
      <c r="DB117" s="97" t="s">
        <v>389</v>
      </c>
      <c r="DC117" s="93"/>
      <c r="DD117" s="96" t="s">
        <v>389</v>
      </c>
      <c r="DE117" s="97" t="s">
        <v>389</v>
      </c>
      <c r="DF117" s="93"/>
      <c r="DG117" s="96" t="s">
        <v>389</v>
      </c>
      <c r="DH117" s="97" t="s">
        <v>389</v>
      </c>
      <c r="DI117" s="93"/>
      <c r="DJ117" s="96" t="s">
        <v>389</v>
      </c>
      <c r="DK117" s="97" t="s">
        <v>389</v>
      </c>
      <c r="DL117" s="93"/>
      <c r="DM117" s="96" t="s">
        <v>389</v>
      </c>
      <c r="DN117" s="97" t="s">
        <v>389</v>
      </c>
      <c r="DO117" s="93"/>
      <c r="DP117" s="96" t="s">
        <v>389</v>
      </c>
      <c r="DQ117" s="97" t="s">
        <v>389</v>
      </c>
      <c r="DR117" s="93"/>
      <c r="DS117" s="96" t="s">
        <v>389</v>
      </c>
      <c r="DT117" s="97" t="s">
        <v>389</v>
      </c>
      <c r="DU117" s="93"/>
      <c r="DV117" s="96" t="s">
        <v>389</v>
      </c>
      <c r="DW117" s="97" t="s">
        <v>389</v>
      </c>
      <c r="DX117" s="93"/>
      <c r="DY117" s="96" t="s">
        <v>389</v>
      </c>
      <c r="DZ117" s="97" t="s">
        <v>389</v>
      </c>
      <c r="EA117" s="93"/>
      <c r="EB117" s="96" t="s">
        <v>389</v>
      </c>
      <c r="EC117" s="97" t="s">
        <v>389</v>
      </c>
      <c r="ED117" s="93"/>
      <c r="EE117" s="96" t="s">
        <v>389</v>
      </c>
      <c r="EF117" s="97" t="s">
        <v>389</v>
      </c>
      <c r="EG117" s="93"/>
      <c r="EH117" s="96" t="s">
        <v>389</v>
      </c>
      <c r="EI117" s="97" t="s">
        <v>389</v>
      </c>
      <c r="EJ117" s="93"/>
      <c r="EK117" s="96" t="s">
        <v>389</v>
      </c>
      <c r="EL117" s="97" t="s">
        <v>389</v>
      </c>
      <c r="EM117" s="93"/>
      <c r="EN117" s="96" t="s">
        <v>389</v>
      </c>
      <c r="EO117" s="97" t="s">
        <v>389</v>
      </c>
      <c r="EP117" s="93"/>
      <c r="EQ117" s="96" t="s">
        <v>389</v>
      </c>
      <c r="ER117" s="97" t="s">
        <v>389</v>
      </c>
      <c r="ES117" s="93"/>
      <c r="ET117" s="96" t="s">
        <v>389</v>
      </c>
      <c r="EU117" s="97" t="s">
        <v>389</v>
      </c>
      <c r="EV117" s="93"/>
      <c r="EW117" s="96" t="s">
        <v>389</v>
      </c>
      <c r="EX117" s="97" t="s">
        <v>389</v>
      </c>
      <c r="EY117" s="93"/>
      <c r="EZ117" s="96" t="s">
        <v>389</v>
      </c>
      <c r="FA117" s="97" t="s">
        <v>389</v>
      </c>
      <c r="FB117" s="93"/>
      <c r="FC117" s="96" t="s">
        <v>389</v>
      </c>
      <c r="FD117" s="97" t="s">
        <v>389</v>
      </c>
      <c r="FE117" s="93"/>
      <c r="FF117" s="96" t="s">
        <v>389</v>
      </c>
      <c r="FG117" s="97" t="s">
        <v>389</v>
      </c>
      <c r="FH117" s="93"/>
      <c r="FI117" s="96" t="s">
        <v>389</v>
      </c>
      <c r="FJ117" s="97" t="s">
        <v>389</v>
      </c>
      <c r="FK117" s="93"/>
      <c r="FL117" s="96" t="s">
        <v>389</v>
      </c>
      <c r="FM117" s="97" t="s">
        <v>389</v>
      </c>
    </row>
    <row r="118" ht="15" customHeight="1" spans="1:170" x14ac:dyDescent="0.25">
      <c r="A118" s="94">
        <f>indices!B118</f>
      </c>
      <c r="B118" s="106">
        <f>'a completer'!$B$12</f>
      </c>
      <c r="C118" s="106">
        <f>'a completer'!$B$18</f>
      </c>
      <c r="D118" s="410">
        <f t="shared" si="1"/>
      </c>
      <c r="E118" s="93"/>
      <c r="F118" s="96" t="s">
        <v>389</v>
      </c>
      <c r="G118" s="97" t="s">
        <v>389</v>
      </c>
      <c r="H118" s="93"/>
      <c r="I118" s="96" t="s">
        <v>389</v>
      </c>
      <c r="J118" s="97" t="s">
        <v>389</v>
      </c>
      <c r="K118" s="93"/>
      <c r="L118" s="96" t="s">
        <v>389</v>
      </c>
      <c r="M118" s="97" t="s">
        <v>389</v>
      </c>
      <c r="N118" s="93"/>
      <c r="O118" s="96" t="s">
        <v>389</v>
      </c>
      <c r="P118" s="97" t="s">
        <v>389</v>
      </c>
      <c r="Q118" s="93"/>
      <c r="R118" s="96" t="s">
        <v>389</v>
      </c>
      <c r="S118" s="97" t="s">
        <v>389</v>
      </c>
      <c r="T118" s="93"/>
      <c r="U118" s="96" t="s">
        <v>389</v>
      </c>
      <c r="V118" s="97" t="s">
        <v>389</v>
      </c>
      <c r="W118" s="93"/>
      <c r="X118" s="96" t="s">
        <v>389</v>
      </c>
      <c r="Y118" s="97" t="s">
        <v>389</v>
      </c>
      <c r="Z118" s="93"/>
      <c r="AA118" s="96" t="s">
        <v>389</v>
      </c>
      <c r="AB118" s="97" t="s">
        <v>389</v>
      </c>
      <c r="AC118" s="93"/>
      <c r="AD118" s="96" t="s">
        <v>389</v>
      </c>
      <c r="AE118" s="97" t="s">
        <v>389</v>
      </c>
      <c r="AF118" s="93"/>
      <c r="AG118" s="96" t="s">
        <v>389</v>
      </c>
      <c r="AH118" s="97" t="s">
        <v>389</v>
      </c>
      <c r="AI118" s="93"/>
      <c r="AJ118" s="96" t="s">
        <v>389</v>
      </c>
      <c r="AK118" s="97" t="s">
        <v>389</v>
      </c>
      <c r="AL118" s="93"/>
      <c r="AM118" s="96" t="s">
        <v>389</v>
      </c>
      <c r="AN118" s="97" t="s">
        <v>389</v>
      </c>
      <c r="AO118" s="93"/>
      <c r="AP118" s="96" t="s">
        <v>389</v>
      </c>
      <c r="AQ118" s="97" t="s">
        <v>389</v>
      </c>
      <c r="AR118" s="93"/>
      <c r="AS118" s="96" t="s">
        <v>389</v>
      </c>
      <c r="AT118" s="97" t="s">
        <v>389</v>
      </c>
      <c r="AU118" s="93"/>
      <c r="AV118" s="96" t="s">
        <v>389</v>
      </c>
      <c r="AW118" s="97" t="s">
        <v>389</v>
      </c>
      <c r="AX118" s="93"/>
      <c r="AY118" s="96" t="s">
        <v>389</v>
      </c>
      <c r="AZ118" s="97" t="s">
        <v>389</v>
      </c>
      <c r="BA118" s="93"/>
      <c r="BB118" s="96" t="s">
        <v>389</v>
      </c>
      <c r="BC118" s="97" t="s">
        <v>389</v>
      </c>
      <c r="BD118" s="93"/>
      <c r="BE118" s="96" t="s">
        <v>389</v>
      </c>
      <c r="BF118" s="97" t="s">
        <v>389</v>
      </c>
      <c r="BG118" s="93"/>
      <c r="BH118" s="96" t="s">
        <v>389</v>
      </c>
      <c r="BI118" s="97" t="s">
        <v>389</v>
      </c>
      <c r="BJ118" s="93"/>
      <c r="BK118" s="96" t="s">
        <v>389</v>
      </c>
      <c r="BL118" s="97" t="s">
        <v>389</v>
      </c>
      <c r="BM118" s="93"/>
      <c r="BN118" s="96" t="s">
        <v>389</v>
      </c>
      <c r="BO118" s="97" t="s">
        <v>389</v>
      </c>
      <c r="BP118" s="93"/>
      <c r="BQ118" s="96" t="s">
        <v>389</v>
      </c>
      <c r="BR118" s="97" t="s">
        <v>389</v>
      </c>
      <c r="BS118" s="93"/>
      <c r="BT118" s="96" t="s">
        <v>389</v>
      </c>
      <c r="BU118" s="97" t="s">
        <v>389</v>
      </c>
      <c r="BV118" s="93"/>
      <c r="BW118" s="96" t="s">
        <v>389</v>
      </c>
      <c r="BX118" s="97" t="s">
        <v>389</v>
      </c>
      <c r="BY118" s="93"/>
      <c r="BZ118" s="96" t="s">
        <v>389</v>
      </c>
      <c r="CA118" s="97" t="s">
        <v>389</v>
      </c>
      <c r="CB118" s="93"/>
      <c r="CC118" s="96" t="s">
        <v>389</v>
      </c>
      <c r="CD118" s="97" t="s">
        <v>389</v>
      </c>
      <c r="CE118" s="93"/>
      <c r="CF118" s="96" t="s">
        <v>389</v>
      </c>
      <c r="CG118" s="97" t="s">
        <v>389</v>
      </c>
      <c r="CH118" s="93"/>
      <c r="CI118" s="96" t="s">
        <v>389</v>
      </c>
      <c r="CJ118" s="97" t="s">
        <v>389</v>
      </c>
      <c r="CK118" s="93"/>
      <c r="CL118" s="96" t="s">
        <v>389</v>
      </c>
      <c r="CM118" s="97" t="s">
        <v>389</v>
      </c>
      <c r="CN118" s="93"/>
      <c r="CO118" s="96" t="s">
        <v>389</v>
      </c>
      <c r="CP118" s="97" t="s">
        <v>389</v>
      </c>
      <c r="CQ118" s="93"/>
      <c r="CR118" s="96" t="s">
        <v>389</v>
      </c>
      <c r="CS118" s="97" t="s">
        <v>389</v>
      </c>
      <c r="CT118" s="93"/>
      <c r="CU118" s="96" t="s">
        <v>389</v>
      </c>
      <c r="CV118" s="97" t="s">
        <v>389</v>
      </c>
      <c r="CW118" s="93"/>
      <c r="CX118" s="96" t="s">
        <v>389</v>
      </c>
      <c r="CY118" s="97" t="s">
        <v>389</v>
      </c>
      <c r="CZ118" s="93"/>
      <c r="DA118" s="96" t="s">
        <v>389</v>
      </c>
      <c r="DB118" s="97" t="s">
        <v>389</v>
      </c>
      <c r="DC118" s="93"/>
      <c r="DD118" s="96" t="s">
        <v>389</v>
      </c>
      <c r="DE118" s="97" t="s">
        <v>389</v>
      </c>
      <c r="DF118" s="93"/>
      <c r="DG118" s="96" t="s">
        <v>389</v>
      </c>
      <c r="DH118" s="97" t="s">
        <v>389</v>
      </c>
      <c r="DI118" s="93"/>
      <c r="DJ118" s="96" t="s">
        <v>389</v>
      </c>
      <c r="DK118" s="97" t="s">
        <v>389</v>
      </c>
      <c r="DL118" s="93"/>
      <c r="DM118" s="96" t="s">
        <v>389</v>
      </c>
      <c r="DN118" s="97" t="s">
        <v>389</v>
      </c>
      <c r="DO118" s="93"/>
      <c r="DP118" s="96" t="s">
        <v>389</v>
      </c>
      <c r="DQ118" s="97" t="s">
        <v>389</v>
      </c>
      <c r="DR118" s="93"/>
      <c r="DS118" s="96" t="s">
        <v>389</v>
      </c>
      <c r="DT118" s="97" t="s">
        <v>389</v>
      </c>
      <c r="DU118" s="93"/>
      <c r="DV118" s="96" t="s">
        <v>389</v>
      </c>
      <c r="DW118" s="97" t="s">
        <v>389</v>
      </c>
      <c r="DX118" s="93"/>
      <c r="DY118" s="96" t="s">
        <v>389</v>
      </c>
      <c r="DZ118" s="97" t="s">
        <v>389</v>
      </c>
      <c r="EA118" s="93"/>
      <c r="EB118" s="96" t="s">
        <v>389</v>
      </c>
      <c r="EC118" s="97" t="s">
        <v>389</v>
      </c>
      <c r="ED118" s="93"/>
      <c r="EE118" s="96" t="s">
        <v>389</v>
      </c>
      <c r="EF118" s="97" t="s">
        <v>389</v>
      </c>
      <c r="EG118" s="93"/>
      <c r="EH118" s="96" t="s">
        <v>389</v>
      </c>
      <c r="EI118" s="97" t="s">
        <v>389</v>
      </c>
      <c r="EJ118" s="93"/>
      <c r="EK118" s="96" t="s">
        <v>389</v>
      </c>
      <c r="EL118" s="97" t="s">
        <v>389</v>
      </c>
      <c r="EM118" s="93"/>
      <c r="EN118" s="96" t="s">
        <v>389</v>
      </c>
      <c r="EO118" s="97" t="s">
        <v>389</v>
      </c>
      <c r="EP118" s="93"/>
      <c r="EQ118" s="96" t="s">
        <v>389</v>
      </c>
      <c r="ER118" s="97" t="s">
        <v>389</v>
      </c>
      <c r="ES118" s="93"/>
      <c r="ET118" s="96" t="s">
        <v>389</v>
      </c>
      <c r="EU118" s="97" t="s">
        <v>389</v>
      </c>
      <c r="EV118" s="93"/>
      <c r="EW118" s="96" t="s">
        <v>389</v>
      </c>
      <c r="EX118" s="97" t="s">
        <v>389</v>
      </c>
      <c r="EY118" s="93"/>
      <c r="EZ118" s="96" t="s">
        <v>389</v>
      </c>
      <c r="FA118" s="97" t="s">
        <v>389</v>
      </c>
      <c r="FB118" s="93"/>
      <c r="FC118" s="96" t="s">
        <v>389</v>
      </c>
      <c r="FD118" s="97" t="s">
        <v>389</v>
      </c>
      <c r="FE118" s="93"/>
      <c r="FF118" s="96" t="s">
        <v>389</v>
      </c>
      <c r="FG118" s="97" t="s">
        <v>389</v>
      </c>
      <c r="FH118" s="93"/>
      <c r="FI118" s="96" t="s">
        <v>389</v>
      </c>
      <c r="FJ118" s="97" t="s">
        <v>389</v>
      </c>
      <c r="FK118" s="93"/>
      <c r="FL118" s="96" t="s">
        <v>389</v>
      </c>
      <c r="FM118" s="97" t="s">
        <v>389</v>
      </c>
    </row>
    <row r="119" ht="15" customHeight="1" spans="1:170" x14ac:dyDescent="0.25">
      <c r="A119" s="94">
        <f>indices!B119</f>
      </c>
      <c r="B119" s="106">
        <f>'a completer'!$B$12</f>
      </c>
      <c r="C119" s="106">
        <f>'a completer'!$B$18</f>
      </c>
      <c r="D119" s="410">
        <f t="shared" si="1"/>
      </c>
      <c r="E119" s="93"/>
      <c r="F119" s="96" t="s">
        <v>389</v>
      </c>
      <c r="G119" s="97" t="s">
        <v>389</v>
      </c>
      <c r="H119" s="93"/>
      <c r="I119" s="96" t="s">
        <v>389</v>
      </c>
      <c r="J119" s="97" t="s">
        <v>389</v>
      </c>
      <c r="K119" s="93"/>
      <c r="L119" s="96" t="s">
        <v>389</v>
      </c>
      <c r="M119" s="97" t="s">
        <v>389</v>
      </c>
      <c r="N119" s="93"/>
      <c r="O119" s="96" t="s">
        <v>389</v>
      </c>
      <c r="P119" s="97" t="s">
        <v>389</v>
      </c>
      <c r="Q119" s="93"/>
      <c r="R119" s="96" t="s">
        <v>389</v>
      </c>
      <c r="S119" s="97" t="s">
        <v>389</v>
      </c>
      <c r="T119" s="93">
        <v>1</v>
      </c>
      <c r="U119" s="96" t="e">
        <v>#N/A</v>
      </c>
      <c r="V119" s="97" t="e">
        <v>#N/A</v>
      </c>
      <c r="W119" s="93"/>
      <c r="X119" s="96" t="s">
        <v>389</v>
      </c>
      <c r="Y119" s="97" t="s">
        <v>389</v>
      </c>
      <c r="Z119" s="93"/>
      <c r="AA119" s="96" t="s">
        <v>389</v>
      </c>
      <c r="AB119" s="97" t="s">
        <v>389</v>
      </c>
      <c r="AC119" s="93"/>
      <c r="AD119" s="96" t="s">
        <v>389</v>
      </c>
      <c r="AE119" s="97" t="s">
        <v>389</v>
      </c>
      <c r="AF119" s="93"/>
      <c r="AG119" s="96" t="s">
        <v>389</v>
      </c>
      <c r="AH119" s="97" t="s">
        <v>389</v>
      </c>
      <c r="AI119" s="93"/>
      <c r="AJ119" s="96" t="s">
        <v>389</v>
      </c>
      <c r="AK119" s="97" t="s">
        <v>389</v>
      </c>
      <c r="AL119" s="93"/>
      <c r="AM119" s="96" t="s">
        <v>389</v>
      </c>
      <c r="AN119" s="97" t="s">
        <v>389</v>
      </c>
      <c r="AO119" s="93"/>
      <c r="AP119" s="96" t="s">
        <v>389</v>
      </c>
      <c r="AQ119" s="97" t="s">
        <v>389</v>
      </c>
      <c r="AR119" s="93">
        <v>1</v>
      </c>
      <c r="AS119" s="96" t="e">
        <v>#N/A</v>
      </c>
      <c r="AT119" s="97" t="e">
        <v>#N/A</v>
      </c>
      <c r="AU119" s="93">
        <v>1</v>
      </c>
      <c r="AV119" s="96" t="e">
        <v>#N/A</v>
      </c>
      <c r="AW119" s="97" t="e">
        <v>#N/A</v>
      </c>
      <c r="AX119" s="93">
        <v>1</v>
      </c>
      <c r="AY119" s="96" t="e">
        <v>#N/A</v>
      </c>
      <c r="AZ119" s="97" t="e">
        <v>#N/A</v>
      </c>
      <c r="BA119" s="93">
        <v>1</v>
      </c>
      <c r="BB119" s="96" t="e">
        <v>#N/A</v>
      </c>
      <c r="BC119" s="97" t="e">
        <v>#N/A</v>
      </c>
      <c r="BD119" s="93">
        <v>2</v>
      </c>
      <c r="BE119" s="96" t="e">
        <v>#N/A</v>
      </c>
      <c r="BF119" s="97" t="e">
        <v>#N/A</v>
      </c>
      <c r="BG119" s="93"/>
      <c r="BH119" s="96" t="s">
        <v>389</v>
      </c>
      <c r="BI119" s="97" t="s">
        <v>389</v>
      </c>
      <c r="BJ119" s="93">
        <v>1</v>
      </c>
      <c r="BK119" s="96" t="e">
        <v>#N/A</v>
      </c>
      <c r="BL119" s="97" t="e">
        <v>#N/A</v>
      </c>
      <c r="BM119" s="93"/>
      <c r="BN119" s="96" t="s">
        <v>389</v>
      </c>
      <c r="BO119" s="97" t="s">
        <v>389</v>
      </c>
      <c r="BP119" s="93"/>
      <c r="BQ119" s="96" t="s">
        <v>389</v>
      </c>
      <c r="BR119" s="97" t="s">
        <v>389</v>
      </c>
      <c r="BS119" s="93"/>
      <c r="BT119" s="96" t="s">
        <v>389</v>
      </c>
      <c r="BU119" s="97" t="s">
        <v>389</v>
      </c>
      <c r="BV119" s="93"/>
      <c r="BW119" s="96" t="s">
        <v>389</v>
      </c>
      <c r="BX119" s="97" t="s">
        <v>389</v>
      </c>
      <c r="BY119" s="93">
        <v>1</v>
      </c>
      <c r="BZ119" s="96" t="e">
        <v>#N/A</v>
      </c>
      <c r="CA119" s="97" t="e">
        <v>#N/A</v>
      </c>
      <c r="CB119" s="93"/>
      <c r="CC119" s="96" t="s">
        <v>389</v>
      </c>
      <c r="CD119" s="97" t="s">
        <v>389</v>
      </c>
      <c r="CE119" s="93">
        <v>1</v>
      </c>
      <c r="CF119" s="96" t="e">
        <v>#N/A</v>
      </c>
      <c r="CG119" s="97" t="e">
        <v>#N/A</v>
      </c>
      <c r="CH119" s="93"/>
      <c r="CI119" s="96" t="s">
        <v>389</v>
      </c>
      <c r="CJ119" s="97" t="s">
        <v>389</v>
      </c>
      <c r="CK119" s="93"/>
      <c r="CL119" s="96" t="s">
        <v>389</v>
      </c>
      <c r="CM119" s="97" t="s">
        <v>389</v>
      </c>
      <c r="CN119" s="93">
        <v>1</v>
      </c>
      <c r="CO119" s="96" t="e">
        <v>#N/A</v>
      </c>
      <c r="CP119" s="97" t="e">
        <v>#N/A</v>
      </c>
      <c r="CQ119" s="93"/>
      <c r="CR119" s="96" t="s">
        <v>389</v>
      </c>
      <c r="CS119" s="97" t="s">
        <v>389</v>
      </c>
      <c r="CT119" s="93"/>
      <c r="CU119" s="96" t="s">
        <v>389</v>
      </c>
      <c r="CV119" s="97" t="s">
        <v>389</v>
      </c>
      <c r="CW119" s="93"/>
      <c r="CX119" s="96" t="s">
        <v>389</v>
      </c>
      <c r="CY119" s="97" t="s">
        <v>389</v>
      </c>
      <c r="CZ119" s="93"/>
      <c r="DA119" s="96" t="s">
        <v>389</v>
      </c>
      <c r="DB119" s="97" t="s">
        <v>389</v>
      </c>
      <c r="DC119" s="93"/>
      <c r="DD119" s="96" t="s">
        <v>389</v>
      </c>
      <c r="DE119" s="97" t="s">
        <v>389</v>
      </c>
      <c r="DF119" s="93"/>
      <c r="DG119" s="96" t="s">
        <v>389</v>
      </c>
      <c r="DH119" s="97" t="s">
        <v>389</v>
      </c>
      <c r="DI119" s="93"/>
      <c r="DJ119" s="96" t="s">
        <v>389</v>
      </c>
      <c r="DK119" s="97" t="s">
        <v>389</v>
      </c>
      <c r="DL119" s="93"/>
      <c r="DM119" s="96" t="s">
        <v>389</v>
      </c>
      <c r="DN119" s="97" t="s">
        <v>389</v>
      </c>
      <c r="DO119" s="93"/>
      <c r="DP119" s="96" t="s">
        <v>389</v>
      </c>
      <c r="DQ119" s="97" t="s">
        <v>389</v>
      </c>
      <c r="DR119" s="93"/>
      <c r="DS119" s="96" t="s">
        <v>389</v>
      </c>
      <c r="DT119" s="97" t="s">
        <v>389</v>
      </c>
      <c r="DU119" s="93"/>
      <c r="DV119" s="96" t="s">
        <v>389</v>
      </c>
      <c r="DW119" s="97" t="s">
        <v>389</v>
      </c>
      <c r="DX119" s="93"/>
      <c r="DY119" s="96" t="s">
        <v>389</v>
      </c>
      <c r="DZ119" s="97" t="s">
        <v>389</v>
      </c>
      <c r="EA119" s="93"/>
      <c r="EB119" s="96" t="s">
        <v>389</v>
      </c>
      <c r="EC119" s="97" t="s">
        <v>389</v>
      </c>
      <c r="ED119" s="93"/>
      <c r="EE119" s="96" t="s">
        <v>389</v>
      </c>
      <c r="EF119" s="97" t="s">
        <v>389</v>
      </c>
      <c r="EG119" s="93"/>
      <c r="EH119" s="96" t="s">
        <v>389</v>
      </c>
      <c r="EI119" s="97" t="s">
        <v>389</v>
      </c>
      <c r="EJ119" s="93"/>
      <c r="EK119" s="96" t="s">
        <v>389</v>
      </c>
      <c r="EL119" s="97" t="s">
        <v>389</v>
      </c>
      <c r="EM119" s="93"/>
      <c r="EN119" s="96" t="s">
        <v>389</v>
      </c>
      <c r="EO119" s="97" t="s">
        <v>389</v>
      </c>
      <c r="EP119" s="93"/>
      <c r="EQ119" s="96" t="s">
        <v>389</v>
      </c>
      <c r="ER119" s="97" t="s">
        <v>389</v>
      </c>
      <c r="ES119" s="93"/>
      <c r="ET119" s="96" t="s">
        <v>389</v>
      </c>
      <c r="EU119" s="97" t="s">
        <v>389</v>
      </c>
      <c r="EV119" s="93"/>
      <c r="EW119" s="96" t="s">
        <v>389</v>
      </c>
      <c r="EX119" s="97" t="s">
        <v>389</v>
      </c>
      <c r="EY119" s="93"/>
      <c r="EZ119" s="96" t="s">
        <v>389</v>
      </c>
      <c r="FA119" s="97" t="s">
        <v>389</v>
      </c>
      <c r="FB119" s="93"/>
      <c r="FC119" s="96" t="s">
        <v>389</v>
      </c>
      <c r="FD119" s="97" t="s">
        <v>389</v>
      </c>
      <c r="FE119" s="93"/>
      <c r="FF119" s="96" t="s">
        <v>389</v>
      </c>
      <c r="FG119" s="97" t="s">
        <v>389</v>
      </c>
      <c r="FH119" s="93"/>
      <c r="FI119" s="96" t="s">
        <v>389</v>
      </c>
      <c r="FJ119" s="97" t="s">
        <v>389</v>
      </c>
      <c r="FK119" s="93"/>
      <c r="FL119" s="96" t="s">
        <v>389</v>
      </c>
      <c r="FM119" s="97" t="s">
        <v>389</v>
      </c>
    </row>
    <row r="120" ht="15" customHeight="1" spans="1:170" x14ac:dyDescent="0.25">
      <c r="A120" s="94">
        <f>indices!B120</f>
      </c>
      <c r="B120" s="106">
        <f>'a completer'!$B$12</f>
      </c>
      <c r="C120" s="106">
        <f>'a completer'!$B$18</f>
      </c>
      <c r="D120" s="410">
        <f t="shared" si="1"/>
      </c>
      <c r="E120" s="93"/>
      <c r="F120" s="96" t="s">
        <v>389</v>
      </c>
      <c r="G120" s="97" t="s">
        <v>389</v>
      </c>
      <c r="H120" s="93"/>
      <c r="I120" s="96" t="s">
        <v>389</v>
      </c>
      <c r="J120" s="97" t="s">
        <v>389</v>
      </c>
      <c r="K120" s="93"/>
      <c r="L120" s="96" t="s">
        <v>389</v>
      </c>
      <c r="M120" s="97" t="s">
        <v>389</v>
      </c>
      <c r="N120" s="93"/>
      <c r="O120" s="96" t="s">
        <v>389</v>
      </c>
      <c r="P120" s="97" t="s">
        <v>389</v>
      </c>
      <c r="Q120" s="93">
        <v>1</v>
      </c>
      <c r="R120" s="96" t="e">
        <v>#N/A</v>
      </c>
      <c r="S120" s="97" t="e">
        <v>#N/A</v>
      </c>
      <c r="T120" s="93">
        <v>1</v>
      </c>
      <c r="U120" s="96" t="e">
        <v>#N/A</v>
      </c>
      <c r="V120" s="97" t="e">
        <v>#N/A</v>
      </c>
      <c r="W120" s="93"/>
      <c r="X120" s="96" t="s">
        <v>389</v>
      </c>
      <c r="Y120" s="97" t="s">
        <v>389</v>
      </c>
      <c r="Z120" s="93"/>
      <c r="AA120" s="96" t="s">
        <v>389</v>
      </c>
      <c r="AB120" s="97" t="s">
        <v>389</v>
      </c>
      <c r="AC120" s="93">
        <v>1</v>
      </c>
      <c r="AD120" s="96" t="e">
        <v>#N/A</v>
      </c>
      <c r="AE120" s="97" t="e">
        <v>#N/A</v>
      </c>
      <c r="AF120" s="93">
        <v>2</v>
      </c>
      <c r="AG120" s="96" t="e">
        <v>#N/A</v>
      </c>
      <c r="AH120" s="97" t="e">
        <v>#N/A</v>
      </c>
      <c r="AI120" s="93">
        <v>1</v>
      </c>
      <c r="AJ120" s="96" t="e">
        <v>#N/A</v>
      </c>
      <c r="AK120" s="97" t="e">
        <v>#N/A</v>
      </c>
      <c r="AL120" s="93"/>
      <c r="AM120" s="96" t="s">
        <v>389</v>
      </c>
      <c r="AN120" s="97" t="s">
        <v>389</v>
      </c>
      <c r="AO120" s="93">
        <v>1</v>
      </c>
      <c r="AP120" s="96" t="e">
        <v>#N/A</v>
      </c>
      <c r="AQ120" s="97" t="e">
        <v>#N/A</v>
      </c>
      <c r="AR120" s="93">
        <v>1</v>
      </c>
      <c r="AS120" s="96" t="e">
        <v>#N/A</v>
      </c>
      <c r="AT120" s="97" t="e">
        <v>#N/A</v>
      </c>
      <c r="AU120" s="93">
        <v>1</v>
      </c>
      <c r="AV120" s="96" t="e">
        <v>#N/A</v>
      </c>
      <c r="AW120" s="97" t="e">
        <v>#N/A</v>
      </c>
      <c r="AX120" s="93">
        <v>1</v>
      </c>
      <c r="AY120" s="96" t="e">
        <v>#N/A</v>
      </c>
      <c r="AZ120" s="97" t="e">
        <v>#N/A</v>
      </c>
      <c r="BA120" s="93">
        <v>2</v>
      </c>
      <c r="BB120" s="96" t="e">
        <v>#N/A</v>
      </c>
      <c r="BC120" s="97" t="e">
        <v>#N/A</v>
      </c>
      <c r="BD120" s="93"/>
      <c r="BE120" s="96" t="s">
        <v>389</v>
      </c>
      <c r="BF120" s="97" t="s">
        <v>389</v>
      </c>
      <c r="BG120" s="93">
        <v>1</v>
      </c>
      <c r="BH120" s="96" t="e">
        <v>#N/A</v>
      </c>
      <c r="BI120" s="97" t="e">
        <v>#N/A</v>
      </c>
      <c r="BJ120" s="93"/>
      <c r="BK120" s="96" t="s">
        <v>389</v>
      </c>
      <c r="BL120" s="97" t="s">
        <v>389</v>
      </c>
      <c r="BM120" s="93"/>
      <c r="BN120" s="96" t="s">
        <v>389</v>
      </c>
      <c r="BO120" s="97" t="s">
        <v>389</v>
      </c>
      <c r="BP120" s="93"/>
      <c r="BQ120" s="96" t="s">
        <v>389</v>
      </c>
      <c r="BR120" s="97" t="s">
        <v>389</v>
      </c>
      <c r="BS120" s="93"/>
      <c r="BT120" s="96" t="s">
        <v>389</v>
      </c>
      <c r="BU120" s="97" t="s">
        <v>389</v>
      </c>
      <c r="BV120" s="93"/>
      <c r="BW120" s="96" t="s">
        <v>389</v>
      </c>
      <c r="BX120" s="97" t="s">
        <v>389</v>
      </c>
      <c r="BY120" s="93">
        <v>1</v>
      </c>
      <c r="BZ120" s="96" t="e">
        <v>#N/A</v>
      </c>
      <c r="CA120" s="97" t="e">
        <v>#N/A</v>
      </c>
      <c r="CB120" s="93">
        <v>1</v>
      </c>
      <c r="CC120" s="96" t="e">
        <v>#N/A</v>
      </c>
      <c r="CD120" s="97" t="e">
        <v>#N/A</v>
      </c>
      <c r="CE120" s="93"/>
      <c r="CF120" s="96" t="s">
        <v>389</v>
      </c>
      <c r="CG120" s="97" t="s">
        <v>389</v>
      </c>
      <c r="CH120" s="93">
        <v>1</v>
      </c>
      <c r="CI120" s="96" t="e">
        <v>#N/A</v>
      </c>
      <c r="CJ120" s="97" t="e">
        <v>#N/A</v>
      </c>
      <c r="CK120" s="93"/>
      <c r="CL120" s="96" t="s">
        <v>389</v>
      </c>
      <c r="CM120" s="97" t="s">
        <v>389</v>
      </c>
      <c r="CN120" s="93">
        <v>1</v>
      </c>
      <c r="CO120" s="96" t="e">
        <v>#N/A</v>
      </c>
      <c r="CP120" s="97" t="e">
        <v>#N/A</v>
      </c>
      <c r="CQ120" s="93"/>
      <c r="CR120" s="96" t="s">
        <v>389</v>
      </c>
      <c r="CS120" s="97" t="s">
        <v>389</v>
      </c>
      <c r="CT120" s="93"/>
      <c r="CU120" s="96" t="s">
        <v>389</v>
      </c>
      <c r="CV120" s="97" t="s">
        <v>389</v>
      </c>
      <c r="CW120" s="93"/>
      <c r="CX120" s="96" t="s">
        <v>389</v>
      </c>
      <c r="CY120" s="97" t="s">
        <v>389</v>
      </c>
      <c r="CZ120" s="93"/>
      <c r="DA120" s="96" t="s">
        <v>389</v>
      </c>
      <c r="DB120" s="97" t="s">
        <v>389</v>
      </c>
      <c r="DC120" s="93"/>
      <c r="DD120" s="96" t="s">
        <v>389</v>
      </c>
      <c r="DE120" s="97" t="s">
        <v>389</v>
      </c>
      <c r="DF120" s="93"/>
      <c r="DG120" s="96" t="s">
        <v>389</v>
      </c>
      <c r="DH120" s="97" t="s">
        <v>389</v>
      </c>
      <c r="DI120" s="93"/>
      <c r="DJ120" s="96" t="s">
        <v>389</v>
      </c>
      <c r="DK120" s="97" t="s">
        <v>389</v>
      </c>
      <c r="DL120" s="93"/>
      <c r="DM120" s="96" t="s">
        <v>389</v>
      </c>
      <c r="DN120" s="97" t="s">
        <v>389</v>
      </c>
      <c r="DO120" s="93"/>
      <c r="DP120" s="96" t="s">
        <v>389</v>
      </c>
      <c r="DQ120" s="97" t="s">
        <v>389</v>
      </c>
      <c r="DR120" s="93"/>
      <c r="DS120" s="96" t="s">
        <v>389</v>
      </c>
      <c r="DT120" s="97" t="s">
        <v>389</v>
      </c>
      <c r="DU120" s="93"/>
      <c r="DV120" s="96" t="s">
        <v>389</v>
      </c>
      <c r="DW120" s="97" t="s">
        <v>389</v>
      </c>
      <c r="DX120" s="93"/>
      <c r="DY120" s="96" t="s">
        <v>389</v>
      </c>
      <c r="DZ120" s="97" t="s">
        <v>389</v>
      </c>
      <c r="EA120" s="93"/>
      <c r="EB120" s="96" t="s">
        <v>389</v>
      </c>
      <c r="EC120" s="97" t="s">
        <v>389</v>
      </c>
      <c r="ED120" s="93"/>
      <c r="EE120" s="96" t="s">
        <v>389</v>
      </c>
      <c r="EF120" s="97" t="s">
        <v>389</v>
      </c>
      <c r="EG120" s="93"/>
      <c r="EH120" s="96" t="s">
        <v>389</v>
      </c>
      <c r="EI120" s="97" t="s">
        <v>389</v>
      </c>
      <c r="EJ120" s="93"/>
      <c r="EK120" s="96" t="s">
        <v>389</v>
      </c>
      <c r="EL120" s="97" t="s">
        <v>389</v>
      </c>
      <c r="EM120" s="93"/>
      <c r="EN120" s="96" t="s">
        <v>389</v>
      </c>
      <c r="EO120" s="97" t="s">
        <v>389</v>
      </c>
      <c r="EP120" s="93"/>
      <c r="EQ120" s="96" t="s">
        <v>389</v>
      </c>
      <c r="ER120" s="97" t="s">
        <v>389</v>
      </c>
      <c r="ES120" s="93"/>
      <c r="ET120" s="96" t="s">
        <v>389</v>
      </c>
      <c r="EU120" s="97" t="s">
        <v>389</v>
      </c>
      <c r="EV120" s="93"/>
      <c r="EW120" s="96" t="s">
        <v>389</v>
      </c>
      <c r="EX120" s="97" t="s">
        <v>389</v>
      </c>
      <c r="EY120" s="93"/>
      <c r="EZ120" s="96" t="s">
        <v>389</v>
      </c>
      <c r="FA120" s="97" t="s">
        <v>389</v>
      </c>
      <c r="FB120" s="93"/>
      <c r="FC120" s="96" t="s">
        <v>389</v>
      </c>
      <c r="FD120" s="97" t="s">
        <v>389</v>
      </c>
      <c r="FE120" s="93"/>
      <c r="FF120" s="96" t="s">
        <v>389</v>
      </c>
      <c r="FG120" s="97" t="s">
        <v>389</v>
      </c>
      <c r="FH120" s="93"/>
      <c r="FI120" s="96" t="s">
        <v>389</v>
      </c>
      <c r="FJ120" s="97" t="s">
        <v>389</v>
      </c>
      <c r="FK120" s="93"/>
      <c r="FL120" s="96" t="s">
        <v>389</v>
      </c>
      <c r="FM120" s="97" t="s">
        <v>389</v>
      </c>
    </row>
    <row r="121" ht="15" customHeight="1" spans="1:170" x14ac:dyDescent="0.25">
      <c r="A121" s="94">
        <f>indices!B121</f>
      </c>
      <c r="B121" s="106">
        <f>'a completer'!$B$12</f>
      </c>
      <c r="C121" s="106">
        <f>'a completer'!$B$18</f>
      </c>
      <c r="D121" s="410">
        <f t="shared" si="1"/>
      </c>
      <c r="E121" s="93"/>
      <c r="F121" s="96" t="s">
        <v>389</v>
      </c>
      <c r="G121" s="97" t="s">
        <v>389</v>
      </c>
      <c r="H121" s="93"/>
      <c r="I121" s="96" t="s">
        <v>389</v>
      </c>
      <c r="J121" s="97" t="s">
        <v>389</v>
      </c>
      <c r="K121" s="93"/>
      <c r="L121" s="96" t="s">
        <v>389</v>
      </c>
      <c r="M121" s="97" t="s">
        <v>389</v>
      </c>
      <c r="N121" s="93"/>
      <c r="O121" s="96" t="s">
        <v>389</v>
      </c>
      <c r="P121" s="97" t="s">
        <v>389</v>
      </c>
      <c r="Q121" s="93"/>
      <c r="R121" s="96" t="s">
        <v>389</v>
      </c>
      <c r="S121" s="97" t="s">
        <v>389</v>
      </c>
      <c r="T121" s="93"/>
      <c r="U121" s="96" t="s">
        <v>389</v>
      </c>
      <c r="V121" s="97" t="s">
        <v>389</v>
      </c>
      <c r="W121" s="93"/>
      <c r="X121" s="96" t="s">
        <v>389</v>
      </c>
      <c r="Y121" s="97" t="s">
        <v>389</v>
      </c>
      <c r="Z121" s="93"/>
      <c r="AA121" s="96" t="s">
        <v>389</v>
      </c>
      <c r="AB121" s="97" t="s">
        <v>389</v>
      </c>
      <c r="AC121" s="93"/>
      <c r="AD121" s="96" t="s">
        <v>389</v>
      </c>
      <c r="AE121" s="97" t="s">
        <v>389</v>
      </c>
      <c r="AF121" s="93"/>
      <c r="AG121" s="96" t="s">
        <v>389</v>
      </c>
      <c r="AH121" s="97" t="s">
        <v>389</v>
      </c>
      <c r="AI121" s="93"/>
      <c r="AJ121" s="96" t="s">
        <v>389</v>
      </c>
      <c r="AK121" s="97" t="s">
        <v>389</v>
      </c>
      <c r="AL121" s="93"/>
      <c r="AM121" s="96" t="s">
        <v>389</v>
      </c>
      <c r="AN121" s="97" t="s">
        <v>389</v>
      </c>
      <c r="AO121" s="93"/>
      <c r="AP121" s="96" t="s">
        <v>389</v>
      </c>
      <c r="AQ121" s="97" t="s">
        <v>389</v>
      </c>
      <c r="AR121" s="93"/>
      <c r="AS121" s="96" t="s">
        <v>389</v>
      </c>
      <c r="AT121" s="97" t="s">
        <v>389</v>
      </c>
      <c r="AU121" s="93"/>
      <c r="AV121" s="96" t="s">
        <v>389</v>
      </c>
      <c r="AW121" s="97" t="s">
        <v>389</v>
      </c>
      <c r="AX121" s="93"/>
      <c r="AY121" s="96" t="s">
        <v>389</v>
      </c>
      <c r="AZ121" s="97" t="s">
        <v>389</v>
      </c>
      <c r="BA121" s="93"/>
      <c r="BB121" s="96" t="s">
        <v>389</v>
      </c>
      <c r="BC121" s="97" t="s">
        <v>389</v>
      </c>
      <c r="BD121" s="93"/>
      <c r="BE121" s="96" t="s">
        <v>389</v>
      </c>
      <c r="BF121" s="97" t="s">
        <v>389</v>
      </c>
      <c r="BG121" s="93"/>
      <c r="BH121" s="96" t="s">
        <v>389</v>
      </c>
      <c r="BI121" s="97" t="s">
        <v>389</v>
      </c>
      <c r="BJ121" s="93"/>
      <c r="BK121" s="96" t="s">
        <v>389</v>
      </c>
      <c r="BL121" s="97" t="s">
        <v>389</v>
      </c>
      <c r="BM121" s="93"/>
      <c r="BN121" s="96" t="s">
        <v>389</v>
      </c>
      <c r="BO121" s="97" t="s">
        <v>389</v>
      </c>
      <c r="BP121" s="93"/>
      <c r="BQ121" s="96" t="s">
        <v>389</v>
      </c>
      <c r="BR121" s="97" t="s">
        <v>389</v>
      </c>
      <c r="BS121" s="93"/>
      <c r="BT121" s="96" t="s">
        <v>389</v>
      </c>
      <c r="BU121" s="97" t="s">
        <v>389</v>
      </c>
      <c r="BV121" s="93"/>
      <c r="BW121" s="96" t="s">
        <v>389</v>
      </c>
      <c r="BX121" s="97" t="s">
        <v>389</v>
      </c>
      <c r="BY121" s="93"/>
      <c r="BZ121" s="96" t="s">
        <v>389</v>
      </c>
      <c r="CA121" s="97" t="s">
        <v>389</v>
      </c>
      <c r="CB121" s="93"/>
      <c r="CC121" s="96" t="s">
        <v>389</v>
      </c>
      <c r="CD121" s="97" t="s">
        <v>389</v>
      </c>
      <c r="CE121" s="93"/>
      <c r="CF121" s="96" t="s">
        <v>389</v>
      </c>
      <c r="CG121" s="97" t="s">
        <v>389</v>
      </c>
      <c r="CH121" s="93"/>
      <c r="CI121" s="96" t="s">
        <v>389</v>
      </c>
      <c r="CJ121" s="97" t="s">
        <v>389</v>
      </c>
      <c r="CK121" s="93"/>
      <c r="CL121" s="96" t="s">
        <v>389</v>
      </c>
      <c r="CM121" s="97" t="s">
        <v>389</v>
      </c>
      <c r="CN121" s="93"/>
      <c r="CO121" s="96" t="s">
        <v>389</v>
      </c>
      <c r="CP121" s="97" t="s">
        <v>389</v>
      </c>
      <c r="CQ121" s="93"/>
      <c r="CR121" s="96" t="s">
        <v>389</v>
      </c>
      <c r="CS121" s="97" t="s">
        <v>389</v>
      </c>
      <c r="CT121" s="93"/>
      <c r="CU121" s="96" t="s">
        <v>389</v>
      </c>
      <c r="CV121" s="97" t="s">
        <v>389</v>
      </c>
      <c r="CW121" s="93"/>
      <c r="CX121" s="96" t="s">
        <v>389</v>
      </c>
      <c r="CY121" s="97" t="s">
        <v>389</v>
      </c>
      <c r="CZ121" s="93"/>
      <c r="DA121" s="96" t="s">
        <v>389</v>
      </c>
      <c r="DB121" s="97" t="s">
        <v>389</v>
      </c>
      <c r="DC121" s="93"/>
      <c r="DD121" s="96" t="s">
        <v>389</v>
      </c>
      <c r="DE121" s="97" t="s">
        <v>389</v>
      </c>
      <c r="DF121" s="93"/>
      <c r="DG121" s="96" t="s">
        <v>389</v>
      </c>
      <c r="DH121" s="97" t="s">
        <v>389</v>
      </c>
      <c r="DI121" s="93"/>
      <c r="DJ121" s="96" t="s">
        <v>389</v>
      </c>
      <c r="DK121" s="97" t="s">
        <v>389</v>
      </c>
      <c r="DL121" s="93"/>
      <c r="DM121" s="96" t="s">
        <v>389</v>
      </c>
      <c r="DN121" s="97" t="s">
        <v>389</v>
      </c>
      <c r="DO121" s="93"/>
      <c r="DP121" s="96" t="s">
        <v>389</v>
      </c>
      <c r="DQ121" s="97" t="s">
        <v>389</v>
      </c>
      <c r="DR121" s="93"/>
      <c r="DS121" s="96" t="s">
        <v>389</v>
      </c>
      <c r="DT121" s="97" t="s">
        <v>389</v>
      </c>
      <c r="DU121" s="93"/>
      <c r="DV121" s="96" t="s">
        <v>389</v>
      </c>
      <c r="DW121" s="97" t="s">
        <v>389</v>
      </c>
      <c r="DX121" s="93"/>
      <c r="DY121" s="96" t="s">
        <v>389</v>
      </c>
      <c r="DZ121" s="97" t="s">
        <v>389</v>
      </c>
      <c r="EA121" s="93"/>
      <c r="EB121" s="96" t="s">
        <v>389</v>
      </c>
      <c r="EC121" s="97" t="s">
        <v>389</v>
      </c>
      <c r="ED121" s="93"/>
      <c r="EE121" s="96" t="s">
        <v>389</v>
      </c>
      <c r="EF121" s="97" t="s">
        <v>389</v>
      </c>
      <c r="EG121" s="93"/>
      <c r="EH121" s="96" t="s">
        <v>389</v>
      </c>
      <c r="EI121" s="97" t="s">
        <v>389</v>
      </c>
      <c r="EJ121" s="93"/>
      <c r="EK121" s="96" t="s">
        <v>389</v>
      </c>
      <c r="EL121" s="97" t="s">
        <v>389</v>
      </c>
      <c r="EM121" s="93"/>
      <c r="EN121" s="96" t="s">
        <v>389</v>
      </c>
      <c r="EO121" s="97" t="s">
        <v>389</v>
      </c>
      <c r="EP121" s="93"/>
      <c r="EQ121" s="96" t="s">
        <v>389</v>
      </c>
      <c r="ER121" s="97" t="s">
        <v>389</v>
      </c>
      <c r="ES121" s="93"/>
      <c r="ET121" s="96" t="s">
        <v>389</v>
      </c>
      <c r="EU121" s="97" t="s">
        <v>389</v>
      </c>
      <c r="EV121" s="93"/>
      <c r="EW121" s="96" t="s">
        <v>389</v>
      </c>
      <c r="EX121" s="97" t="s">
        <v>389</v>
      </c>
      <c r="EY121" s="93"/>
      <c r="EZ121" s="96" t="s">
        <v>389</v>
      </c>
      <c r="FA121" s="97" t="s">
        <v>389</v>
      </c>
      <c r="FB121" s="93"/>
      <c r="FC121" s="96" t="s">
        <v>389</v>
      </c>
      <c r="FD121" s="97" t="s">
        <v>389</v>
      </c>
      <c r="FE121" s="93"/>
      <c r="FF121" s="96" t="s">
        <v>389</v>
      </c>
      <c r="FG121" s="97" t="s">
        <v>389</v>
      </c>
      <c r="FH121" s="93"/>
      <c r="FI121" s="96" t="s">
        <v>389</v>
      </c>
      <c r="FJ121" s="97" t="s">
        <v>389</v>
      </c>
      <c r="FK121" s="93"/>
      <c r="FL121" s="96" t="s">
        <v>389</v>
      </c>
      <c r="FM121" s="97" t="s">
        <v>389</v>
      </c>
    </row>
    <row r="122" ht="15" customHeight="1" spans="1:170" x14ac:dyDescent="0.25">
      <c r="A122" s="94">
        <f>indices!B122</f>
      </c>
      <c r="B122" s="106">
        <f>'a completer'!$B$12</f>
      </c>
      <c r="C122" s="106">
        <f>'a completer'!$B$18</f>
      </c>
      <c r="D122" s="410">
        <f t="shared" si="1"/>
      </c>
      <c r="E122" s="93"/>
      <c r="F122" s="96" t="s">
        <v>389</v>
      </c>
      <c r="G122" s="97" t="s">
        <v>389</v>
      </c>
      <c r="H122" s="93"/>
      <c r="I122" s="96" t="s">
        <v>389</v>
      </c>
      <c r="J122" s="97" t="s">
        <v>389</v>
      </c>
      <c r="K122" s="93"/>
      <c r="L122" s="96" t="s">
        <v>389</v>
      </c>
      <c r="M122" s="97" t="s">
        <v>389</v>
      </c>
      <c r="N122" s="93"/>
      <c r="O122" s="96" t="s">
        <v>389</v>
      </c>
      <c r="P122" s="97" t="s">
        <v>389</v>
      </c>
      <c r="Q122" s="93"/>
      <c r="R122" s="96" t="s">
        <v>389</v>
      </c>
      <c r="S122" s="97" t="s">
        <v>389</v>
      </c>
      <c r="T122" s="93"/>
      <c r="U122" s="96" t="s">
        <v>389</v>
      </c>
      <c r="V122" s="97" t="s">
        <v>389</v>
      </c>
      <c r="W122" s="93"/>
      <c r="X122" s="96" t="s">
        <v>389</v>
      </c>
      <c r="Y122" s="97" t="s">
        <v>389</v>
      </c>
      <c r="Z122" s="93"/>
      <c r="AA122" s="96" t="s">
        <v>389</v>
      </c>
      <c r="AB122" s="97" t="s">
        <v>389</v>
      </c>
      <c r="AC122" s="93">
        <v>1</v>
      </c>
      <c r="AD122" s="96" t="e">
        <v>#N/A</v>
      </c>
      <c r="AE122" s="97" t="e">
        <v>#N/A</v>
      </c>
      <c r="AF122" s="93"/>
      <c r="AG122" s="96" t="s">
        <v>389</v>
      </c>
      <c r="AH122" s="97" t="s">
        <v>389</v>
      </c>
      <c r="AI122" s="93"/>
      <c r="AJ122" s="96" t="s">
        <v>389</v>
      </c>
      <c r="AK122" s="97" t="s">
        <v>389</v>
      </c>
      <c r="AL122" s="93"/>
      <c r="AM122" s="96" t="s">
        <v>389</v>
      </c>
      <c r="AN122" s="97" t="s">
        <v>389</v>
      </c>
      <c r="AO122" s="93"/>
      <c r="AP122" s="96" t="s">
        <v>389</v>
      </c>
      <c r="AQ122" s="97" t="s">
        <v>389</v>
      </c>
      <c r="AR122" s="93">
        <v>1</v>
      </c>
      <c r="AS122" s="96" t="e">
        <v>#N/A</v>
      </c>
      <c r="AT122" s="97" t="e">
        <v>#N/A</v>
      </c>
      <c r="AU122" s="93"/>
      <c r="AV122" s="96" t="s">
        <v>389</v>
      </c>
      <c r="AW122" s="97" t="s">
        <v>389</v>
      </c>
      <c r="AX122" s="93"/>
      <c r="AY122" s="96" t="s">
        <v>389</v>
      </c>
      <c r="AZ122" s="97" t="s">
        <v>389</v>
      </c>
      <c r="BA122" s="93"/>
      <c r="BB122" s="96" t="s">
        <v>389</v>
      </c>
      <c r="BC122" s="97" t="s">
        <v>389</v>
      </c>
      <c r="BD122" s="93"/>
      <c r="BE122" s="96" t="s">
        <v>389</v>
      </c>
      <c r="BF122" s="97" t="s">
        <v>389</v>
      </c>
      <c r="BG122" s="93">
        <v>1</v>
      </c>
      <c r="BH122" s="96" t="e">
        <v>#N/A</v>
      </c>
      <c r="BI122" s="97" t="e">
        <v>#N/A</v>
      </c>
      <c r="BJ122" s="93"/>
      <c r="BK122" s="96" t="s">
        <v>389</v>
      </c>
      <c r="BL122" s="97" t="s">
        <v>389</v>
      </c>
      <c r="BM122" s="93"/>
      <c r="BN122" s="96" t="s">
        <v>389</v>
      </c>
      <c r="BO122" s="97" t="s">
        <v>389</v>
      </c>
      <c r="BP122" s="93"/>
      <c r="BQ122" s="96" t="s">
        <v>389</v>
      </c>
      <c r="BR122" s="97" t="s">
        <v>389</v>
      </c>
      <c r="BS122" s="93">
        <v>1</v>
      </c>
      <c r="BT122" s="96" t="e">
        <v>#N/A</v>
      </c>
      <c r="BU122" s="97" t="e">
        <v>#N/A</v>
      </c>
      <c r="BV122" s="93"/>
      <c r="BW122" s="96" t="s">
        <v>389</v>
      </c>
      <c r="BX122" s="97" t="s">
        <v>389</v>
      </c>
      <c r="BY122" s="93"/>
      <c r="BZ122" s="96" t="s">
        <v>389</v>
      </c>
      <c r="CA122" s="97" t="s">
        <v>389</v>
      </c>
      <c r="CB122" s="93"/>
      <c r="CC122" s="96" t="s">
        <v>389</v>
      </c>
      <c r="CD122" s="97" t="s">
        <v>389</v>
      </c>
      <c r="CE122" s="93"/>
      <c r="CF122" s="96" t="s">
        <v>389</v>
      </c>
      <c r="CG122" s="97" t="s">
        <v>389</v>
      </c>
      <c r="CH122" s="93"/>
      <c r="CI122" s="96" t="s">
        <v>389</v>
      </c>
      <c r="CJ122" s="97" t="s">
        <v>389</v>
      </c>
      <c r="CK122" s="93"/>
      <c r="CL122" s="96" t="s">
        <v>389</v>
      </c>
      <c r="CM122" s="97" t="s">
        <v>389</v>
      </c>
      <c r="CN122" s="93"/>
      <c r="CO122" s="96" t="s">
        <v>389</v>
      </c>
      <c r="CP122" s="97" t="s">
        <v>389</v>
      </c>
      <c r="CQ122" s="93"/>
      <c r="CR122" s="96" t="s">
        <v>389</v>
      </c>
      <c r="CS122" s="97" t="s">
        <v>389</v>
      </c>
      <c r="CT122" s="93"/>
      <c r="CU122" s="96" t="s">
        <v>389</v>
      </c>
      <c r="CV122" s="97" t="s">
        <v>389</v>
      </c>
      <c r="CW122" s="93"/>
      <c r="CX122" s="96" t="s">
        <v>389</v>
      </c>
      <c r="CY122" s="97" t="s">
        <v>389</v>
      </c>
      <c r="CZ122" s="93"/>
      <c r="DA122" s="96" t="s">
        <v>389</v>
      </c>
      <c r="DB122" s="97" t="s">
        <v>389</v>
      </c>
      <c r="DC122" s="93"/>
      <c r="DD122" s="96" t="s">
        <v>389</v>
      </c>
      <c r="DE122" s="97" t="s">
        <v>389</v>
      </c>
      <c r="DF122" s="93"/>
      <c r="DG122" s="96" t="s">
        <v>389</v>
      </c>
      <c r="DH122" s="97" t="s">
        <v>389</v>
      </c>
      <c r="DI122" s="93"/>
      <c r="DJ122" s="96" t="s">
        <v>389</v>
      </c>
      <c r="DK122" s="97" t="s">
        <v>389</v>
      </c>
      <c r="DL122" s="93"/>
      <c r="DM122" s="96" t="s">
        <v>389</v>
      </c>
      <c r="DN122" s="97" t="s">
        <v>389</v>
      </c>
      <c r="DO122" s="93"/>
      <c r="DP122" s="96" t="s">
        <v>389</v>
      </c>
      <c r="DQ122" s="97" t="s">
        <v>389</v>
      </c>
      <c r="DR122" s="93"/>
      <c r="DS122" s="96" t="s">
        <v>389</v>
      </c>
      <c r="DT122" s="97" t="s">
        <v>389</v>
      </c>
      <c r="DU122" s="93"/>
      <c r="DV122" s="96" t="s">
        <v>389</v>
      </c>
      <c r="DW122" s="97" t="s">
        <v>389</v>
      </c>
      <c r="DX122" s="93"/>
      <c r="DY122" s="96" t="s">
        <v>389</v>
      </c>
      <c r="DZ122" s="97" t="s">
        <v>389</v>
      </c>
      <c r="EA122" s="93"/>
      <c r="EB122" s="96" t="s">
        <v>389</v>
      </c>
      <c r="EC122" s="97" t="s">
        <v>389</v>
      </c>
      <c r="ED122" s="93"/>
      <c r="EE122" s="96" t="s">
        <v>389</v>
      </c>
      <c r="EF122" s="97" t="s">
        <v>389</v>
      </c>
      <c r="EG122" s="93"/>
      <c r="EH122" s="96" t="s">
        <v>389</v>
      </c>
      <c r="EI122" s="97" t="s">
        <v>389</v>
      </c>
      <c r="EJ122" s="93"/>
      <c r="EK122" s="96" t="s">
        <v>389</v>
      </c>
      <c r="EL122" s="97" t="s">
        <v>389</v>
      </c>
      <c r="EM122" s="93"/>
      <c r="EN122" s="96" t="s">
        <v>389</v>
      </c>
      <c r="EO122" s="97" t="s">
        <v>389</v>
      </c>
      <c r="EP122" s="93"/>
      <c r="EQ122" s="96" t="s">
        <v>389</v>
      </c>
      <c r="ER122" s="97" t="s">
        <v>389</v>
      </c>
      <c r="ES122" s="93"/>
      <c r="ET122" s="96" t="s">
        <v>389</v>
      </c>
      <c r="EU122" s="97" t="s">
        <v>389</v>
      </c>
      <c r="EV122" s="93"/>
      <c r="EW122" s="96" t="s">
        <v>389</v>
      </c>
      <c r="EX122" s="97" t="s">
        <v>389</v>
      </c>
      <c r="EY122" s="93"/>
      <c r="EZ122" s="96" t="s">
        <v>389</v>
      </c>
      <c r="FA122" s="97" t="s">
        <v>389</v>
      </c>
      <c r="FB122" s="93"/>
      <c r="FC122" s="96" t="s">
        <v>389</v>
      </c>
      <c r="FD122" s="97" t="s">
        <v>389</v>
      </c>
      <c r="FE122" s="93"/>
      <c r="FF122" s="96" t="s">
        <v>389</v>
      </c>
      <c r="FG122" s="97" t="s">
        <v>389</v>
      </c>
      <c r="FH122" s="93"/>
      <c r="FI122" s="96" t="s">
        <v>389</v>
      </c>
      <c r="FJ122" s="97" t="s">
        <v>389</v>
      </c>
      <c r="FK122" s="93"/>
      <c r="FL122" s="96" t="s">
        <v>389</v>
      </c>
      <c r="FM122" s="97" t="s">
        <v>389</v>
      </c>
    </row>
    <row r="123" ht="15" customHeight="1" spans="1:170" x14ac:dyDescent="0.25">
      <c r="A123" s="94">
        <f>indices!B123</f>
      </c>
      <c r="B123" s="106">
        <f>'a completer'!$B$12</f>
      </c>
      <c r="C123" s="106">
        <f>'a completer'!$B$18</f>
      </c>
      <c r="D123" s="410">
        <f t="shared" si="1"/>
      </c>
      <c r="E123" s="93"/>
      <c r="F123" s="96" t="s">
        <v>389</v>
      </c>
      <c r="G123" s="97" t="s">
        <v>389</v>
      </c>
      <c r="H123" s="93"/>
      <c r="I123" s="96" t="s">
        <v>389</v>
      </c>
      <c r="J123" s="97" t="s">
        <v>389</v>
      </c>
      <c r="K123" s="93">
        <v>1</v>
      </c>
      <c r="L123" s="96" t="e">
        <v>#N/A</v>
      </c>
      <c r="M123" s="97" t="e">
        <v>#N/A</v>
      </c>
      <c r="N123" s="93"/>
      <c r="O123" s="96" t="s">
        <v>389</v>
      </c>
      <c r="P123" s="97" t="s">
        <v>389</v>
      </c>
      <c r="Q123" s="93">
        <v>2</v>
      </c>
      <c r="R123" s="96" t="e">
        <v>#N/A</v>
      </c>
      <c r="S123" s="97" t="e">
        <v>#N/A</v>
      </c>
      <c r="T123" s="93">
        <v>2</v>
      </c>
      <c r="U123" s="96" t="e">
        <v>#N/A</v>
      </c>
      <c r="V123" s="97" t="e">
        <v>#N/A</v>
      </c>
      <c r="W123" s="93"/>
      <c r="X123" s="96" t="s">
        <v>389</v>
      </c>
      <c r="Y123" s="97" t="s">
        <v>389</v>
      </c>
      <c r="Z123" s="93">
        <v>1</v>
      </c>
      <c r="AA123" s="96" t="e">
        <v>#N/A</v>
      </c>
      <c r="AB123" s="97" t="e">
        <v>#N/A</v>
      </c>
      <c r="AC123" s="93">
        <v>1</v>
      </c>
      <c r="AD123" s="96" t="e">
        <v>#N/A</v>
      </c>
      <c r="AE123" s="97" t="e">
        <v>#N/A</v>
      </c>
      <c r="AF123" s="93">
        <v>1</v>
      </c>
      <c r="AG123" s="96" t="e">
        <v>#N/A</v>
      </c>
      <c r="AH123" s="97" t="e">
        <v>#N/A</v>
      </c>
      <c r="AI123" s="93">
        <v>1</v>
      </c>
      <c r="AJ123" s="96" t="e">
        <v>#N/A</v>
      </c>
      <c r="AK123" s="97" t="e">
        <v>#N/A</v>
      </c>
      <c r="AL123" s="93">
        <v>1</v>
      </c>
      <c r="AM123" s="96" t="e">
        <v>#N/A</v>
      </c>
      <c r="AN123" s="97" t="e">
        <v>#N/A</v>
      </c>
      <c r="AO123" s="93">
        <v>1</v>
      </c>
      <c r="AP123" s="96" t="e">
        <v>#N/A</v>
      </c>
      <c r="AQ123" s="97" t="e">
        <v>#N/A</v>
      </c>
      <c r="AR123" s="93">
        <v>1</v>
      </c>
      <c r="AS123" s="96" t="e">
        <v>#N/A</v>
      </c>
      <c r="AT123" s="97" t="e">
        <v>#N/A</v>
      </c>
      <c r="AU123" s="93">
        <v>1</v>
      </c>
      <c r="AV123" s="96" t="e">
        <v>#N/A</v>
      </c>
      <c r="AW123" s="97" t="e">
        <v>#N/A</v>
      </c>
      <c r="AX123" s="93">
        <v>1</v>
      </c>
      <c r="AY123" s="96" t="e">
        <v>#N/A</v>
      </c>
      <c r="AZ123" s="97" t="e">
        <v>#N/A</v>
      </c>
      <c r="BA123" s="93">
        <v>1</v>
      </c>
      <c r="BB123" s="96" t="e">
        <v>#N/A</v>
      </c>
      <c r="BC123" s="97" t="e">
        <v>#N/A</v>
      </c>
      <c r="BD123" s="93">
        <v>1</v>
      </c>
      <c r="BE123" s="96" t="e">
        <v>#N/A</v>
      </c>
      <c r="BF123" s="97" t="e">
        <v>#N/A</v>
      </c>
      <c r="BG123" s="93">
        <v>1</v>
      </c>
      <c r="BH123" s="96" t="e">
        <v>#N/A</v>
      </c>
      <c r="BI123" s="97" t="e">
        <v>#N/A</v>
      </c>
      <c r="BJ123" s="93">
        <v>1</v>
      </c>
      <c r="BK123" s="96" t="e">
        <v>#N/A</v>
      </c>
      <c r="BL123" s="97" t="e">
        <v>#N/A</v>
      </c>
      <c r="BM123" s="93">
        <v>1</v>
      </c>
      <c r="BN123" s="96" t="e">
        <v>#N/A</v>
      </c>
      <c r="BO123" s="97" t="e">
        <v>#N/A</v>
      </c>
      <c r="BP123" s="93"/>
      <c r="BQ123" s="96" t="s">
        <v>389</v>
      </c>
      <c r="BR123" s="97" t="s">
        <v>389</v>
      </c>
      <c r="BS123" s="93"/>
      <c r="BT123" s="96" t="s">
        <v>389</v>
      </c>
      <c r="BU123" s="97" t="s">
        <v>389</v>
      </c>
      <c r="BV123" s="93"/>
      <c r="BW123" s="96" t="s">
        <v>389</v>
      </c>
      <c r="BX123" s="97" t="s">
        <v>389</v>
      </c>
      <c r="BY123" s="93">
        <v>1</v>
      </c>
      <c r="BZ123" s="96" t="e">
        <v>#N/A</v>
      </c>
      <c r="CA123" s="97" t="e">
        <v>#N/A</v>
      </c>
      <c r="CB123" s="93">
        <v>1</v>
      </c>
      <c r="CC123" s="96" t="e">
        <v>#N/A</v>
      </c>
      <c r="CD123" s="97" t="e">
        <v>#N/A</v>
      </c>
      <c r="CE123" s="93">
        <v>2</v>
      </c>
      <c r="CF123" s="96" t="e">
        <v>#N/A</v>
      </c>
      <c r="CG123" s="97" t="e">
        <v>#N/A</v>
      </c>
      <c r="CH123" s="93"/>
      <c r="CI123" s="96" t="s">
        <v>389</v>
      </c>
      <c r="CJ123" s="97" t="s">
        <v>389</v>
      </c>
      <c r="CK123" s="93"/>
      <c r="CL123" s="96" t="s">
        <v>389</v>
      </c>
      <c r="CM123" s="97" t="s">
        <v>389</v>
      </c>
      <c r="CN123" s="93">
        <v>1</v>
      </c>
      <c r="CO123" s="96" t="e">
        <v>#N/A</v>
      </c>
      <c r="CP123" s="97" t="e">
        <v>#N/A</v>
      </c>
      <c r="CQ123" s="93"/>
      <c r="CR123" s="96" t="s">
        <v>389</v>
      </c>
      <c r="CS123" s="97" t="s">
        <v>389</v>
      </c>
      <c r="CT123" s="93"/>
      <c r="CU123" s="96" t="s">
        <v>389</v>
      </c>
      <c r="CV123" s="97" t="s">
        <v>389</v>
      </c>
      <c r="CW123" s="93"/>
      <c r="CX123" s="96" t="s">
        <v>389</v>
      </c>
      <c r="CY123" s="97" t="s">
        <v>389</v>
      </c>
      <c r="CZ123" s="93"/>
      <c r="DA123" s="96" t="s">
        <v>389</v>
      </c>
      <c r="DB123" s="97" t="s">
        <v>389</v>
      </c>
      <c r="DC123" s="93"/>
      <c r="DD123" s="96" t="s">
        <v>389</v>
      </c>
      <c r="DE123" s="97" t="s">
        <v>389</v>
      </c>
      <c r="DF123" s="93"/>
      <c r="DG123" s="96" t="s">
        <v>389</v>
      </c>
      <c r="DH123" s="97" t="s">
        <v>389</v>
      </c>
      <c r="DI123" s="93"/>
      <c r="DJ123" s="96" t="s">
        <v>389</v>
      </c>
      <c r="DK123" s="97" t="s">
        <v>389</v>
      </c>
      <c r="DL123" s="93"/>
      <c r="DM123" s="96" t="s">
        <v>389</v>
      </c>
      <c r="DN123" s="97" t="s">
        <v>389</v>
      </c>
      <c r="DO123" s="93"/>
      <c r="DP123" s="96" t="s">
        <v>389</v>
      </c>
      <c r="DQ123" s="97" t="s">
        <v>389</v>
      </c>
      <c r="DR123" s="93"/>
      <c r="DS123" s="96" t="s">
        <v>389</v>
      </c>
      <c r="DT123" s="97" t="s">
        <v>389</v>
      </c>
      <c r="DU123" s="93"/>
      <c r="DV123" s="96" t="s">
        <v>389</v>
      </c>
      <c r="DW123" s="97" t="s">
        <v>389</v>
      </c>
      <c r="DX123" s="93"/>
      <c r="DY123" s="96" t="s">
        <v>389</v>
      </c>
      <c r="DZ123" s="97" t="s">
        <v>389</v>
      </c>
      <c r="EA123" s="93"/>
      <c r="EB123" s="96" t="s">
        <v>389</v>
      </c>
      <c r="EC123" s="97" t="s">
        <v>389</v>
      </c>
      <c r="ED123" s="93"/>
      <c r="EE123" s="96" t="s">
        <v>389</v>
      </c>
      <c r="EF123" s="97" t="s">
        <v>389</v>
      </c>
      <c r="EG123" s="93"/>
      <c r="EH123" s="96" t="s">
        <v>389</v>
      </c>
      <c r="EI123" s="97" t="s">
        <v>389</v>
      </c>
      <c r="EJ123" s="93"/>
      <c r="EK123" s="96" t="s">
        <v>389</v>
      </c>
      <c r="EL123" s="97" t="s">
        <v>389</v>
      </c>
      <c r="EM123" s="93"/>
      <c r="EN123" s="96" t="s">
        <v>389</v>
      </c>
      <c r="EO123" s="97" t="s">
        <v>389</v>
      </c>
      <c r="EP123" s="93"/>
      <c r="EQ123" s="96" t="s">
        <v>389</v>
      </c>
      <c r="ER123" s="97" t="s">
        <v>389</v>
      </c>
      <c r="ES123" s="93"/>
      <c r="ET123" s="96" t="s">
        <v>389</v>
      </c>
      <c r="EU123" s="97" t="s">
        <v>389</v>
      </c>
      <c r="EV123" s="93"/>
      <c r="EW123" s="96" t="s">
        <v>389</v>
      </c>
      <c r="EX123" s="97" t="s">
        <v>389</v>
      </c>
      <c r="EY123" s="93"/>
      <c r="EZ123" s="96" t="s">
        <v>389</v>
      </c>
      <c r="FA123" s="97" t="s">
        <v>389</v>
      </c>
      <c r="FB123" s="93"/>
      <c r="FC123" s="96" t="s">
        <v>389</v>
      </c>
      <c r="FD123" s="97" t="s">
        <v>389</v>
      </c>
      <c r="FE123" s="93"/>
      <c r="FF123" s="96" t="s">
        <v>389</v>
      </c>
      <c r="FG123" s="97" t="s">
        <v>389</v>
      </c>
      <c r="FH123" s="93"/>
      <c r="FI123" s="96" t="s">
        <v>389</v>
      </c>
      <c r="FJ123" s="97" t="s">
        <v>389</v>
      </c>
      <c r="FK123" s="93"/>
      <c r="FL123" s="96" t="s">
        <v>389</v>
      </c>
      <c r="FM123" s="97" t="s">
        <v>389</v>
      </c>
    </row>
    <row r="124" ht="15" customHeight="1" spans="1:170" x14ac:dyDescent="0.25">
      <c r="A124" s="94">
        <f>indices!B124</f>
      </c>
      <c r="B124" s="106">
        <f>'a completer'!$B$12</f>
      </c>
      <c r="C124" s="106">
        <f>'a completer'!$B$18</f>
      </c>
      <c r="D124" s="410">
        <f t="shared" si="1"/>
      </c>
      <c r="E124" s="93"/>
      <c r="F124" s="96" t="s">
        <v>389</v>
      </c>
      <c r="G124" s="97" t="s">
        <v>389</v>
      </c>
      <c r="H124" s="93"/>
      <c r="I124" s="96" t="s">
        <v>389</v>
      </c>
      <c r="J124" s="97" t="s">
        <v>389</v>
      </c>
      <c r="K124" s="93"/>
      <c r="L124" s="96" t="s">
        <v>389</v>
      </c>
      <c r="M124" s="97" t="s">
        <v>389</v>
      </c>
      <c r="N124" s="93"/>
      <c r="O124" s="96" t="s">
        <v>389</v>
      </c>
      <c r="P124" s="97" t="s">
        <v>389</v>
      </c>
      <c r="Q124" s="93">
        <v>1</v>
      </c>
      <c r="R124" s="96" t="e">
        <v>#N/A</v>
      </c>
      <c r="S124" s="97" t="e">
        <v>#N/A</v>
      </c>
      <c r="T124" s="93">
        <v>2</v>
      </c>
      <c r="U124" s="96" t="e">
        <v>#N/A</v>
      </c>
      <c r="V124" s="97" t="e">
        <v>#N/A</v>
      </c>
      <c r="W124" s="93"/>
      <c r="X124" s="96" t="s">
        <v>389</v>
      </c>
      <c r="Y124" s="97" t="s">
        <v>389</v>
      </c>
      <c r="Z124" s="93"/>
      <c r="AA124" s="96" t="s">
        <v>389</v>
      </c>
      <c r="AB124" s="97" t="s">
        <v>389</v>
      </c>
      <c r="AC124" s="93">
        <v>1</v>
      </c>
      <c r="AD124" s="96" t="e">
        <v>#N/A</v>
      </c>
      <c r="AE124" s="97" t="e">
        <v>#N/A</v>
      </c>
      <c r="AF124" s="93"/>
      <c r="AG124" s="96" t="s">
        <v>389</v>
      </c>
      <c r="AH124" s="97" t="s">
        <v>389</v>
      </c>
      <c r="AI124" s="93"/>
      <c r="AJ124" s="96" t="s">
        <v>389</v>
      </c>
      <c r="AK124" s="97" t="s">
        <v>389</v>
      </c>
      <c r="AL124" s="93"/>
      <c r="AM124" s="96" t="s">
        <v>389</v>
      </c>
      <c r="AN124" s="97" t="s">
        <v>389</v>
      </c>
      <c r="AO124" s="93"/>
      <c r="AP124" s="96" t="s">
        <v>389</v>
      </c>
      <c r="AQ124" s="97" t="s">
        <v>389</v>
      </c>
      <c r="AR124" s="93">
        <v>1</v>
      </c>
      <c r="AS124" s="96" t="e">
        <v>#N/A</v>
      </c>
      <c r="AT124" s="97" t="e">
        <v>#N/A</v>
      </c>
      <c r="AU124" s="93">
        <v>1</v>
      </c>
      <c r="AV124" s="96" t="e">
        <v>#N/A</v>
      </c>
      <c r="AW124" s="97" t="e">
        <v>#N/A</v>
      </c>
      <c r="AX124" s="93"/>
      <c r="AY124" s="96" t="s">
        <v>389</v>
      </c>
      <c r="AZ124" s="97" t="s">
        <v>389</v>
      </c>
      <c r="BA124" s="93">
        <v>1</v>
      </c>
      <c r="BB124" s="96" t="e">
        <v>#N/A</v>
      </c>
      <c r="BC124" s="97" t="e">
        <v>#N/A</v>
      </c>
      <c r="BD124" s="93"/>
      <c r="BE124" s="96" t="s">
        <v>389</v>
      </c>
      <c r="BF124" s="97" t="s">
        <v>389</v>
      </c>
      <c r="BG124" s="93"/>
      <c r="BH124" s="96" t="s">
        <v>389</v>
      </c>
      <c r="BI124" s="97" t="s">
        <v>389</v>
      </c>
      <c r="BJ124" s="93"/>
      <c r="BK124" s="96" t="s">
        <v>389</v>
      </c>
      <c r="BL124" s="97" t="s">
        <v>389</v>
      </c>
      <c r="BM124" s="93"/>
      <c r="BN124" s="96" t="s">
        <v>389</v>
      </c>
      <c r="BO124" s="97" t="s">
        <v>389</v>
      </c>
      <c r="BP124" s="93"/>
      <c r="BQ124" s="96" t="s">
        <v>389</v>
      </c>
      <c r="BR124" s="97" t="s">
        <v>389</v>
      </c>
      <c r="BS124" s="93">
        <v>1</v>
      </c>
      <c r="BT124" s="96" t="e">
        <v>#N/A</v>
      </c>
      <c r="BU124" s="97" t="e">
        <v>#N/A</v>
      </c>
      <c r="BV124" s="93"/>
      <c r="BW124" s="96" t="s">
        <v>389</v>
      </c>
      <c r="BX124" s="97" t="s">
        <v>389</v>
      </c>
      <c r="BY124" s="93"/>
      <c r="BZ124" s="96" t="s">
        <v>389</v>
      </c>
      <c r="CA124" s="97" t="s">
        <v>389</v>
      </c>
      <c r="CB124" s="93"/>
      <c r="CC124" s="96" t="s">
        <v>389</v>
      </c>
      <c r="CD124" s="97" t="s">
        <v>389</v>
      </c>
      <c r="CE124" s="93"/>
      <c r="CF124" s="96" t="s">
        <v>389</v>
      </c>
      <c r="CG124" s="97" t="s">
        <v>389</v>
      </c>
      <c r="CH124" s="93">
        <v>1</v>
      </c>
      <c r="CI124" s="96" t="e">
        <v>#N/A</v>
      </c>
      <c r="CJ124" s="97" t="e">
        <v>#N/A</v>
      </c>
      <c r="CK124" s="93"/>
      <c r="CL124" s="96" t="s">
        <v>389</v>
      </c>
      <c r="CM124" s="97" t="s">
        <v>389</v>
      </c>
      <c r="CN124" s="93"/>
      <c r="CO124" s="96" t="s">
        <v>389</v>
      </c>
      <c r="CP124" s="97" t="s">
        <v>389</v>
      </c>
      <c r="CQ124" s="93"/>
      <c r="CR124" s="96" t="s">
        <v>389</v>
      </c>
      <c r="CS124" s="97" t="s">
        <v>389</v>
      </c>
      <c r="CT124" s="93"/>
      <c r="CU124" s="96" t="s">
        <v>389</v>
      </c>
      <c r="CV124" s="97" t="s">
        <v>389</v>
      </c>
      <c r="CW124" s="93"/>
      <c r="CX124" s="96" t="s">
        <v>389</v>
      </c>
      <c r="CY124" s="97" t="s">
        <v>389</v>
      </c>
      <c r="CZ124" s="93"/>
      <c r="DA124" s="96" t="s">
        <v>389</v>
      </c>
      <c r="DB124" s="97" t="s">
        <v>389</v>
      </c>
      <c r="DC124" s="93"/>
      <c r="DD124" s="96" t="s">
        <v>389</v>
      </c>
      <c r="DE124" s="97" t="s">
        <v>389</v>
      </c>
      <c r="DF124" s="93"/>
      <c r="DG124" s="96" t="s">
        <v>389</v>
      </c>
      <c r="DH124" s="97" t="s">
        <v>389</v>
      </c>
      <c r="DI124" s="93"/>
      <c r="DJ124" s="96" t="s">
        <v>389</v>
      </c>
      <c r="DK124" s="97" t="s">
        <v>389</v>
      </c>
      <c r="DL124" s="93"/>
      <c r="DM124" s="96" t="s">
        <v>389</v>
      </c>
      <c r="DN124" s="97" t="s">
        <v>389</v>
      </c>
      <c r="DO124" s="93"/>
      <c r="DP124" s="96" t="s">
        <v>389</v>
      </c>
      <c r="DQ124" s="97" t="s">
        <v>389</v>
      </c>
      <c r="DR124" s="93"/>
      <c r="DS124" s="96" t="s">
        <v>389</v>
      </c>
      <c r="DT124" s="97" t="s">
        <v>389</v>
      </c>
      <c r="DU124" s="93"/>
      <c r="DV124" s="96" t="s">
        <v>389</v>
      </c>
      <c r="DW124" s="97" t="s">
        <v>389</v>
      </c>
      <c r="DX124" s="93"/>
      <c r="DY124" s="96" t="s">
        <v>389</v>
      </c>
      <c r="DZ124" s="97" t="s">
        <v>389</v>
      </c>
      <c r="EA124" s="93"/>
      <c r="EB124" s="96" t="s">
        <v>389</v>
      </c>
      <c r="EC124" s="97" t="s">
        <v>389</v>
      </c>
      <c r="ED124" s="93"/>
      <c r="EE124" s="96" t="s">
        <v>389</v>
      </c>
      <c r="EF124" s="97" t="s">
        <v>389</v>
      </c>
      <c r="EG124" s="93"/>
      <c r="EH124" s="96" t="s">
        <v>389</v>
      </c>
      <c r="EI124" s="97" t="s">
        <v>389</v>
      </c>
      <c r="EJ124" s="93"/>
      <c r="EK124" s="96" t="s">
        <v>389</v>
      </c>
      <c r="EL124" s="97" t="s">
        <v>389</v>
      </c>
      <c r="EM124" s="93"/>
      <c r="EN124" s="96" t="s">
        <v>389</v>
      </c>
      <c r="EO124" s="97" t="s">
        <v>389</v>
      </c>
      <c r="EP124" s="93"/>
      <c r="EQ124" s="96" t="s">
        <v>389</v>
      </c>
      <c r="ER124" s="97" t="s">
        <v>389</v>
      </c>
      <c r="ES124" s="93"/>
      <c r="ET124" s="96" t="s">
        <v>389</v>
      </c>
      <c r="EU124" s="97" t="s">
        <v>389</v>
      </c>
      <c r="EV124" s="93"/>
      <c r="EW124" s="96" t="s">
        <v>389</v>
      </c>
      <c r="EX124" s="97" t="s">
        <v>389</v>
      </c>
      <c r="EY124" s="93"/>
      <c r="EZ124" s="96" t="s">
        <v>389</v>
      </c>
      <c r="FA124" s="97" t="s">
        <v>389</v>
      </c>
      <c r="FB124" s="93"/>
      <c r="FC124" s="96" t="s">
        <v>389</v>
      </c>
      <c r="FD124" s="97" t="s">
        <v>389</v>
      </c>
      <c r="FE124" s="93"/>
      <c r="FF124" s="96" t="s">
        <v>389</v>
      </c>
      <c r="FG124" s="97" t="s">
        <v>389</v>
      </c>
      <c r="FH124" s="93"/>
      <c r="FI124" s="96" t="s">
        <v>389</v>
      </c>
      <c r="FJ124" s="97" t="s">
        <v>389</v>
      </c>
      <c r="FK124" s="93"/>
      <c r="FL124" s="96" t="s">
        <v>389</v>
      </c>
      <c r="FM124" s="97" t="s">
        <v>389</v>
      </c>
    </row>
    <row r="125" ht="15" customHeight="1" spans="1:170" x14ac:dyDescent="0.25">
      <c r="A125" s="94">
        <f>indices!B125</f>
      </c>
      <c r="B125" s="106">
        <f>'a completer'!$B$12</f>
      </c>
      <c r="C125" s="106">
        <f>'a completer'!$B$18</f>
      </c>
      <c r="D125" s="410">
        <f t="shared" si="1"/>
      </c>
      <c r="E125" s="93"/>
      <c r="F125" s="96" t="s">
        <v>389</v>
      </c>
      <c r="G125" s="97" t="s">
        <v>389</v>
      </c>
      <c r="H125" s="93"/>
      <c r="I125" s="96" t="s">
        <v>389</v>
      </c>
      <c r="J125" s="97" t="s">
        <v>389</v>
      </c>
      <c r="K125" s="93"/>
      <c r="L125" s="96" t="s">
        <v>389</v>
      </c>
      <c r="M125" s="97" t="s">
        <v>389</v>
      </c>
      <c r="N125" s="93"/>
      <c r="O125" s="96" t="s">
        <v>389</v>
      </c>
      <c r="P125" s="97" t="s">
        <v>389</v>
      </c>
      <c r="Q125" s="93"/>
      <c r="R125" s="96" t="s">
        <v>389</v>
      </c>
      <c r="S125" s="97" t="s">
        <v>389</v>
      </c>
      <c r="T125" s="93"/>
      <c r="U125" s="96" t="s">
        <v>389</v>
      </c>
      <c r="V125" s="97" t="s">
        <v>389</v>
      </c>
      <c r="W125" s="93"/>
      <c r="X125" s="96" t="s">
        <v>389</v>
      </c>
      <c r="Y125" s="97" t="s">
        <v>389</v>
      </c>
      <c r="Z125" s="93"/>
      <c r="AA125" s="96" t="s">
        <v>389</v>
      </c>
      <c r="AB125" s="97" t="s">
        <v>389</v>
      </c>
      <c r="AC125" s="93"/>
      <c r="AD125" s="96" t="s">
        <v>389</v>
      </c>
      <c r="AE125" s="97" t="s">
        <v>389</v>
      </c>
      <c r="AF125" s="93">
        <v>1</v>
      </c>
      <c r="AG125" s="96" t="e">
        <v>#N/A</v>
      </c>
      <c r="AH125" s="97" t="e">
        <v>#N/A</v>
      </c>
      <c r="AI125" s="93">
        <v>1</v>
      </c>
      <c r="AJ125" s="96" t="e">
        <v>#N/A</v>
      </c>
      <c r="AK125" s="97" t="e">
        <v>#N/A</v>
      </c>
      <c r="AL125" s="93"/>
      <c r="AM125" s="96" t="s">
        <v>389</v>
      </c>
      <c r="AN125" s="97" t="s">
        <v>389</v>
      </c>
      <c r="AO125" s="93"/>
      <c r="AP125" s="96" t="s">
        <v>389</v>
      </c>
      <c r="AQ125" s="97" t="s">
        <v>389</v>
      </c>
      <c r="AR125" s="93"/>
      <c r="AS125" s="96" t="s">
        <v>389</v>
      </c>
      <c r="AT125" s="97" t="s">
        <v>389</v>
      </c>
      <c r="AU125" s="93"/>
      <c r="AV125" s="96" t="s">
        <v>389</v>
      </c>
      <c r="AW125" s="97" t="s">
        <v>389</v>
      </c>
      <c r="AX125" s="93"/>
      <c r="AY125" s="96" t="s">
        <v>389</v>
      </c>
      <c r="AZ125" s="97" t="s">
        <v>389</v>
      </c>
      <c r="BA125" s="93"/>
      <c r="BB125" s="96" t="s">
        <v>389</v>
      </c>
      <c r="BC125" s="97" t="s">
        <v>389</v>
      </c>
      <c r="BD125" s="93"/>
      <c r="BE125" s="96" t="s">
        <v>389</v>
      </c>
      <c r="BF125" s="97" t="s">
        <v>389</v>
      </c>
      <c r="BG125" s="93"/>
      <c r="BH125" s="96" t="s">
        <v>389</v>
      </c>
      <c r="BI125" s="97" t="s">
        <v>389</v>
      </c>
      <c r="BJ125" s="93"/>
      <c r="BK125" s="96" t="s">
        <v>389</v>
      </c>
      <c r="BL125" s="97" t="s">
        <v>389</v>
      </c>
      <c r="BM125" s="93"/>
      <c r="BN125" s="96" t="s">
        <v>389</v>
      </c>
      <c r="BO125" s="97" t="s">
        <v>389</v>
      </c>
      <c r="BP125" s="93"/>
      <c r="BQ125" s="96" t="s">
        <v>389</v>
      </c>
      <c r="BR125" s="97" t="s">
        <v>389</v>
      </c>
      <c r="BS125" s="93">
        <v>1</v>
      </c>
      <c r="BT125" s="96" t="e">
        <v>#N/A</v>
      </c>
      <c r="BU125" s="97" t="e">
        <v>#N/A</v>
      </c>
      <c r="BV125" s="93"/>
      <c r="BW125" s="96" t="s">
        <v>389</v>
      </c>
      <c r="BX125" s="97" t="s">
        <v>389</v>
      </c>
      <c r="BY125" s="93"/>
      <c r="BZ125" s="96" t="s">
        <v>389</v>
      </c>
      <c r="CA125" s="97" t="s">
        <v>389</v>
      </c>
      <c r="CB125" s="93"/>
      <c r="CC125" s="96" t="s">
        <v>389</v>
      </c>
      <c r="CD125" s="97" t="s">
        <v>389</v>
      </c>
      <c r="CE125" s="93"/>
      <c r="CF125" s="96" t="s">
        <v>389</v>
      </c>
      <c r="CG125" s="97" t="s">
        <v>389</v>
      </c>
      <c r="CH125" s="93"/>
      <c r="CI125" s="96" t="s">
        <v>389</v>
      </c>
      <c r="CJ125" s="97" t="s">
        <v>389</v>
      </c>
      <c r="CK125" s="93"/>
      <c r="CL125" s="96" t="s">
        <v>389</v>
      </c>
      <c r="CM125" s="97" t="s">
        <v>389</v>
      </c>
      <c r="CN125" s="93">
        <v>1</v>
      </c>
      <c r="CO125" s="96" t="e">
        <v>#N/A</v>
      </c>
      <c r="CP125" s="97" t="e">
        <v>#N/A</v>
      </c>
      <c r="CQ125" s="93"/>
      <c r="CR125" s="96" t="s">
        <v>389</v>
      </c>
      <c r="CS125" s="97" t="s">
        <v>389</v>
      </c>
      <c r="CT125" s="93"/>
      <c r="CU125" s="96" t="s">
        <v>389</v>
      </c>
      <c r="CV125" s="97" t="s">
        <v>389</v>
      </c>
      <c r="CW125" s="93"/>
      <c r="CX125" s="96" t="s">
        <v>389</v>
      </c>
      <c r="CY125" s="97" t="s">
        <v>389</v>
      </c>
      <c r="CZ125" s="93"/>
      <c r="DA125" s="96" t="s">
        <v>389</v>
      </c>
      <c r="DB125" s="97" t="s">
        <v>389</v>
      </c>
      <c r="DC125" s="93"/>
      <c r="DD125" s="96" t="s">
        <v>389</v>
      </c>
      <c r="DE125" s="97" t="s">
        <v>389</v>
      </c>
      <c r="DF125" s="93"/>
      <c r="DG125" s="96" t="s">
        <v>389</v>
      </c>
      <c r="DH125" s="97" t="s">
        <v>389</v>
      </c>
      <c r="DI125" s="93"/>
      <c r="DJ125" s="96" t="s">
        <v>389</v>
      </c>
      <c r="DK125" s="97" t="s">
        <v>389</v>
      </c>
      <c r="DL125" s="93"/>
      <c r="DM125" s="96" t="s">
        <v>389</v>
      </c>
      <c r="DN125" s="97" t="s">
        <v>389</v>
      </c>
      <c r="DO125" s="93"/>
      <c r="DP125" s="96" t="s">
        <v>389</v>
      </c>
      <c r="DQ125" s="97" t="s">
        <v>389</v>
      </c>
      <c r="DR125" s="93"/>
      <c r="DS125" s="96" t="s">
        <v>389</v>
      </c>
      <c r="DT125" s="97" t="s">
        <v>389</v>
      </c>
      <c r="DU125" s="93"/>
      <c r="DV125" s="96" t="s">
        <v>389</v>
      </c>
      <c r="DW125" s="97" t="s">
        <v>389</v>
      </c>
      <c r="DX125" s="93"/>
      <c r="DY125" s="96" t="s">
        <v>389</v>
      </c>
      <c r="DZ125" s="97" t="s">
        <v>389</v>
      </c>
      <c r="EA125" s="93"/>
      <c r="EB125" s="96" t="s">
        <v>389</v>
      </c>
      <c r="EC125" s="97" t="s">
        <v>389</v>
      </c>
      <c r="ED125" s="93"/>
      <c r="EE125" s="96" t="s">
        <v>389</v>
      </c>
      <c r="EF125" s="97" t="s">
        <v>389</v>
      </c>
      <c r="EG125" s="93"/>
      <c r="EH125" s="96" t="s">
        <v>389</v>
      </c>
      <c r="EI125" s="97" t="s">
        <v>389</v>
      </c>
      <c r="EJ125" s="93"/>
      <c r="EK125" s="96" t="s">
        <v>389</v>
      </c>
      <c r="EL125" s="97" t="s">
        <v>389</v>
      </c>
      <c r="EM125" s="93"/>
      <c r="EN125" s="96" t="s">
        <v>389</v>
      </c>
      <c r="EO125" s="97" t="s">
        <v>389</v>
      </c>
      <c r="EP125" s="93"/>
      <c r="EQ125" s="96" t="s">
        <v>389</v>
      </c>
      <c r="ER125" s="97" t="s">
        <v>389</v>
      </c>
      <c r="ES125" s="93"/>
      <c r="ET125" s="96" t="s">
        <v>389</v>
      </c>
      <c r="EU125" s="97" t="s">
        <v>389</v>
      </c>
      <c r="EV125" s="93"/>
      <c r="EW125" s="96" t="s">
        <v>389</v>
      </c>
      <c r="EX125" s="97" t="s">
        <v>389</v>
      </c>
      <c r="EY125" s="93"/>
      <c r="EZ125" s="96" t="s">
        <v>389</v>
      </c>
      <c r="FA125" s="97" t="s">
        <v>389</v>
      </c>
      <c r="FB125" s="93"/>
      <c r="FC125" s="96" t="s">
        <v>389</v>
      </c>
      <c r="FD125" s="97" t="s">
        <v>389</v>
      </c>
      <c r="FE125" s="93"/>
      <c r="FF125" s="96" t="s">
        <v>389</v>
      </c>
      <c r="FG125" s="97" t="s">
        <v>389</v>
      </c>
      <c r="FH125" s="93"/>
      <c r="FI125" s="96" t="s">
        <v>389</v>
      </c>
      <c r="FJ125" s="97" t="s">
        <v>389</v>
      </c>
      <c r="FK125" s="93"/>
      <c r="FL125" s="96" t="s">
        <v>389</v>
      </c>
      <c r="FM125" s="97" t="s">
        <v>389</v>
      </c>
    </row>
    <row r="126" ht="15" customHeight="1" spans="1:170" x14ac:dyDescent="0.25">
      <c r="A126" s="94">
        <f>indices!B126</f>
      </c>
      <c r="B126" s="106">
        <f>'a completer'!$B$12</f>
      </c>
      <c r="C126" s="106">
        <f>'a completer'!$B$18</f>
      </c>
      <c r="D126" s="410">
        <f t="shared" si="1"/>
      </c>
      <c r="E126" s="93"/>
      <c r="F126" s="96" t="s">
        <v>389</v>
      </c>
      <c r="G126" s="97" t="s">
        <v>389</v>
      </c>
      <c r="H126" s="93"/>
      <c r="I126" s="96" t="s">
        <v>389</v>
      </c>
      <c r="J126" s="97" t="s">
        <v>389</v>
      </c>
      <c r="K126" s="93"/>
      <c r="L126" s="96" t="s">
        <v>389</v>
      </c>
      <c r="M126" s="97" t="s">
        <v>389</v>
      </c>
      <c r="N126" s="93"/>
      <c r="O126" s="96" t="s">
        <v>389</v>
      </c>
      <c r="P126" s="97" t="s">
        <v>389</v>
      </c>
      <c r="Q126" s="93"/>
      <c r="R126" s="96" t="s">
        <v>389</v>
      </c>
      <c r="S126" s="97" t="s">
        <v>389</v>
      </c>
      <c r="T126" s="93"/>
      <c r="U126" s="96" t="s">
        <v>389</v>
      </c>
      <c r="V126" s="97" t="s">
        <v>389</v>
      </c>
      <c r="W126" s="93"/>
      <c r="X126" s="96" t="s">
        <v>389</v>
      </c>
      <c r="Y126" s="97" t="s">
        <v>389</v>
      </c>
      <c r="Z126" s="93"/>
      <c r="AA126" s="96" t="s">
        <v>389</v>
      </c>
      <c r="AB126" s="97" t="s">
        <v>389</v>
      </c>
      <c r="AC126" s="93"/>
      <c r="AD126" s="96" t="s">
        <v>389</v>
      </c>
      <c r="AE126" s="97" t="s">
        <v>389</v>
      </c>
      <c r="AF126" s="93"/>
      <c r="AG126" s="96" t="s">
        <v>389</v>
      </c>
      <c r="AH126" s="97" t="s">
        <v>389</v>
      </c>
      <c r="AI126" s="93"/>
      <c r="AJ126" s="96" t="s">
        <v>389</v>
      </c>
      <c r="AK126" s="97" t="s">
        <v>389</v>
      </c>
      <c r="AL126" s="93"/>
      <c r="AM126" s="96" t="s">
        <v>389</v>
      </c>
      <c r="AN126" s="97" t="s">
        <v>389</v>
      </c>
      <c r="AO126" s="93"/>
      <c r="AP126" s="96" t="s">
        <v>389</v>
      </c>
      <c r="AQ126" s="97" t="s">
        <v>389</v>
      </c>
      <c r="AR126" s="93">
        <v>2</v>
      </c>
      <c r="AS126" s="96" t="e">
        <v>#N/A</v>
      </c>
      <c r="AT126" s="97" t="e">
        <v>#N/A</v>
      </c>
      <c r="AU126" s="93">
        <v>1</v>
      </c>
      <c r="AV126" s="96" t="e">
        <v>#N/A</v>
      </c>
      <c r="AW126" s="97" t="e">
        <v>#N/A</v>
      </c>
      <c r="AX126" s="93"/>
      <c r="AY126" s="96" t="s">
        <v>389</v>
      </c>
      <c r="AZ126" s="97" t="s">
        <v>389</v>
      </c>
      <c r="BA126" s="93"/>
      <c r="BB126" s="96" t="s">
        <v>389</v>
      </c>
      <c r="BC126" s="97" t="s">
        <v>389</v>
      </c>
      <c r="BD126" s="93"/>
      <c r="BE126" s="96" t="s">
        <v>389</v>
      </c>
      <c r="BF126" s="97" t="s">
        <v>389</v>
      </c>
      <c r="BG126" s="93"/>
      <c r="BH126" s="96" t="s">
        <v>389</v>
      </c>
      <c r="BI126" s="97" t="s">
        <v>389</v>
      </c>
      <c r="BJ126" s="93"/>
      <c r="BK126" s="96" t="s">
        <v>389</v>
      </c>
      <c r="BL126" s="97" t="s">
        <v>389</v>
      </c>
      <c r="BM126" s="93"/>
      <c r="BN126" s="96" t="s">
        <v>389</v>
      </c>
      <c r="BO126" s="97" t="s">
        <v>389</v>
      </c>
      <c r="BP126" s="93"/>
      <c r="BQ126" s="96" t="s">
        <v>389</v>
      </c>
      <c r="BR126" s="97" t="s">
        <v>389</v>
      </c>
      <c r="BS126" s="93"/>
      <c r="BT126" s="96" t="s">
        <v>389</v>
      </c>
      <c r="BU126" s="97" t="s">
        <v>389</v>
      </c>
      <c r="BV126" s="93"/>
      <c r="BW126" s="96" t="s">
        <v>389</v>
      </c>
      <c r="BX126" s="97" t="s">
        <v>389</v>
      </c>
      <c r="BY126" s="93"/>
      <c r="BZ126" s="96" t="s">
        <v>389</v>
      </c>
      <c r="CA126" s="97" t="s">
        <v>389</v>
      </c>
      <c r="CB126" s="93"/>
      <c r="CC126" s="96" t="s">
        <v>389</v>
      </c>
      <c r="CD126" s="97" t="s">
        <v>389</v>
      </c>
      <c r="CE126" s="93"/>
      <c r="CF126" s="96" t="s">
        <v>389</v>
      </c>
      <c r="CG126" s="97" t="s">
        <v>389</v>
      </c>
      <c r="CH126" s="93"/>
      <c r="CI126" s="96" t="s">
        <v>389</v>
      </c>
      <c r="CJ126" s="97" t="s">
        <v>389</v>
      </c>
      <c r="CK126" s="93"/>
      <c r="CL126" s="96" t="s">
        <v>389</v>
      </c>
      <c r="CM126" s="97" t="s">
        <v>389</v>
      </c>
      <c r="CN126" s="93"/>
      <c r="CO126" s="96" t="s">
        <v>389</v>
      </c>
      <c r="CP126" s="97" t="s">
        <v>389</v>
      </c>
      <c r="CQ126" s="93"/>
      <c r="CR126" s="96" t="s">
        <v>389</v>
      </c>
      <c r="CS126" s="97" t="s">
        <v>389</v>
      </c>
      <c r="CT126" s="93"/>
      <c r="CU126" s="96" t="s">
        <v>389</v>
      </c>
      <c r="CV126" s="97" t="s">
        <v>389</v>
      </c>
      <c r="CW126" s="93"/>
      <c r="CX126" s="96" t="s">
        <v>389</v>
      </c>
      <c r="CY126" s="97" t="s">
        <v>389</v>
      </c>
      <c r="CZ126" s="93"/>
      <c r="DA126" s="96" t="s">
        <v>389</v>
      </c>
      <c r="DB126" s="97" t="s">
        <v>389</v>
      </c>
      <c r="DC126" s="93"/>
      <c r="DD126" s="96" t="s">
        <v>389</v>
      </c>
      <c r="DE126" s="97" t="s">
        <v>389</v>
      </c>
      <c r="DF126" s="93"/>
      <c r="DG126" s="96" t="s">
        <v>389</v>
      </c>
      <c r="DH126" s="97" t="s">
        <v>389</v>
      </c>
      <c r="DI126" s="93"/>
      <c r="DJ126" s="96" t="s">
        <v>389</v>
      </c>
      <c r="DK126" s="97" t="s">
        <v>389</v>
      </c>
      <c r="DL126" s="93"/>
      <c r="DM126" s="96" t="s">
        <v>389</v>
      </c>
      <c r="DN126" s="97" t="s">
        <v>389</v>
      </c>
      <c r="DO126" s="93"/>
      <c r="DP126" s="96" t="s">
        <v>389</v>
      </c>
      <c r="DQ126" s="97" t="s">
        <v>389</v>
      </c>
      <c r="DR126" s="93"/>
      <c r="DS126" s="96" t="s">
        <v>389</v>
      </c>
      <c r="DT126" s="97" t="s">
        <v>389</v>
      </c>
      <c r="DU126" s="93"/>
      <c r="DV126" s="96" t="s">
        <v>389</v>
      </c>
      <c r="DW126" s="97" t="s">
        <v>389</v>
      </c>
      <c r="DX126" s="93"/>
      <c r="DY126" s="96" t="s">
        <v>389</v>
      </c>
      <c r="DZ126" s="97" t="s">
        <v>389</v>
      </c>
      <c r="EA126" s="93"/>
      <c r="EB126" s="96" t="s">
        <v>389</v>
      </c>
      <c r="EC126" s="97" t="s">
        <v>389</v>
      </c>
      <c r="ED126" s="93"/>
      <c r="EE126" s="96" t="s">
        <v>389</v>
      </c>
      <c r="EF126" s="97" t="s">
        <v>389</v>
      </c>
      <c r="EG126" s="93"/>
      <c r="EH126" s="96" t="s">
        <v>389</v>
      </c>
      <c r="EI126" s="97" t="s">
        <v>389</v>
      </c>
      <c r="EJ126" s="93"/>
      <c r="EK126" s="96" t="s">
        <v>389</v>
      </c>
      <c r="EL126" s="97" t="s">
        <v>389</v>
      </c>
      <c r="EM126" s="93"/>
      <c r="EN126" s="96" t="s">
        <v>389</v>
      </c>
      <c r="EO126" s="97" t="s">
        <v>389</v>
      </c>
      <c r="EP126" s="93"/>
      <c r="EQ126" s="96" t="s">
        <v>389</v>
      </c>
      <c r="ER126" s="97" t="s">
        <v>389</v>
      </c>
      <c r="ES126" s="93"/>
      <c r="ET126" s="96" t="s">
        <v>389</v>
      </c>
      <c r="EU126" s="97" t="s">
        <v>389</v>
      </c>
      <c r="EV126" s="93"/>
      <c r="EW126" s="96" t="s">
        <v>389</v>
      </c>
      <c r="EX126" s="97" t="s">
        <v>389</v>
      </c>
      <c r="EY126" s="93"/>
      <c r="EZ126" s="96" t="s">
        <v>389</v>
      </c>
      <c r="FA126" s="97" t="s">
        <v>389</v>
      </c>
      <c r="FB126" s="93"/>
      <c r="FC126" s="96" t="s">
        <v>389</v>
      </c>
      <c r="FD126" s="97" t="s">
        <v>389</v>
      </c>
      <c r="FE126" s="93"/>
      <c r="FF126" s="96" t="s">
        <v>389</v>
      </c>
      <c r="FG126" s="97" t="s">
        <v>389</v>
      </c>
      <c r="FH126" s="93"/>
      <c r="FI126" s="96" t="s">
        <v>389</v>
      </c>
      <c r="FJ126" s="97" t="s">
        <v>389</v>
      </c>
      <c r="FK126" s="93"/>
      <c r="FL126" s="96" t="s">
        <v>389</v>
      </c>
      <c r="FM126" s="97" t="s">
        <v>389</v>
      </c>
    </row>
    <row r="127" ht="15" customHeight="1" spans="1:170" x14ac:dyDescent="0.25">
      <c r="A127" s="94">
        <f>indices!B127</f>
      </c>
      <c r="B127" s="106">
        <f>'a completer'!$B$12</f>
      </c>
      <c r="C127" s="106">
        <f>'a completer'!$B$18</f>
      </c>
      <c r="D127" s="410">
        <f t="shared" si="1"/>
      </c>
      <c r="E127" s="93"/>
      <c r="F127" s="96" t="s">
        <v>389</v>
      </c>
      <c r="G127" s="97" t="s">
        <v>389</v>
      </c>
      <c r="H127" s="93">
        <v>1</v>
      </c>
      <c r="I127" s="96" t="e">
        <v>#N/A</v>
      </c>
      <c r="J127" s="97" t="e">
        <v>#N/A</v>
      </c>
      <c r="K127" s="93"/>
      <c r="L127" s="96" t="s">
        <v>389</v>
      </c>
      <c r="M127" s="97" t="s">
        <v>389</v>
      </c>
      <c r="N127" s="93">
        <v>1</v>
      </c>
      <c r="O127" s="96" t="e">
        <v>#N/A</v>
      </c>
      <c r="P127" s="97" t="e">
        <v>#N/A</v>
      </c>
      <c r="Q127" s="93">
        <v>2</v>
      </c>
      <c r="R127" s="96" t="e">
        <v>#N/A</v>
      </c>
      <c r="S127" s="97" t="e">
        <v>#N/A</v>
      </c>
      <c r="T127" s="93"/>
      <c r="U127" s="96" t="s">
        <v>389</v>
      </c>
      <c r="V127" s="97" t="s">
        <v>389</v>
      </c>
      <c r="W127" s="93"/>
      <c r="X127" s="96" t="s">
        <v>389</v>
      </c>
      <c r="Y127" s="97" t="s">
        <v>389</v>
      </c>
      <c r="Z127" s="93"/>
      <c r="AA127" s="96" t="s">
        <v>389</v>
      </c>
      <c r="AB127" s="97" t="s">
        <v>389</v>
      </c>
      <c r="AC127" s="93"/>
      <c r="AD127" s="96" t="s">
        <v>389</v>
      </c>
      <c r="AE127" s="97" t="s">
        <v>389</v>
      </c>
      <c r="AF127" s="93"/>
      <c r="AG127" s="96" t="s">
        <v>389</v>
      </c>
      <c r="AH127" s="97" t="s">
        <v>389</v>
      </c>
      <c r="AI127" s="93"/>
      <c r="AJ127" s="96" t="s">
        <v>389</v>
      </c>
      <c r="AK127" s="97" t="s">
        <v>389</v>
      </c>
      <c r="AL127" s="93"/>
      <c r="AM127" s="96" t="s">
        <v>389</v>
      </c>
      <c r="AN127" s="97" t="s">
        <v>389</v>
      </c>
      <c r="AO127" s="93"/>
      <c r="AP127" s="96" t="s">
        <v>389</v>
      </c>
      <c r="AQ127" s="97" t="s">
        <v>389</v>
      </c>
      <c r="AR127" s="93"/>
      <c r="AS127" s="96" t="s">
        <v>389</v>
      </c>
      <c r="AT127" s="97" t="s">
        <v>389</v>
      </c>
      <c r="AU127" s="93"/>
      <c r="AV127" s="96" t="s">
        <v>389</v>
      </c>
      <c r="AW127" s="97" t="s">
        <v>389</v>
      </c>
      <c r="AX127" s="93">
        <v>1</v>
      </c>
      <c r="AY127" s="96" t="e">
        <v>#N/A</v>
      </c>
      <c r="AZ127" s="97" t="e">
        <v>#N/A</v>
      </c>
      <c r="BA127" s="93">
        <v>1</v>
      </c>
      <c r="BB127" s="96" t="e">
        <v>#N/A</v>
      </c>
      <c r="BC127" s="97" t="e">
        <v>#N/A</v>
      </c>
      <c r="BD127" s="93"/>
      <c r="BE127" s="96" t="s">
        <v>389</v>
      </c>
      <c r="BF127" s="97" t="s">
        <v>389</v>
      </c>
      <c r="BG127" s="93"/>
      <c r="BH127" s="96" t="s">
        <v>389</v>
      </c>
      <c r="BI127" s="97" t="s">
        <v>389</v>
      </c>
      <c r="BJ127" s="93">
        <v>1</v>
      </c>
      <c r="BK127" s="96" t="e">
        <v>#N/A</v>
      </c>
      <c r="BL127" s="97" t="e">
        <v>#N/A</v>
      </c>
      <c r="BM127" s="93"/>
      <c r="BN127" s="96" t="s">
        <v>389</v>
      </c>
      <c r="BO127" s="97" t="s">
        <v>389</v>
      </c>
      <c r="BP127" s="93"/>
      <c r="BQ127" s="96" t="s">
        <v>389</v>
      </c>
      <c r="BR127" s="97" t="s">
        <v>389</v>
      </c>
      <c r="BS127" s="93"/>
      <c r="BT127" s="96" t="s">
        <v>389</v>
      </c>
      <c r="BU127" s="97" t="s">
        <v>389</v>
      </c>
      <c r="BV127" s="93"/>
      <c r="BW127" s="96" t="s">
        <v>389</v>
      </c>
      <c r="BX127" s="97" t="s">
        <v>389</v>
      </c>
      <c r="BY127" s="93"/>
      <c r="BZ127" s="96" t="s">
        <v>389</v>
      </c>
      <c r="CA127" s="97" t="s">
        <v>389</v>
      </c>
      <c r="CB127" s="93">
        <v>1</v>
      </c>
      <c r="CC127" s="96" t="e">
        <v>#N/A</v>
      </c>
      <c r="CD127" s="97" t="e">
        <v>#N/A</v>
      </c>
      <c r="CE127" s="93"/>
      <c r="CF127" s="96" t="s">
        <v>389</v>
      </c>
      <c r="CG127" s="97" t="s">
        <v>389</v>
      </c>
      <c r="CH127" s="93">
        <v>1</v>
      </c>
      <c r="CI127" s="96" t="e">
        <v>#N/A</v>
      </c>
      <c r="CJ127" s="97" t="e">
        <v>#N/A</v>
      </c>
      <c r="CK127" s="93"/>
      <c r="CL127" s="96" t="s">
        <v>389</v>
      </c>
      <c r="CM127" s="97" t="s">
        <v>389</v>
      </c>
      <c r="CN127" s="93"/>
      <c r="CO127" s="96" t="s">
        <v>389</v>
      </c>
      <c r="CP127" s="97" t="s">
        <v>389</v>
      </c>
      <c r="CQ127" s="93"/>
      <c r="CR127" s="96" t="s">
        <v>389</v>
      </c>
      <c r="CS127" s="97" t="s">
        <v>389</v>
      </c>
      <c r="CT127" s="93"/>
      <c r="CU127" s="96" t="s">
        <v>389</v>
      </c>
      <c r="CV127" s="97" t="s">
        <v>389</v>
      </c>
      <c r="CW127" s="93"/>
      <c r="CX127" s="96" t="s">
        <v>389</v>
      </c>
      <c r="CY127" s="97" t="s">
        <v>389</v>
      </c>
      <c r="CZ127" s="93"/>
      <c r="DA127" s="96" t="s">
        <v>389</v>
      </c>
      <c r="DB127" s="97" t="s">
        <v>389</v>
      </c>
      <c r="DC127" s="93"/>
      <c r="DD127" s="96" t="s">
        <v>389</v>
      </c>
      <c r="DE127" s="97" t="s">
        <v>389</v>
      </c>
      <c r="DF127" s="93"/>
      <c r="DG127" s="96" t="s">
        <v>389</v>
      </c>
      <c r="DH127" s="97" t="s">
        <v>389</v>
      </c>
      <c r="DI127" s="93"/>
      <c r="DJ127" s="96" t="s">
        <v>389</v>
      </c>
      <c r="DK127" s="97" t="s">
        <v>389</v>
      </c>
      <c r="DL127" s="93"/>
      <c r="DM127" s="96" t="s">
        <v>389</v>
      </c>
      <c r="DN127" s="97" t="s">
        <v>389</v>
      </c>
      <c r="DO127" s="93"/>
      <c r="DP127" s="96" t="s">
        <v>389</v>
      </c>
      <c r="DQ127" s="97" t="s">
        <v>389</v>
      </c>
      <c r="DR127" s="93"/>
      <c r="DS127" s="96" t="s">
        <v>389</v>
      </c>
      <c r="DT127" s="97" t="s">
        <v>389</v>
      </c>
      <c r="DU127" s="93"/>
      <c r="DV127" s="96" t="s">
        <v>389</v>
      </c>
      <c r="DW127" s="97" t="s">
        <v>389</v>
      </c>
      <c r="DX127" s="93"/>
      <c r="DY127" s="96" t="s">
        <v>389</v>
      </c>
      <c r="DZ127" s="97" t="s">
        <v>389</v>
      </c>
      <c r="EA127" s="93"/>
      <c r="EB127" s="96" t="s">
        <v>389</v>
      </c>
      <c r="EC127" s="97" t="s">
        <v>389</v>
      </c>
      <c r="ED127" s="93"/>
      <c r="EE127" s="96" t="s">
        <v>389</v>
      </c>
      <c r="EF127" s="97" t="s">
        <v>389</v>
      </c>
      <c r="EG127" s="93"/>
      <c r="EH127" s="96" t="s">
        <v>389</v>
      </c>
      <c r="EI127" s="97" t="s">
        <v>389</v>
      </c>
      <c r="EJ127" s="93"/>
      <c r="EK127" s="96" t="s">
        <v>389</v>
      </c>
      <c r="EL127" s="97" t="s">
        <v>389</v>
      </c>
      <c r="EM127" s="93"/>
      <c r="EN127" s="96" t="s">
        <v>389</v>
      </c>
      <c r="EO127" s="97" t="s">
        <v>389</v>
      </c>
      <c r="EP127" s="93"/>
      <c r="EQ127" s="96" t="s">
        <v>389</v>
      </c>
      <c r="ER127" s="97" t="s">
        <v>389</v>
      </c>
      <c r="ES127" s="93"/>
      <c r="ET127" s="96" t="s">
        <v>389</v>
      </c>
      <c r="EU127" s="97" t="s">
        <v>389</v>
      </c>
      <c r="EV127" s="93"/>
      <c r="EW127" s="96" t="s">
        <v>389</v>
      </c>
      <c r="EX127" s="97" t="s">
        <v>389</v>
      </c>
      <c r="EY127" s="93"/>
      <c r="EZ127" s="96" t="s">
        <v>389</v>
      </c>
      <c r="FA127" s="97" t="s">
        <v>389</v>
      </c>
      <c r="FB127" s="93"/>
      <c r="FC127" s="96" t="s">
        <v>389</v>
      </c>
      <c r="FD127" s="97" t="s">
        <v>389</v>
      </c>
      <c r="FE127" s="93"/>
      <c r="FF127" s="96" t="s">
        <v>389</v>
      </c>
      <c r="FG127" s="97" t="s">
        <v>389</v>
      </c>
      <c r="FH127" s="93"/>
      <c r="FI127" s="96" t="s">
        <v>389</v>
      </c>
      <c r="FJ127" s="97" t="s">
        <v>389</v>
      </c>
      <c r="FK127" s="93"/>
      <c r="FL127" s="96" t="s">
        <v>389</v>
      </c>
      <c r="FM127" s="97" t="s">
        <v>389</v>
      </c>
    </row>
    <row r="128" ht="15" customHeight="1" spans="1:170" x14ac:dyDescent="0.25">
      <c r="A128" s="94">
        <f>indices!B128</f>
      </c>
      <c r="B128" s="106">
        <f>'a completer'!$B$12</f>
      </c>
      <c r="C128" s="106">
        <f>'a completer'!$B$18</f>
      </c>
      <c r="D128" s="410">
        <f t="shared" si="1"/>
      </c>
      <c r="E128" s="93"/>
      <c r="F128" s="96" t="s">
        <v>389</v>
      </c>
      <c r="G128" s="97" t="s">
        <v>389</v>
      </c>
      <c r="H128" s="93"/>
      <c r="I128" s="96" t="s">
        <v>389</v>
      </c>
      <c r="J128" s="97" t="s">
        <v>389</v>
      </c>
      <c r="K128" s="93"/>
      <c r="L128" s="96" t="s">
        <v>389</v>
      </c>
      <c r="M128" s="97" t="s">
        <v>389</v>
      </c>
      <c r="N128" s="93"/>
      <c r="O128" s="96" t="s">
        <v>389</v>
      </c>
      <c r="P128" s="97" t="s">
        <v>389</v>
      </c>
      <c r="Q128" s="93"/>
      <c r="R128" s="96" t="s">
        <v>389</v>
      </c>
      <c r="S128" s="97" t="s">
        <v>389</v>
      </c>
      <c r="T128" s="93"/>
      <c r="U128" s="96" t="s">
        <v>389</v>
      </c>
      <c r="V128" s="97" t="s">
        <v>389</v>
      </c>
      <c r="W128" s="93"/>
      <c r="X128" s="96" t="s">
        <v>389</v>
      </c>
      <c r="Y128" s="97" t="s">
        <v>389</v>
      </c>
      <c r="Z128" s="93"/>
      <c r="AA128" s="96" t="s">
        <v>389</v>
      </c>
      <c r="AB128" s="97" t="s">
        <v>389</v>
      </c>
      <c r="AC128" s="93"/>
      <c r="AD128" s="96" t="s">
        <v>389</v>
      </c>
      <c r="AE128" s="97" t="s">
        <v>389</v>
      </c>
      <c r="AF128" s="93">
        <v>1</v>
      </c>
      <c r="AG128" s="96" t="e">
        <v>#N/A</v>
      </c>
      <c r="AH128" s="97" t="e">
        <v>#N/A</v>
      </c>
      <c r="AI128" s="93"/>
      <c r="AJ128" s="96" t="s">
        <v>389</v>
      </c>
      <c r="AK128" s="97" t="s">
        <v>389</v>
      </c>
      <c r="AL128" s="93"/>
      <c r="AM128" s="96" t="s">
        <v>389</v>
      </c>
      <c r="AN128" s="97" t="s">
        <v>389</v>
      </c>
      <c r="AO128" s="93"/>
      <c r="AP128" s="96" t="s">
        <v>389</v>
      </c>
      <c r="AQ128" s="97" t="s">
        <v>389</v>
      </c>
      <c r="AR128" s="93"/>
      <c r="AS128" s="96" t="s">
        <v>389</v>
      </c>
      <c r="AT128" s="97" t="s">
        <v>389</v>
      </c>
      <c r="AU128" s="93"/>
      <c r="AV128" s="96" t="s">
        <v>389</v>
      </c>
      <c r="AW128" s="97" t="s">
        <v>389</v>
      </c>
      <c r="AX128" s="93"/>
      <c r="AY128" s="96" t="s">
        <v>389</v>
      </c>
      <c r="AZ128" s="97" t="s">
        <v>389</v>
      </c>
      <c r="BA128" s="93"/>
      <c r="BB128" s="96" t="s">
        <v>389</v>
      </c>
      <c r="BC128" s="97" t="s">
        <v>389</v>
      </c>
      <c r="BD128" s="93">
        <v>2</v>
      </c>
      <c r="BE128" s="96" t="e">
        <v>#N/A</v>
      </c>
      <c r="BF128" s="97" t="e">
        <v>#N/A</v>
      </c>
      <c r="BG128" s="93"/>
      <c r="BH128" s="96" t="s">
        <v>389</v>
      </c>
      <c r="BI128" s="97" t="s">
        <v>389</v>
      </c>
      <c r="BJ128" s="93"/>
      <c r="BK128" s="96" t="s">
        <v>389</v>
      </c>
      <c r="BL128" s="97" t="s">
        <v>389</v>
      </c>
      <c r="BM128" s="93"/>
      <c r="BN128" s="96" t="s">
        <v>389</v>
      </c>
      <c r="BO128" s="97" t="s">
        <v>389</v>
      </c>
      <c r="BP128" s="93"/>
      <c r="BQ128" s="96" t="s">
        <v>389</v>
      </c>
      <c r="BR128" s="97" t="s">
        <v>389</v>
      </c>
      <c r="BS128" s="93"/>
      <c r="BT128" s="96" t="s">
        <v>389</v>
      </c>
      <c r="BU128" s="97" t="s">
        <v>389</v>
      </c>
      <c r="BV128" s="93"/>
      <c r="BW128" s="96" t="s">
        <v>389</v>
      </c>
      <c r="BX128" s="97" t="s">
        <v>389</v>
      </c>
      <c r="BY128" s="93"/>
      <c r="BZ128" s="96" t="s">
        <v>389</v>
      </c>
      <c r="CA128" s="97" t="s">
        <v>389</v>
      </c>
      <c r="CB128" s="93"/>
      <c r="CC128" s="96" t="s">
        <v>389</v>
      </c>
      <c r="CD128" s="97" t="s">
        <v>389</v>
      </c>
      <c r="CE128" s="93"/>
      <c r="CF128" s="96" t="s">
        <v>389</v>
      </c>
      <c r="CG128" s="97" t="s">
        <v>389</v>
      </c>
      <c r="CH128" s="93"/>
      <c r="CI128" s="96" t="s">
        <v>389</v>
      </c>
      <c r="CJ128" s="97" t="s">
        <v>389</v>
      </c>
      <c r="CK128" s="93"/>
      <c r="CL128" s="96" t="s">
        <v>389</v>
      </c>
      <c r="CM128" s="97" t="s">
        <v>389</v>
      </c>
      <c r="CN128" s="93"/>
      <c r="CO128" s="96" t="s">
        <v>389</v>
      </c>
      <c r="CP128" s="97" t="s">
        <v>389</v>
      </c>
      <c r="CQ128" s="93"/>
      <c r="CR128" s="96" t="s">
        <v>389</v>
      </c>
      <c r="CS128" s="97" t="s">
        <v>389</v>
      </c>
      <c r="CT128" s="93"/>
      <c r="CU128" s="96" t="s">
        <v>389</v>
      </c>
      <c r="CV128" s="97" t="s">
        <v>389</v>
      </c>
      <c r="CW128" s="93"/>
      <c r="CX128" s="96" t="s">
        <v>389</v>
      </c>
      <c r="CY128" s="97" t="s">
        <v>389</v>
      </c>
      <c r="CZ128" s="93"/>
      <c r="DA128" s="96" t="s">
        <v>389</v>
      </c>
      <c r="DB128" s="97" t="s">
        <v>389</v>
      </c>
      <c r="DC128" s="93"/>
      <c r="DD128" s="96" t="s">
        <v>389</v>
      </c>
      <c r="DE128" s="97" t="s">
        <v>389</v>
      </c>
      <c r="DF128" s="93"/>
      <c r="DG128" s="96" t="s">
        <v>389</v>
      </c>
      <c r="DH128" s="97" t="s">
        <v>389</v>
      </c>
      <c r="DI128" s="93"/>
      <c r="DJ128" s="96" t="s">
        <v>389</v>
      </c>
      <c r="DK128" s="97" t="s">
        <v>389</v>
      </c>
      <c r="DL128" s="93"/>
      <c r="DM128" s="96" t="s">
        <v>389</v>
      </c>
      <c r="DN128" s="97" t="s">
        <v>389</v>
      </c>
      <c r="DO128" s="93"/>
      <c r="DP128" s="96" t="s">
        <v>389</v>
      </c>
      <c r="DQ128" s="97" t="s">
        <v>389</v>
      </c>
      <c r="DR128" s="93"/>
      <c r="DS128" s="96" t="s">
        <v>389</v>
      </c>
      <c r="DT128" s="97" t="s">
        <v>389</v>
      </c>
      <c r="DU128" s="93"/>
      <c r="DV128" s="96" t="s">
        <v>389</v>
      </c>
      <c r="DW128" s="97" t="s">
        <v>389</v>
      </c>
      <c r="DX128" s="93"/>
      <c r="DY128" s="96" t="s">
        <v>389</v>
      </c>
      <c r="DZ128" s="97" t="s">
        <v>389</v>
      </c>
      <c r="EA128" s="93"/>
      <c r="EB128" s="96" t="s">
        <v>389</v>
      </c>
      <c r="EC128" s="97" t="s">
        <v>389</v>
      </c>
      <c r="ED128" s="93"/>
      <c r="EE128" s="96" t="s">
        <v>389</v>
      </c>
      <c r="EF128" s="97" t="s">
        <v>389</v>
      </c>
      <c r="EG128" s="93"/>
      <c r="EH128" s="96" t="s">
        <v>389</v>
      </c>
      <c r="EI128" s="97" t="s">
        <v>389</v>
      </c>
      <c r="EJ128" s="93"/>
      <c r="EK128" s="96" t="s">
        <v>389</v>
      </c>
      <c r="EL128" s="97" t="s">
        <v>389</v>
      </c>
      <c r="EM128" s="93"/>
      <c r="EN128" s="96" t="s">
        <v>389</v>
      </c>
      <c r="EO128" s="97" t="s">
        <v>389</v>
      </c>
      <c r="EP128" s="93"/>
      <c r="EQ128" s="96" t="s">
        <v>389</v>
      </c>
      <c r="ER128" s="97" t="s">
        <v>389</v>
      </c>
      <c r="ES128" s="93"/>
      <c r="ET128" s="96" t="s">
        <v>389</v>
      </c>
      <c r="EU128" s="97" t="s">
        <v>389</v>
      </c>
      <c r="EV128" s="93"/>
      <c r="EW128" s="96" t="s">
        <v>389</v>
      </c>
      <c r="EX128" s="97" t="s">
        <v>389</v>
      </c>
      <c r="EY128" s="93"/>
      <c r="EZ128" s="96" t="s">
        <v>389</v>
      </c>
      <c r="FA128" s="97" t="s">
        <v>389</v>
      </c>
      <c r="FB128" s="93"/>
      <c r="FC128" s="96" t="s">
        <v>389</v>
      </c>
      <c r="FD128" s="97" t="s">
        <v>389</v>
      </c>
      <c r="FE128" s="93"/>
      <c r="FF128" s="96" t="s">
        <v>389</v>
      </c>
      <c r="FG128" s="97" t="s">
        <v>389</v>
      </c>
      <c r="FH128" s="93"/>
      <c r="FI128" s="96" t="s">
        <v>389</v>
      </c>
      <c r="FJ128" s="97" t="s">
        <v>389</v>
      </c>
      <c r="FK128" s="93"/>
      <c r="FL128" s="96" t="s">
        <v>389</v>
      </c>
      <c r="FM128" s="97" t="s">
        <v>389</v>
      </c>
    </row>
    <row r="129" ht="15" customHeight="1" spans="1:170" x14ac:dyDescent="0.25">
      <c r="A129" s="94">
        <f>indices!B129</f>
      </c>
      <c r="B129" s="106">
        <f>'a completer'!$B$12</f>
      </c>
      <c r="C129" s="106">
        <f>'a completer'!$B$18</f>
      </c>
      <c r="D129" s="410">
        <f t="shared" si="1"/>
      </c>
      <c r="E129" s="93"/>
      <c r="F129" s="96" t="s">
        <v>389</v>
      </c>
      <c r="G129" s="97" t="s">
        <v>389</v>
      </c>
      <c r="H129" s="93"/>
      <c r="I129" s="96" t="s">
        <v>389</v>
      </c>
      <c r="J129" s="97" t="s">
        <v>389</v>
      </c>
      <c r="K129" s="93"/>
      <c r="L129" s="96" t="s">
        <v>389</v>
      </c>
      <c r="M129" s="97" t="s">
        <v>389</v>
      </c>
      <c r="N129" s="93"/>
      <c r="O129" s="96" t="s">
        <v>389</v>
      </c>
      <c r="P129" s="97" t="s">
        <v>389</v>
      </c>
      <c r="Q129" s="93"/>
      <c r="R129" s="96" t="s">
        <v>389</v>
      </c>
      <c r="S129" s="97" t="s">
        <v>389</v>
      </c>
      <c r="T129" s="93"/>
      <c r="U129" s="96" t="s">
        <v>389</v>
      </c>
      <c r="V129" s="97" t="s">
        <v>389</v>
      </c>
      <c r="W129" s="93"/>
      <c r="X129" s="96" t="s">
        <v>389</v>
      </c>
      <c r="Y129" s="97" t="s">
        <v>389</v>
      </c>
      <c r="Z129" s="93"/>
      <c r="AA129" s="96" t="s">
        <v>389</v>
      </c>
      <c r="AB129" s="97" t="s">
        <v>389</v>
      </c>
      <c r="AC129" s="93"/>
      <c r="AD129" s="96" t="s">
        <v>389</v>
      </c>
      <c r="AE129" s="97" t="s">
        <v>389</v>
      </c>
      <c r="AF129" s="93"/>
      <c r="AG129" s="96" t="s">
        <v>389</v>
      </c>
      <c r="AH129" s="97" t="s">
        <v>389</v>
      </c>
      <c r="AI129" s="93"/>
      <c r="AJ129" s="96" t="s">
        <v>389</v>
      </c>
      <c r="AK129" s="97" t="s">
        <v>389</v>
      </c>
      <c r="AL129" s="93"/>
      <c r="AM129" s="96" t="s">
        <v>389</v>
      </c>
      <c r="AN129" s="97" t="s">
        <v>389</v>
      </c>
      <c r="AO129" s="93"/>
      <c r="AP129" s="96" t="s">
        <v>389</v>
      </c>
      <c r="AQ129" s="97" t="s">
        <v>389</v>
      </c>
      <c r="AR129" s="93"/>
      <c r="AS129" s="96" t="s">
        <v>389</v>
      </c>
      <c r="AT129" s="97" t="s">
        <v>389</v>
      </c>
      <c r="AU129" s="93"/>
      <c r="AV129" s="96" t="s">
        <v>389</v>
      </c>
      <c r="AW129" s="97" t="s">
        <v>389</v>
      </c>
      <c r="AX129" s="93"/>
      <c r="AY129" s="96" t="s">
        <v>389</v>
      </c>
      <c r="AZ129" s="97" t="s">
        <v>389</v>
      </c>
      <c r="BA129" s="93"/>
      <c r="BB129" s="96" t="s">
        <v>389</v>
      </c>
      <c r="BC129" s="97" t="s">
        <v>389</v>
      </c>
      <c r="BD129" s="93"/>
      <c r="BE129" s="96" t="s">
        <v>389</v>
      </c>
      <c r="BF129" s="97" t="s">
        <v>389</v>
      </c>
      <c r="BG129" s="93"/>
      <c r="BH129" s="96" t="s">
        <v>389</v>
      </c>
      <c r="BI129" s="97" t="s">
        <v>389</v>
      </c>
      <c r="BJ129" s="93"/>
      <c r="BK129" s="96" t="s">
        <v>389</v>
      </c>
      <c r="BL129" s="97" t="s">
        <v>389</v>
      </c>
      <c r="BM129" s="93"/>
      <c r="BN129" s="96" t="s">
        <v>389</v>
      </c>
      <c r="BO129" s="97" t="s">
        <v>389</v>
      </c>
      <c r="BP129" s="93"/>
      <c r="BQ129" s="96" t="s">
        <v>389</v>
      </c>
      <c r="BR129" s="97" t="s">
        <v>389</v>
      </c>
      <c r="BS129" s="93"/>
      <c r="BT129" s="96" t="s">
        <v>389</v>
      </c>
      <c r="BU129" s="97" t="s">
        <v>389</v>
      </c>
      <c r="BV129" s="93"/>
      <c r="BW129" s="96" t="s">
        <v>389</v>
      </c>
      <c r="BX129" s="97" t="s">
        <v>389</v>
      </c>
      <c r="BY129" s="93"/>
      <c r="BZ129" s="96" t="s">
        <v>389</v>
      </c>
      <c r="CA129" s="97" t="s">
        <v>389</v>
      </c>
      <c r="CB129" s="93"/>
      <c r="CC129" s="96" t="s">
        <v>389</v>
      </c>
      <c r="CD129" s="97" t="s">
        <v>389</v>
      </c>
      <c r="CE129" s="93"/>
      <c r="CF129" s="96" t="s">
        <v>389</v>
      </c>
      <c r="CG129" s="97" t="s">
        <v>389</v>
      </c>
      <c r="CH129" s="93"/>
      <c r="CI129" s="96" t="s">
        <v>389</v>
      </c>
      <c r="CJ129" s="97" t="s">
        <v>389</v>
      </c>
      <c r="CK129" s="93"/>
      <c r="CL129" s="96" t="s">
        <v>389</v>
      </c>
      <c r="CM129" s="97" t="s">
        <v>389</v>
      </c>
      <c r="CN129" s="93"/>
      <c r="CO129" s="96" t="s">
        <v>389</v>
      </c>
      <c r="CP129" s="97" t="s">
        <v>389</v>
      </c>
      <c r="CQ129" s="93"/>
      <c r="CR129" s="96" t="s">
        <v>389</v>
      </c>
      <c r="CS129" s="97" t="s">
        <v>389</v>
      </c>
      <c r="CT129" s="93"/>
      <c r="CU129" s="96" t="s">
        <v>389</v>
      </c>
      <c r="CV129" s="97" t="s">
        <v>389</v>
      </c>
      <c r="CW129" s="93"/>
      <c r="CX129" s="96" t="s">
        <v>389</v>
      </c>
      <c r="CY129" s="97" t="s">
        <v>389</v>
      </c>
      <c r="CZ129" s="93"/>
      <c r="DA129" s="96" t="s">
        <v>389</v>
      </c>
      <c r="DB129" s="97" t="s">
        <v>389</v>
      </c>
      <c r="DC129" s="93"/>
      <c r="DD129" s="96" t="s">
        <v>389</v>
      </c>
      <c r="DE129" s="97" t="s">
        <v>389</v>
      </c>
      <c r="DF129" s="93"/>
      <c r="DG129" s="96" t="s">
        <v>389</v>
      </c>
      <c r="DH129" s="97" t="s">
        <v>389</v>
      </c>
      <c r="DI129" s="93"/>
      <c r="DJ129" s="96" t="s">
        <v>389</v>
      </c>
      <c r="DK129" s="97" t="s">
        <v>389</v>
      </c>
      <c r="DL129" s="93"/>
      <c r="DM129" s="96" t="s">
        <v>389</v>
      </c>
      <c r="DN129" s="97" t="s">
        <v>389</v>
      </c>
      <c r="DO129" s="93"/>
      <c r="DP129" s="96" t="s">
        <v>389</v>
      </c>
      <c r="DQ129" s="97" t="s">
        <v>389</v>
      </c>
      <c r="DR129" s="93"/>
      <c r="DS129" s="96" t="s">
        <v>389</v>
      </c>
      <c r="DT129" s="97" t="s">
        <v>389</v>
      </c>
      <c r="DU129" s="93"/>
      <c r="DV129" s="96" t="s">
        <v>389</v>
      </c>
      <c r="DW129" s="97" t="s">
        <v>389</v>
      </c>
      <c r="DX129" s="93"/>
      <c r="DY129" s="96" t="s">
        <v>389</v>
      </c>
      <c r="DZ129" s="97" t="s">
        <v>389</v>
      </c>
      <c r="EA129" s="93"/>
      <c r="EB129" s="96" t="s">
        <v>389</v>
      </c>
      <c r="EC129" s="97" t="s">
        <v>389</v>
      </c>
      <c r="ED129" s="93"/>
      <c r="EE129" s="96" t="s">
        <v>389</v>
      </c>
      <c r="EF129" s="97" t="s">
        <v>389</v>
      </c>
      <c r="EG129" s="93"/>
      <c r="EH129" s="96" t="s">
        <v>389</v>
      </c>
      <c r="EI129" s="97" t="s">
        <v>389</v>
      </c>
      <c r="EJ129" s="93"/>
      <c r="EK129" s="96" t="s">
        <v>389</v>
      </c>
      <c r="EL129" s="97" t="s">
        <v>389</v>
      </c>
      <c r="EM129" s="93"/>
      <c r="EN129" s="96" t="s">
        <v>389</v>
      </c>
      <c r="EO129" s="97" t="s">
        <v>389</v>
      </c>
      <c r="EP129" s="93"/>
      <c r="EQ129" s="96" t="s">
        <v>389</v>
      </c>
      <c r="ER129" s="97" t="s">
        <v>389</v>
      </c>
      <c r="ES129" s="93"/>
      <c r="ET129" s="96" t="s">
        <v>389</v>
      </c>
      <c r="EU129" s="97" t="s">
        <v>389</v>
      </c>
      <c r="EV129" s="93"/>
      <c r="EW129" s="96" t="s">
        <v>389</v>
      </c>
      <c r="EX129" s="97" t="s">
        <v>389</v>
      </c>
      <c r="EY129" s="93"/>
      <c r="EZ129" s="96" t="s">
        <v>389</v>
      </c>
      <c r="FA129" s="97" t="s">
        <v>389</v>
      </c>
      <c r="FB129" s="93"/>
      <c r="FC129" s="96" t="s">
        <v>389</v>
      </c>
      <c r="FD129" s="97" t="s">
        <v>389</v>
      </c>
      <c r="FE129" s="93"/>
      <c r="FF129" s="96" t="s">
        <v>389</v>
      </c>
      <c r="FG129" s="97" t="s">
        <v>389</v>
      </c>
      <c r="FH129" s="93"/>
      <c r="FI129" s="96" t="s">
        <v>389</v>
      </c>
      <c r="FJ129" s="97" t="s">
        <v>389</v>
      </c>
      <c r="FK129" s="93"/>
      <c r="FL129" s="96" t="s">
        <v>389</v>
      </c>
      <c r="FM129" s="97" t="s">
        <v>389</v>
      </c>
    </row>
    <row r="130" ht="15" customHeight="1" spans="1:170" x14ac:dyDescent="0.25">
      <c r="A130" s="101">
        <f>IF(indices!B130="","A compléter sur onglet 'indices'",indices!B130)</f>
      </c>
      <c r="B130" s="106">
        <f>'a completer'!$B$12</f>
      </c>
      <c r="C130" s="106">
        <f>'a completer'!$B$18</f>
      </c>
      <c r="D130" s="410">
        <f t="shared" si="1"/>
      </c>
      <c r="E130" s="93"/>
      <c r="F130" s="96" t="s">
        <v>389</v>
      </c>
      <c r="G130" s="97" t="s">
        <v>389</v>
      </c>
      <c r="H130" s="93"/>
      <c r="I130" s="96" t="s">
        <v>389</v>
      </c>
      <c r="J130" s="97" t="s">
        <v>389</v>
      </c>
      <c r="K130" s="93"/>
      <c r="L130" s="96" t="s">
        <v>389</v>
      </c>
      <c r="M130" s="97" t="s">
        <v>389</v>
      </c>
      <c r="N130" s="93"/>
      <c r="O130" s="96" t="s">
        <v>389</v>
      </c>
      <c r="P130" s="97" t="s">
        <v>389</v>
      </c>
      <c r="Q130" s="93"/>
      <c r="R130" s="96" t="s">
        <v>389</v>
      </c>
      <c r="S130" s="97" t="s">
        <v>389</v>
      </c>
      <c r="T130" s="93"/>
      <c r="U130" s="96" t="s">
        <v>389</v>
      </c>
      <c r="V130" s="97" t="s">
        <v>389</v>
      </c>
      <c r="W130" s="93"/>
      <c r="X130" s="96" t="s">
        <v>389</v>
      </c>
      <c r="Y130" s="97" t="s">
        <v>389</v>
      </c>
      <c r="Z130" s="93"/>
      <c r="AA130" s="96" t="s">
        <v>389</v>
      </c>
      <c r="AB130" s="97" t="s">
        <v>389</v>
      </c>
      <c r="AC130" s="93"/>
      <c r="AD130" s="96" t="s">
        <v>389</v>
      </c>
      <c r="AE130" s="97" t="s">
        <v>389</v>
      </c>
      <c r="AF130" s="93"/>
      <c r="AG130" s="96" t="s">
        <v>389</v>
      </c>
      <c r="AH130" s="97" t="s">
        <v>389</v>
      </c>
      <c r="AI130" s="93"/>
      <c r="AJ130" s="96" t="s">
        <v>389</v>
      </c>
      <c r="AK130" s="97" t="s">
        <v>389</v>
      </c>
      <c r="AL130" s="93"/>
      <c r="AM130" s="96" t="s">
        <v>389</v>
      </c>
      <c r="AN130" s="97" t="s">
        <v>389</v>
      </c>
      <c r="AO130" s="93"/>
      <c r="AP130" s="96" t="s">
        <v>389</v>
      </c>
      <c r="AQ130" s="97" t="s">
        <v>389</v>
      </c>
      <c r="AR130" s="93"/>
      <c r="AS130" s="96" t="s">
        <v>389</v>
      </c>
      <c r="AT130" s="97" t="s">
        <v>389</v>
      </c>
      <c r="AU130" s="93"/>
      <c r="AV130" s="96" t="s">
        <v>389</v>
      </c>
      <c r="AW130" s="97" t="s">
        <v>389</v>
      </c>
      <c r="AX130" s="93"/>
      <c r="AY130" s="96" t="s">
        <v>389</v>
      </c>
      <c r="AZ130" s="97" t="s">
        <v>389</v>
      </c>
      <c r="BA130" s="93"/>
      <c r="BB130" s="96" t="s">
        <v>389</v>
      </c>
      <c r="BC130" s="97" t="s">
        <v>389</v>
      </c>
      <c r="BD130" s="93"/>
      <c r="BE130" s="96" t="s">
        <v>389</v>
      </c>
      <c r="BF130" s="97" t="s">
        <v>389</v>
      </c>
      <c r="BG130" s="93"/>
      <c r="BH130" s="96" t="s">
        <v>389</v>
      </c>
      <c r="BI130" s="97" t="s">
        <v>389</v>
      </c>
      <c r="BJ130" s="93"/>
      <c r="BK130" s="96" t="s">
        <v>389</v>
      </c>
      <c r="BL130" s="97" t="s">
        <v>389</v>
      </c>
      <c r="BM130" s="93"/>
      <c r="BN130" s="96" t="s">
        <v>389</v>
      </c>
      <c r="BO130" s="97" t="s">
        <v>389</v>
      </c>
      <c r="BP130" s="93"/>
      <c r="BQ130" s="96" t="s">
        <v>389</v>
      </c>
      <c r="BR130" s="97" t="s">
        <v>389</v>
      </c>
      <c r="BS130" s="93"/>
      <c r="BT130" s="96" t="s">
        <v>389</v>
      </c>
      <c r="BU130" s="97" t="s">
        <v>389</v>
      </c>
      <c r="BV130" s="93"/>
      <c r="BW130" s="96" t="s">
        <v>389</v>
      </c>
      <c r="BX130" s="97" t="s">
        <v>389</v>
      </c>
      <c r="BY130" s="93"/>
      <c r="BZ130" s="96" t="s">
        <v>389</v>
      </c>
      <c r="CA130" s="97" t="s">
        <v>389</v>
      </c>
      <c r="CB130" s="93"/>
      <c r="CC130" s="96" t="s">
        <v>389</v>
      </c>
      <c r="CD130" s="97" t="s">
        <v>389</v>
      </c>
      <c r="CE130" s="93"/>
      <c r="CF130" s="96" t="s">
        <v>389</v>
      </c>
      <c r="CG130" s="97" t="s">
        <v>389</v>
      </c>
      <c r="CH130" s="93">
        <v>1</v>
      </c>
      <c r="CI130" s="96" t="e">
        <v>#N/A</v>
      </c>
      <c r="CJ130" s="97" t="e">
        <v>#N/A</v>
      </c>
      <c r="CK130" s="93"/>
      <c r="CL130" s="96" t="s">
        <v>389</v>
      </c>
      <c r="CM130" s="97" t="s">
        <v>389</v>
      </c>
      <c r="CN130" s="93"/>
      <c r="CO130" s="96" t="s">
        <v>389</v>
      </c>
      <c r="CP130" s="97" t="s">
        <v>389</v>
      </c>
      <c r="CQ130" s="93"/>
      <c r="CR130" s="96" t="s">
        <v>389</v>
      </c>
      <c r="CS130" s="97" t="s">
        <v>389</v>
      </c>
      <c r="CT130" s="93"/>
      <c r="CU130" s="96" t="s">
        <v>389</v>
      </c>
      <c r="CV130" s="97" t="s">
        <v>389</v>
      </c>
      <c r="CW130" s="93"/>
      <c r="CX130" s="96" t="s">
        <v>389</v>
      </c>
      <c r="CY130" s="97" t="s">
        <v>389</v>
      </c>
      <c r="CZ130" s="93"/>
      <c r="DA130" s="96" t="s">
        <v>389</v>
      </c>
      <c r="DB130" s="97" t="s">
        <v>389</v>
      </c>
      <c r="DC130" s="93"/>
      <c r="DD130" s="96" t="s">
        <v>389</v>
      </c>
      <c r="DE130" s="97" t="s">
        <v>389</v>
      </c>
      <c r="DF130" s="93"/>
      <c r="DG130" s="96" t="s">
        <v>389</v>
      </c>
      <c r="DH130" s="97" t="s">
        <v>389</v>
      </c>
      <c r="DI130" s="93"/>
      <c r="DJ130" s="96" t="s">
        <v>389</v>
      </c>
      <c r="DK130" s="97" t="s">
        <v>389</v>
      </c>
      <c r="DL130" s="93"/>
      <c r="DM130" s="96" t="s">
        <v>389</v>
      </c>
      <c r="DN130" s="97" t="s">
        <v>389</v>
      </c>
      <c r="DO130" s="93"/>
      <c r="DP130" s="96" t="s">
        <v>389</v>
      </c>
      <c r="DQ130" s="97" t="s">
        <v>389</v>
      </c>
      <c r="DR130" s="93"/>
      <c r="DS130" s="96" t="s">
        <v>389</v>
      </c>
      <c r="DT130" s="97" t="s">
        <v>389</v>
      </c>
      <c r="DU130" s="93"/>
      <c r="DV130" s="96" t="s">
        <v>389</v>
      </c>
      <c r="DW130" s="97" t="s">
        <v>389</v>
      </c>
      <c r="DX130" s="93"/>
      <c r="DY130" s="96" t="s">
        <v>389</v>
      </c>
      <c r="DZ130" s="97" t="s">
        <v>389</v>
      </c>
      <c r="EA130" s="93"/>
      <c r="EB130" s="96" t="s">
        <v>389</v>
      </c>
      <c r="EC130" s="97" t="s">
        <v>389</v>
      </c>
      <c r="ED130" s="93"/>
      <c r="EE130" s="96" t="s">
        <v>389</v>
      </c>
      <c r="EF130" s="97" t="s">
        <v>389</v>
      </c>
      <c r="EG130" s="93"/>
      <c r="EH130" s="96" t="s">
        <v>389</v>
      </c>
      <c r="EI130" s="97" t="s">
        <v>389</v>
      </c>
      <c r="EJ130" s="93"/>
      <c r="EK130" s="96" t="s">
        <v>389</v>
      </c>
      <c r="EL130" s="97" t="s">
        <v>389</v>
      </c>
      <c r="EM130" s="93"/>
      <c r="EN130" s="96" t="s">
        <v>389</v>
      </c>
      <c r="EO130" s="97" t="s">
        <v>389</v>
      </c>
      <c r="EP130" s="93"/>
      <c r="EQ130" s="96" t="s">
        <v>389</v>
      </c>
      <c r="ER130" s="97" t="s">
        <v>389</v>
      </c>
      <c r="ES130" s="93"/>
      <c r="ET130" s="96" t="s">
        <v>389</v>
      </c>
      <c r="EU130" s="97" t="s">
        <v>389</v>
      </c>
      <c r="EV130" s="93"/>
      <c r="EW130" s="96" t="s">
        <v>389</v>
      </c>
      <c r="EX130" s="97" t="s">
        <v>389</v>
      </c>
      <c r="EY130" s="93"/>
      <c r="EZ130" s="96" t="s">
        <v>389</v>
      </c>
      <c r="FA130" s="97" t="s">
        <v>389</v>
      </c>
      <c r="FB130" s="93"/>
      <c r="FC130" s="96" t="s">
        <v>389</v>
      </c>
      <c r="FD130" s="97" t="s">
        <v>389</v>
      </c>
      <c r="FE130" s="93"/>
      <c r="FF130" s="96" t="s">
        <v>389</v>
      </c>
      <c r="FG130" s="97" t="s">
        <v>389</v>
      </c>
      <c r="FH130" s="93"/>
      <c r="FI130" s="96" t="s">
        <v>389</v>
      </c>
      <c r="FJ130" s="97" t="s">
        <v>389</v>
      </c>
      <c r="FK130" s="93"/>
      <c r="FL130" s="96" t="s">
        <v>389</v>
      </c>
      <c r="FM130" s="97" t="s">
        <v>389</v>
      </c>
    </row>
    <row r="131" ht="15" customHeight="1" spans="1:170" x14ac:dyDescent="0.25">
      <c r="A131" s="101">
        <f>IF(indices!B131="","A compléter sur onglet 'indices'",indices!B131)</f>
      </c>
      <c r="B131" s="106">
        <f>'a completer'!$B$12</f>
      </c>
      <c r="C131" s="106">
        <f>'a completer'!$B$18</f>
      </c>
      <c r="D131" s="410">
        <f t="shared" si="1"/>
      </c>
      <c r="E131" s="93"/>
      <c r="F131" s="96" t="s">
        <v>389</v>
      </c>
      <c r="G131" s="97" t="s">
        <v>389</v>
      </c>
      <c r="H131" s="93"/>
      <c r="I131" s="96" t="s">
        <v>389</v>
      </c>
      <c r="J131" s="97" t="s">
        <v>389</v>
      </c>
      <c r="K131" s="93"/>
      <c r="L131" s="96" t="s">
        <v>389</v>
      </c>
      <c r="M131" s="97" t="s">
        <v>389</v>
      </c>
      <c r="N131" s="93"/>
      <c r="O131" s="96" t="s">
        <v>389</v>
      </c>
      <c r="P131" s="97" t="s">
        <v>389</v>
      </c>
      <c r="Q131" s="93"/>
      <c r="R131" s="96" t="s">
        <v>389</v>
      </c>
      <c r="S131" s="97" t="s">
        <v>389</v>
      </c>
      <c r="T131" s="93"/>
      <c r="U131" s="96" t="s">
        <v>389</v>
      </c>
      <c r="V131" s="97" t="s">
        <v>389</v>
      </c>
      <c r="W131" s="93"/>
      <c r="X131" s="96" t="s">
        <v>389</v>
      </c>
      <c r="Y131" s="97" t="s">
        <v>389</v>
      </c>
      <c r="Z131" s="93"/>
      <c r="AA131" s="96" t="s">
        <v>389</v>
      </c>
      <c r="AB131" s="97" t="s">
        <v>389</v>
      </c>
      <c r="AC131" s="93"/>
      <c r="AD131" s="96" t="s">
        <v>389</v>
      </c>
      <c r="AE131" s="97" t="s">
        <v>389</v>
      </c>
      <c r="AF131" s="93"/>
      <c r="AG131" s="96" t="s">
        <v>389</v>
      </c>
      <c r="AH131" s="97" t="s">
        <v>389</v>
      </c>
      <c r="AI131" s="93"/>
      <c r="AJ131" s="96" t="s">
        <v>389</v>
      </c>
      <c r="AK131" s="97" t="s">
        <v>389</v>
      </c>
      <c r="AL131" s="93"/>
      <c r="AM131" s="96" t="s">
        <v>389</v>
      </c>
      <c r="AN131" s="97" t="s">
        <v>389</v>
      </c>
      <c r="AO131" s="93"/>
      <c r="AP131" s="96" t="s">
        <v>389</v>
      </c>
      <c r="AQ131" s="97" t="s">
        <v>389</v>
      </c>
      <c r="AR131" s="93">
        <v>1</v>
      </c>
      <c r="AS131" s="96" t="e">
        <v>#N/A</v>
      </c>
      <c r="AT131" s="97" t="e">
        <v>#N/A</v>
      </c>
      <c r="AU131" s="93"/>
      <c r="AV131" s="96" t="s">
        <v>389</v>
      </c>
      <c r="AW131" s="97" t="s">
        <v>389</v>
      </c>
      <c r="AX131" s="93"/>
      <c r="AY131" s="96" t="s">
        <v>389</v>
      </c>
      <c r="AZ131" s="97" t="s">
        <v>389</v>
      </c>
      <c r="BA131" s="93"/>
      <c r="BB131" s="96" t="s">
        <v>389</v>
      </c>
      <c r="BC131" s="97" t="s">
        <v>389</v>
      </c>
      <c r="BD131" s="93"/>
      <c r="BE131" s="96" t="s">
        <v>389</v>
      </c>
      <c r="BF131" s="97" t="s">
        <v>389</v>
      </c>
      <c r="BG131" s="93"/>
      <c r="BH131" s="96" t="s">
        <v>389</v>
      </c>
      <c r="BI131" s="97" t="s">
        <v>389</v>
      </c>
      <c r="BJ131" s="93"/>
      <c r="BK131" s="96" t="s">
        <v>389</v>
      </c>
      <c r="BL131" s="97" t="s">
        <v>389</v>
      </c>
      <c r="BM131" s="93"/>
      <c r="BN131" s="96" t="s">
        <v>389</v>
      </c>
      <c r="BO131" s="97" t="s">
        <v>389</v>
      </c>
      <c r="BP131" s="93"/>
      <c r="BQ131" s="96" t="s">
        <v>389</v>
      </c>
      <c r="BR131" s="97" t="s">
        <v>389</v>
      </c>
      <c r="BS131" s="93"/>
      <c r="BT131" s="96" t="s">
        <v>389</v>
      </c>
      <c r="BU131" s="97" t="s">
        <v>389</v>
      </c>
      <c r="BV131" s="93"/>
      <c r="BW131" s="96" t="s">
        <v>389</v>
      </c>
      <c r="BX131" s="97" t="s">
        <v>389</v>
      </c>
      <c r="BY131" s="93"/>
      <c r="BZ131" s="96" t="s">
        <v>389</v>
      </c>
      <c r="CA131" s="97" t="s">
        <v>389</v>
      </c>
      <c r="CB131" s="93"/>
      <c r="CC131" s="96" t="s">
        <v>389</v>
      </c>
      <c r="CD131" s="97" t="s">
        <v>389</v>
      </c>
      <c r="CE131" s="93"/>
      <c r="CF131" s="96" t="s">
        <v>389</v>
      </c>
      <c r="CG131" s="97" t="s">
        <v>389</v>
      </c>
      <c r="CH131" s="93"/>
      <c r="CI131" s="96" t="s">
        <v>389</v>
      </c>
      <c r="CJ131" s="97" t="s">
        <v>389</v>
      </c>
      <c r="CK131" s="93"/>
      <c r="CL131" s="96" t="s">
        <v>389</v>
      </c>
      <c r="CM131" s="97" t="s">
        <v>389</v>
      </c>
      <c r="CN131" s="93"/>
      <c r="CO131" s="96" t="s">
        <v>389</v>
      </c>
      <c r="CP131" s="97" t="s">
        <v>389</v>
      </c>
      <c r="CQ131" s="93"/>
      <c r="CR131" s="96" t="s">
        <v>389</v>
      </c>
      <c r="CS131" s="97" t="s">
        <v>389</v>
      </c>
      <c r="CT131" s="93"/>
      <c r="CU131" s="96" t="s">
        <v>389</v>
      </c>
      <c r="CV131" s="97" t="s">
        <v>389</v>
      </c>
      <c r="CW131" s="93"/>
      <c r="CX131" s="96" t="s">
        <v>389</v>
      </c>
      <c r="CY131" s="97" t="s">
        <v>389</v>
      </c>
      <c r="CZ131" s="93"/>
      <c r="DA131" s="96" t="s">
        <v>389</v>
      </c>
      <c r="DB131" s="97" t="s">
        <v>389</v>
      </c>
      <c r="DC131" s="93"/>
      <c r="DD131" s="96" t="s">
        <v>389</v>
      </c>
      <c r="DE131" s="97" t="s">
        <v>389</v>
      </c>
      <c r="DF131" s="93"/>
      <c r="DG131" s="96" t="s">
        <v>389</v>
      </c>
      <c r="DH131" s="97" t="s">
        <v>389</v>
      </c>
      <c r="DI131" s="93"/>
      <c r="DJ131" s="96" t="s">
        <v>389</v>
      </c>
      <c r="DK131" s="97" t="s">
        <v>389</v>
      </c>
      <c r="DL131" s="93"/>
      <c r="DM131" s="96" t="s">
        <v>389</v>
      </c>
      <c r="DN131" s="97" t="s">
        <v>389</v>
      </c>
      <c r="DO131" s="93"/>
      <c r="DP131" s="96" t="s">
        <v>389</v>
      </c>
      <c r="DQ131" s="97" t="s">
        <v>389</v>
      </c>
      <c r="DR131" s="93"/>
      <c r="DS131" s="96" t="s">
        <v>389</v>
      </c>
      <c r="DT131" s="97" t="s">
        <v>389</v>
      </c>
      <c r="DU131" s="93"/>
      <c r="DV131" s="96" t="s">
        <v>389</v>
      </c>
      <c r="DW131" s="97" t="s">
        <v>389</v>
      </c>
      <c r="DX131" s="93"/>
      <c r="DY131" s="96" t="s">
        <v>389</v>
      </c>
      <c r="DZ131" s="97" t="s">
        <v>389</v>
      </c>
      <c r="EA131" s="93"/>
      <c r="EB131" s="96" t="s">
        <v>389</v>
      </c>
      <c r="EC131" s="97" t="s">
        <v>389</v>
      </c>
      <c r="ED131" s="93"/>
      <c r="EE131" s="96" t="s">
        <v>389</v>
      </c>
      <c r="EF131" s="97" t="s">
        <v>389</v>
      </c>
      <c r="EG131" s="93"/>
      <c r="EH131" s="96" t="s">
        <v>389</v>
      </c>
      <c r="EI131" s="97" t="s">
        <v>389</v>
      </c>
      <c r="EJ131" s="93"/>
      <c r="EK131" s="96" t="s">
        <v>389</v>
      </c>
      <c r="EL131" s="97" t="s">
        <v>389</v>
      </c>
      <c r="EM131" s="93"/>
      <c r="EN131" s="96" t="s">
        <v>389</v>
      </c>
      <c r="EO131" s="97" t="s">
        <v>389</v>
      </c>
      <c r="EP131" s="93"/>
      <c r="EQ131" s="96" t="s">
        <v>389</v>
      </c>
      <c r="ER131" s="97" t="s">
        <v>389</v>
      </c>
      <c r="ES131" s="93"/>
      <c r="ET131" s="96" t="s">
        <v>389</v>
      </c>
      <c r="EU131" s="97" t="s">
        <v>389</v>
      </c>
      <c r="EV131" s="93"/>
      <c r="EW131" s="96" t="s">
        <v>389</v>
      </c>
      <c r="EX131" s="97" t="s">
        <v>389</v>
      </c>
      <c r="EY131" s="93"/>
      <c r="EZ131" s="96" t="s">
        <v>389</v>
      </c>
      <c r="FA131" s="97" t="s">
        <v>389</v>
      </c>
      <c r="FB131" s="93"/>
      <c r="FC131" s="96" t="s">
        <v>389</v>
      </c>
      <c r="FD131" s="97" t="s">
        <v>389</v>
      </c>
      <c r="FE131" s="93"/>
      <c r="FF131" s="96" t="s">
        <v>389</v>
      </c>
      <c r="FG131" s="97" t="s">
        <v>389</v>
      </c>
      <c r="FH131" s="93"/>
      <c r="FI131" s="96" t="s">
        <v>389</v>
      </c>
      <c r="FJ131" s="97" t="s">
        <v>389</v>
      </c>
      <c r="FK131" s="93"/>
      <c r="FL131" s="96" t="s">
        <v>389</v>
      </c>
      <c r="FM131" s="97" t="s">
        <v>389</v>
      </c>
    </row>
    <row r="132" ht="15" customHeight="1" spans="1:170" x14ac:dyDescent="0.25">
      <c r="A132" s="107" t="s">
        <v>276</v>
      </c>
      <c r="B132" s="106">
        <f>'a completer'!$B$12</f>
      </c>
      <c r="C132" s="106">
        <f>'a completer'!$B$18</f>
      </c>
      <c r="D132" s="410">
        <f t="shared" si="1"/>
      </c>
      <c r="E132" s="93"/>
      <c r="F132" s="96" t="s">
        <v>389</v>
      </c>
      <c r="G132" s="97" t="s">
        <v>389</v>
      </c>
      <c r="H132" s="93"/>
      <c r="I132" s="96" t="s">
        <v>389</v>
      </c>
      <c r="J132" s="97" t="s">
        <v>389</v>
      </c>
      <c r="K132" s="93"/>
      <c r="L132" s="96" t="s">
        <v>389</v>
      </c>
      <c r="M132" s="97" t="s">
        <v>389</v>
      </c>
      <c r="N132" s="93"/>
      <c r="O132" s="96" t="s">
        <v>389</v>
      </c>
      <c r="P132" s="97" t="s">
        <v>389</v>
      </c>
      <c r="Q132" s="93"/>
      <c r="R132" s="96" t="s">
        <v>389</v>
      </c>
      <c r="S132" s="97" t="s">
        <v>389</v>
      </c>
      <c r="T132" s="93"/>
      <c r="U132" s="96" t="s">
        <v>389</v>
      </c>
      <c r="V132" s="97" t="s">
        <v>389</v>
      </c>
      <c r="W132" s="93"/>
      <c r="X132" s="96" t="s">
        <v>389</v>
      </c>
      <c r="Y132" s="97" t="s">
        <v>389</v>
      </c>
      <c r="Z132" s="93"/>
      <c r="AA132" s="96" t="s">
        <v>389</v>
      </c>
      <c r="AB132" s="97" t="s">
        <v>389</v>
      </c>
      <c r="AC132" s="93"/>
      <c r="AD132" s="96" t="s">
        <v>389</v>
      </c>
      <c r="AE132" s="97" t="s">
        <v>389</v>
      </c>
      <c r="AF132" s="93"/>
      <c r="AG132" s="96" t="s">
        <v>389</v>
      </c>
      <c r="AH132" s="97" t="s">
        <v>389</v>
      </c>
      <c r="AI132" s="93"/>
      <c r="AJ132" s="96" t="s">
        <v>389</v>
      </c>
      <c r="AK132" s="97" t="s">
        <v>389</v>
      </c>
      <c r="AL132" s="93"/>
      <c r="AM132" s="96" t="s">
        <v>389</v>
      </c>
      <c r="AN132" s="97" t="s">
        <v>389</v>
      </c>
      <c r="AO132" s="93"/>
      <c r="AP132" s="96" t="s">
        <v>389</v>
      </c>
      <c r="AQ132" s="97" t="s">
        <v>389</v>
      </c>
      <c r="AR132" s="93"/>
      <c r="AS132" s="96" t="s">
        <v>389</v>
      </c>
      <c r="AT132" s="97" t="s">
        <v>389</v>
      </c>
      <c r="AU132" s="93"/>
      <c r="AV132" s="96" t="s">
        <v>389</v>
      </c>
      <c r="AW132" s="97" t="s">
        <v>389</v>
      </c>
      <c r="AX132" s="93"/>
      <c r="AY132" s="96" t="s">
        <v>389</v>
      </c>
      <c r="AZ132" s="97" t="s">
        <v>389</v>
      </c>
      <c r="BA132" s="93"/>
      <c r="BB132" s="96" t="s">
        <v>389</v>
      </c>
      <c r="BC132" s="97" t="s">
        <v>389</v>
      </c>
      <c r="BD132" s="93"/>
      <c r="BE132" s="96" t="s">
        <v>389</v>
      </c>
      <c r="BF132" s="97" t="s">
        <v>389</v>
      </c>
      <c r="BG132" s="93"/>
      <c r="BH132" s="96" t="s">
        <v>389</v>
      </c>
      <c r="BI132" s="97" t="s">
        <v>389</v>
      </c>
      <c r="BJ132" s="93"/>
      <c r="BK132" s="96" t="s">
        <v>389</v>
      </c>
      <c r="BL132" s="97" t="s">
        <v>389</v>
      </c>
      <c r="BM132" s="93"/>
      <c r="BN132" s="96" t="s">
        <v>389</v>
      </c>
      <c r="BO132" s="97" t="s">
        <v>389</v>
      </c>
      <c r="BP132" s="93"/>
      <c r="BQ132" s="96" t="s">
        <v>389</v>
      </c>
      <c r="BR132" s="97" t="s">
        <v>389</v>
      </c>
      <c r="BS132" s="93"/>
      <c r="BT132" s="96" t="s">
        <v>389</v>
      </c>
      <c r="BU132" s="97" t="s">
        <v>389</v>
      </c>
      <c r="BV132" s="93"/>
      <c r="BW132" s="96" t="s">
        <v>389</v>
      </c>
      <c r="BX132" s="97" t="s">
        <v>389</v>
      </c>
      <c r="BY132" s="93"/>
      <c r="BZ132" s="96" t="s">
        <v>389</v>
      </c>
      <c r="CA132" s="97" t="s">
        <v>389</v>
      </c>
      <c r="CB132" s="93"/>
      <c r="CC132" s="96" t="s">
        <v>389</v>
      </c>
      <c r="CD132" s="97" t="s">
        <v>389</v>
      </c>
      <c r="CE132" s="93"/>
      <c r="CF132" s="96" t="s">
        <v>389</v>
      </c>
      <c r="CG132" s="97" t="s">
        <v>389</v>
      </c>
      <c r="CH132" s="93"/>
      <c r="CI132" s="96" t="s">
        <v>389</v>
      </c>
      <c r="CJ132" s="97" t="s">
        <v>389</v>
      </c>
      <c r="CK132" s="93"/>
      <c r="CL132" s="96" t="s">
        <v>389</v>
      </c>
      <c r="CM132" s="97" t="s">
        <v>389</v>
      </c>
      <c r="CN132" s="93"/>
      <c r="CO132" s="96" t="s">
        <v>389</v>
      </c>
      <c r="CP132" s="97" t="s">
        <v>389</v>
      </c>
      <c r="CQ132" s="93"/>
      <c r="CR132" s="96" t="s">
        <v>389</v>
      </c>
      <c r="CS132" s="97" t="s">
        <v>389</v>
      </c>
      <c r="CT132" s="93"/>
      <c r="CU132" s="96" t="s">
        <v>389</v>
      </c>
      <c r="CV132" s="97" t="s">
        <v>389</v>
      </c>
      <c r="CW132" s="93"/>
      <c r="CX132" s="96" t="s">
        <v>389</v>
      </c>
      <c r="CY132" s="97" t="s">
        <v>389</v>
      </c>
      <c r="CZ132" s="93"/>
      <c r="DA132" s="96" t="s">
        <v>389</v>
      </c>
      <c r="DB132" s="97" t="s">
        <v>389</v>
      </c>
      <c r="DC132" s="93"/>
      <c r="DD132" s="96" t="s">
        <v>389</v>
      </c>
      <c r="DE132" s="97" t="s">
        <v>389</v>
      </c>
      <c r="DF132" s="93"/>
      <c r="DG132" s="96" t="s">
        <v>389</v>
      </c>
      <c r="DH132" s="97" t="s">
        <v>389</v>
      </c>
      <c r="DI132" s="93"/>
      <c r="DJ132" s="96" t="s">
        <v>389</v>
      </c>
      <c r="DK132" s="97" t="s">
        <v>389</v>
      </c>
      <c r="DL132" s="93"/>
      <c r="DM132" s="96" t="s">
        <v>389</v>
      </c>
      <c r="DN132" s="97" t="s">
        <v>389</v>
      </c>
      <c r="DO132" s="93"/>
      <c r="DP132" s="96" t="s">
        <v>389</v>
      </c>
      <c r="DQ132" s="97" t="s">
        <v>389</v>
      </c>
      <c r="DR132" s="93"/>
      <c r="DS132" s="96" t="s">
        <v>389</v>
      </c>
      <c r="DT132" s="97" t="s">
        <v>389</v>
      </c>
      <c r="DU132" s="93"/>
      <c r="DV132" s="96" t="s">
        <v>389</v>
      </c>
      <c r="DW132" s="97" t="s">
        <v>389</v>
      </c>
      <c r="DX132" s="93"/>
      <c r="DY132" s="96" t="s">
        <v>389</v>
      </c>
      <c r="DZ132" s="97" t="s">
        <v>389</v>
      </c>
      <c r="EA132" s="93"/>
      <c r="EB132" s="96" t="s">
        <v>389</v>
      </c>
      <c r="EC132" s="97" t="s">
        <v>389</v>
      </c>
      <c r="ED132" s="93"/>
      <c r="EE132" s="96" t="s">
        <v>389</v>
      </c>
      <c r="EF132" s="97" t="s">
        <v>389</v>
      </c>
      <c r="EG132" s="93"/>
      <c r="EH132" s="96" t="s">
        <v>389</v>
      </c>
      <c r="EI132" s="97" t="s">
        <v>389</v>
      </c>
      <c r="EJ132" s="93"/>
      <c r="EK132" s="96" t="s">
        <v>389</v>
      </c>
      <c r="EL132" s="97" t="s">
        <v>389</v>
      </c>
      <c r="EM132" s="93"/>
      <c r="EN132" s="96" t="s">
        <v>389</v>
      </c>
      <c r="EO132" s="97" t="s">
        <v>389</v>
      </c>
      <c r="EP132" s="93"/>
      <c r="EQ132" s="96" t="s">
        <v>389</v>
      </c>
      <c r="ER132" s="97" t="s">
        <v>389</v>
      </c>
      <c r="ES132" s="93"/>
      <c r="ET132" s="96" t="s">
        <v>389</v>
      </c>
      <c r="EU132" s="97" t="s">
        <v>389</v>
      </c>
      <c r="EV132" s="93"/>
      <c r="EW132" s="96" t="s">
        <v>389</v>
      </c>
      <c r="EX132" s="97" t="s">
        <v>389</v>
      </c>
      <c r="EY132" s="93"/>
      <c r="EZ132" s="96" t="s">
        <v>389</v>
      </c>
      <c r="FA132" s="97" t="s">
        <v>389</v>
      </c>
      <c r="FB132" s="93"/>
      <c r="FC132" s="96" t="s">
        <v>389</v>
      </c>
      <c r="FD132" s="97" t="s">
        <v>389</v>
      </c>
      <c r="FE132" s="93"/>
      <c r="FF132" s="96" t="s">
        <v>389</v>
      </c>
      <c r="FG132" s="97" t="s">
        <v>389</v>
      </c>
      <c r="FH132" s="93"/>
      <c r="FI132" s="96" t="s">
        <v>389</v>
      </c>
      <c r="FJ132" s="97" t="s">
        <v>389</v>
      </c>
      <c r="FK132" s="93"/>
      <c r="FL132" s="96" t="s">
        <v>389</v>
      </c>
      <c r="FM132" s="97" t="s">
        <v>389</v>
      </c>
    </row>
    <row r="133" ht="15" customHeight="1" spans="1:170" x14ac:dyDescent="0.25">
      <c r="A133" s="107"/>
      <c r="B133" s="106">
        <f>'a completer'!$B$12</f>
      </c>
      <c r="C133" s="106">
        <f>'a completer'!$B$18</f>
      </c>
      <c r="D133" s="410">
        <f t="shared" si="1"/>
      </c>
      <c r="E133" s="93"/>
      <c r="F133" s="96" t="s">
        <v>389</v>
      </c>
      <c r="G133" s="97" t="s">
        <v>389</v>
      </c>
      <c r="H133" s="93"/>
      <c r="I133" s="96" t="s">
        <v>389</v>
      </c>
      <c r="J133" s="97" t="s">
        <v>389</v>
      </c>
      <c r="K133" s="93"/>
      <c r="L133" s="96" t="s">
        <v>389</v>
      </c>
      <c r="M133" s="97" t="s">
        <v>389</v>
      </c>
      <c r="N133" s="93"/>
      <c r="O133" s="96" t="s">
        <v>389</v>
      </c>
      <c r="P133" s="97" t="s">
        <v>389</v>
      </c>
      <c r="Q133" s="93"/>
      <c r="R133" s="96" t="s">
        <v>389</v>
      </c>
      <c r="S133" s="97" t="s">
        <v>389</v>
      </c>
      <c r="T133" s="93"/>
      <c r="U133" s="96" t="s">
        <v>389</v>
      </c>
      <c r="V133" s="97" t="s">
        <v>389</v>
      </c>
      <c r="W133" s="93"/>
      <c r="X133" s="96" t="s">
        <v>389</v>
      </c>
      <c r="Y133" s="97" t="s">
        <v>389</v>
      </c>
      <c r="Z133" s="93"/>
      <c r="AA133" s="96" t="s">
        <v>389</v>
      </c>
      <c r="AB133" s="97" t="s">
        <v>389</v>
      </c>
      <c r="AC133" s="93"/>
      <c r="AD133" s="96" t="s">
        <v>389</v>
      </c>
      <c r="AE133" s="97" t="s">
        <v>389</v>
      </c>
      <c r="AF133" s="93"/>
      <c r="AG133" s="96" t="s">
        <v>389</v>
      </c>
      <c r="AH133" s="97" t="s">
        <v>389</v>
      </c>
      <c r="AI133" s="93"/>
      <c r="AJ133" s="96" t="s">
        <v>389</v>
      </c>
      <c r="AK133" s="97" t="s">
        <v>389</v>
      </c>
      <c r="AL133" s="93"/>
      <c r="AM133" s="96" t="s">
        <v>389</v>
      </c>
      <c r="AN133" s="97" t="s">
        <v>389</v>
      </c>
      <c r="AO133" s="93"/>
      <c r="AP133" s="96" t="s">
        <v>389</v>
      </c>
      <c r="AQ133" s="97" t="s">
        <v>389</v>
      </c>
      <c r="AR133" s="93"/>
      <c r="AS133" s="96" t="s">
        <v>389</v>
      </c>
      <c r="AT133" s="97" t="s">
        <v>389</v>
      </c>
      <c r="AU133" s="93"/>
      <c r="AV133" s="96" t="s">
        <v>389</v>
      </c>
      <c r="AW133" s="97" t="s">
        <v>389</v>
      </c>
      <c r="AX133" s="93"/>
      <c r="AY133" s="96" t="s">
        <v>389</v>
      </c>
      <c r="AZ133" s="97" t="s">
        <v>389</v>
      </c>
      <c r="BA133" s="93"/>
      <c r="BB133" s="96" t="s">
        <v>389</v>
      </c>
      <c r="BC133" s="97" t="s">
        <v>389</v>
      </c>
      <c r="BD133" s="93"/>
      <c r="BE133" s="96" t="s">
        <v>389</v>
      </c>
      <c r="BF133" s="97" t="s">
        <v>389</v>
      </c>
      <c r="BG133" s="93"/>
      <c r="BH133" s="96" t="s">
        <v>389</v>
      </c>
      <c r="BI133" s="97" t="s">
        <v>389</v>
      </c>
      <c r="BJ133" s="93"/>
      <c r="BK133" s="96" t="s">
        <v>389</v>
      </c>
      <c r="BL133" s="97" t="s">
        <v>389</v>
      </c>
      <c r="BM133" s="93"/>
      <c r="BN133" s="96" t="s">
        <v>389</v>
      </c>
      <c r="BO133" s="97" t="s">
        <v>389</v>
      </c>
      <c r="BP133" s="93"/>
      <c r="BQ133" s="96" t="s">
        <v>389</v>
      </c>
      <c r="BR133" s="97" t="s">
        <v>389</v>
      </c>
      <c r="BS133" s="93"/>
      <c r="BT133" s="96" t="s">
        <v>389</v>
      </c>
      <c r="BU133" s="97" t="s">
        <v>389</v>
      </c>
      <c r="BV133" s="93"/>
      <c r="BW133" s="96" t="s">
        <v>389</v>
      </c>
      <c r="BX133" s="97" t="s">
        <v>389</v>
      </c>
      <c r="BY133" s="93"/>
      <c r="BZ133" s="96" t="s">
        <v>389</v>
      </c>
      <c r="CA133" s="97" t="s">
        <v>389</v>
      </c>
      <c r="CB133" s="93"/>
      <c r="CC133" s="96" t="s">
        <v>389</v>
      </c>
      <c r="CD133" s="97" t="s">
        <v>389</v>
      </c>
      <c r="CE133" s="93"/>
      <c r="CF133" s="96" t="s">
        <v>389</v>
      </c>
      <c r="CG133" s="97" t="s">
        <v>389</v>
      </c>
      <c r="CH133" s="93"/>
      <c r="CI133" s="96" t="s">
        <v>389</v>
      </c>
      <c r="CJ133" s="97" t="s">
        <v>389</v>
      </c>
      <c r="CK133" s="93"/>
      <c r="CL133" s="96" t="s">
        <v>389</v>
      </c>
      <c r="CM133" s="97" t="s">
        <v>389</v>
      </c>
      <c r="CN133" s="93"/>
      <c r="CO133" s="96" t="s">
        <v>389</v>
      </c>
      <c r="CP133" s="97" t="s">
        <v>389</v>
      </c>
      <c r="CQ133" s="93"/>
      <c r="CR133" s="96" t="s">
        <v>389</v>
      </c>
      <c r="CS133" s="97" t="s">
        <v>389</v>
      </c>
      <c r="CT133" s="93"/>
      <c r="CU133" s="96" t="s">
        <v>389</v>
      </c>
      <c r="CV133" s="97" t="s">
        <v>389</v>
      </c>
      <c r="CW133" s="93"/>
      <c r="CX133" s="96" t="s">
        <v>389</v>
      </c>
      <c r="CY133" s="97" t="s">
        <v>389</v>
      </c>
      <c r="CZ133" s="93"/>
      <c r="DA133" s="96" t="s">
        <v>389</v>
      </c>
      <c r="DB133" s="97" t="s">
        <v>389</v>
      </c>
      <c r="DC133" s="93"/>
      <c r="DD133" s="96" t="s">
        <v>389</v>
      </c>
      <c r="DE133" s="97" t="s">
        <v>389</v>
      </c>
      <c r="DF133" s="93"/>
      <c r="DG133" s="96" t="s">
        <v>389</v>
      </c>
      <c r="DH133" s="97" t="s">
        <v>389</v>
      </c>
      <c r="DI133" s="93"/>
      <c r="DJ133" s="96" t="s">
        <v>389</v>
      </c>
      <c r="DK133" s="97" t="s">
        <v>389</v>
      </c>
      <c r="DL133" s="93"/>
      <c r="DM133" s="96" t="s">
        <v>389</v>
      </c>
      <c r="DN133" s="97" t="s">
        <v>389</v>
      </c>
      <c r="DO133" s="93"/>
      <c r="DP133" s="96" t="s">
        <v>389</v>
      </c>
      <c r="DQ133" s="97" t="s">
        <v>389</v>
      </c>
      <c r="DR133" s="93"/>
      <c r="DS133" s="96" t="s">
        <v>389</v>
      </c>
      <c r="DT133" s="97" t="s">
        <v>389</v>
      </c>
      <c r="DU133" s="93"/>
      <c r="DV133" s="96" t="s">
        <v>389</v>
      </c>
      <c r="DW133" s="97" t="s">
        <v>389</v>
      </c>
      <c r="DX133" s="93"/>
      <c r="DY133" s="96" t="s">
        <v>389</v>
      </c>
      <c r="DZ133" s="97" t="s">
        <v>389</v>
      </c>
      <c r="EA133" s="93"/>
      <c r="EB133" s="96" t="s">
        <v>389</v>
      </c>
      <c r="EC133" s="97" t="s">
        <v>389</v>
      </c>
      <c r="ED133" s="93"/>
      <c r="EE133" s="96" t="s">
        <v>389</v>
      </c>
      <c r="EF133" s="97" t="s">
        <v>389</v>
      </c>
      <c r="EG133" s="93"/>
      <c r="EH133" s="96" t="s">
        <v>389</v>
      </c>
      <c r="EI133" s="97" t="s">
        <v>389</v>
      </c>
      <c r="EJ133" s="93"/>
      <c r="EK133" s="96" t="s">
        <v>389</v>
      </c>
      <c r="EL133" s="97" t="s">
        <v>389</v>
      </c>
      <c r="EM133" s="93"/>
      <c r="EN133" s="96" t="s">
        <v>389</v>
      </c>
      <c r="EO133" s="97" t="s">
        <v>389</v>
      </c>
      <c r="EP133" s="93"/>
      <c r="EQ133" s="96" t="s">
        <v>389</v>
      </c>
      <c r="ER133" s="97" t="s">
        <v>389</v>
      </c>
      <c r="ES133" s="93"/>
      <c r="ET133" s="96" t="s">
        <v>389</v>
      </c>
      <c r="EU133" s="97" t="s">
        <v>389</v>
      </c>
      <c r="EV133" s="93"/>
      <c r="EW133" s="96" t="s">
        <v>389</v>
      </c>
      <c r="EX133" s="97" t="s">
        <v>389</v>
      </c>
      <c r="EY133" s="93"/>
      <c r="EZ133" s="96" t="s">
        <v>389</v>
      </c>
      <c r="FA133" s="97" t="s">
        <v>389</v>
      </c>
      <c r="FB133" s="93"/>
      <c r="FC133" s="96" t="s">
        <v>389</v>
      </c>
      <c r="FD133" s="97" t="s">
        <v>389</v>
      </c>
      <c r="FE133" s="93"/>
      <c r="FF133" s="96" t="s">
        <v>389</v>
      </c>
      <c r="FG133" s="97" t="s">
        <v>389</v>
      </c>
      <c r="FH133" s="93"/>
      <c r="FI133" s="96" t="s">
        <v>389</v>
      </c>
      <c r="FJ133" s="97" t="s">
        <v>389</v>
      </c>
      <c r="FK133" s="93"/>
      <c r="FL133" s="96" t="s">
        <v>389</v>
      </c>
      <c r="FM133" s="97" t="s">
        <v>389</v>
      </c>
    </row>
    <row r="134" ht="15" customHeight="1" spans="1:170" x14ac:dyDescent="0.25">
      <c r="A134" s="109" t="s">
        <v>59</v>
      </c>
      <c r="B134" s="110"/>
      <c r="C134" s="109"/>
      <c r="D134" s="414"/>
      <c r="E134" s="409"/>
      <c r="F134" s="409" t="s">
        <v>390</v>
      </c>
      <c r="G134" s="409" t="s">
        <v>390</v>
      </c>
      <c r="H134" s="409"/>
      <c r="I134" s="409" t="s">
        <v>390</v>
      </c>
      <c r="J134" s="409" t="s">
        <v>390</v>
      </c>
      <c r="K134" s="409"/>
      <c r="L134" s="409" t="s">
        <v>390</v>
      </c>
      <c r="M134" s="409" t="s">
        <v>390</v>
      </c>
      <c r="N134" s="409"/>
      <c r="O134" s="409" t="s">
        <v>390</v>
      </c>
      <c r="P134" s="409" t="s">
        <v>390</v>
      </c>
      <c r="Q134" s="409"/>
      <c r="R134" s="409" t="s">
        <v>390</v>
      </c>
      <c r="S134" s="409" t="s">
        <v>390</v>
      </c>
      <c r="T134" s="409"/>
      <c r="U134" s="409" t="s">
        <v>390</v>
      </c>
      <c r="V134" s="409" t="s">
        <v>390</v>
      </c>
      <c r="W134" s="409"/>
      <c r="X134" s="409" t="s">
        <v>390</v>
      </c>
      <c r="Y134" s="409" t="s">
        <v>390</v>
      </c>
      <c r="Z134" s="409"/>
      <c r="AA134" s="409" t="s">
        <v>390</v>
      </c>
      <c r="AB134" s="409" t="s">
        <v>390</v>
      </c>
      <c r="AC134" s="409"/>
      <c r="AD134" s="409" t="s">
        <v>390</v>
      </c>
      <c r="AE134" s="409" t="s">
        <v>390</v>
      </c>
      <c r="AF134" s="409"/>
      <c r="AG134" s="409" t="s">
        <v>390</v>
      </c>
      <c r="AH134" s="409" t="s">
        <v>390</v>
      </c>
      <c r="AI134" s="409"/>
      <c r="AJ134" s="409" t="s">
        <v>390</v>
      </c>
      <c r="AK134" s="409" t="s">
        <v>390</v>
      </c>
      <c r="AL134" s="409"/>
      <c r="AM134" s="409" t="s">
        <v>390</v>
      </c>
      <c r="AN134" s="409" t="s">
        <v>390</v>
      </c>
      <c r="AO134" s="409"/>
      <c r="AP134" s="409" t="s">
        <v>390</v>
      </c>
      <c r="AQ134" s="409" t="s">
        <v>390</v>
      </c>
      <c r="AR134" s="409"/>
      <c r="AS134" s="409" t="s">
        <v>390</v>
      </c>
      <c r="AT134" s="409" t="s">
        <v>390</v>
      </c>
      <c r="AU134" s="409"/>
      <c r="AV134" s="409" t="s">
        <v>390</v>
      </c>
      <c r="AW134" s="409" t="s">
        <v>390</v>
      </c>
      <c r="AX134" s="409"/>
      <c r="AY134" s="409" t="s">
        <v>390</v>
      </c>
      <c r="AZ134" s="409" t="s">
        <v>390</v>
      </c>
      <c r="BA134" s="409"/>
      <c r="BB134" s="409" t="s">
        <v>390</v>
      </c>
      <c r="BC134" s="409" t="s">
        <v>390</v>
      </c>
      <c r="BD134" s="409"/>
      <c r="BE134" s="409" t="s">
        <v>390</v>
      </c>
      <c r="BF134" s="409" t="s">
        <v>390</v>
      </c>
      <c r="BG134" s="409"/>
      <c r="BH134" s="409" t="s">
        <v>390</v>
      </c>
      <c r="BI134" s="409" t="s">
        <v>390</v>
      </c>
      <c r="BJ134" s="409"/>
      <c r="BK134" s="409" t="s">
        <v>390</v>
      </c>
      <c r="BL134" s="409" t="s">
        <v>390</v>
      </c>
      <c r="BM134" s="409"/>
      <c r="BN134" s="409" t="s">
        <v>390</v>
      </c>
      <c r="BO134" s="409" t="s">
        <v>390</v>
      </c>
      <c r="BP134" s="409"/>
      <c r="BQ134" s="409" t="s">
        <v>390</v>
      </c>
      <c r="BR134" s="409" t="s">
        <v>390</v>
      </c>
      <c r="BS134" s="409"/>
      <c r="BT134" s="409" t="s">
        <v>390</v>
      </c>
      <c r="BU134" s="409" t="s">
        <v>390</v>
      </c>
      <c r="BV134" s="409"/>
      <c r="BW134" s="409" t="s">
        <v>390</v>
      </c>
      <c r="BX134" s="409" t="s">
        <v>390</v>
      </c>
      <c r="BY134" s="409"/>
      <c r="BZ134" s="409" t="s">
        <v>390</v>
      </c>
      <c r="CA134" s="409" t="s">
        <v>390</v>
      </c>
      <c r="CB134" s="409"/>
      <c r="CC134" s="409" t="s">
        <v>390</v>
      </c>
      <c r="CD134" s="409" t="s">
        <v>390</v>
      </c>
      <c r="CE134" s="409"/>
      <c r="CF134" s="409" t="s">
        <v>390</v>
      </c>
      <c r="CG134" s="409" t="s">
        <v>390</v>
      </c>
      <c r="CH134" s="409"/>
      <c r="CI134" s="409" t="s">
        <v>390</v>
      </c>
      <c r="CJ134" s="409" t="s">
        <v>390</v>
      </c>
      <c r="CK134" s="409"/>
      <c r="CL134" s="409" t="s">
        <v>390</v>
      </c>
      <c r="CM134" s="409" t="s">
        <v>390</v>
      </c>
      <c r="CN134" s="409"/>
      <c r="CO134" s="409" t="s">
        <v>390</v>
      </c>
      <c r="CP134" s="409" t="s">
        <v>390</v>
      </c>
      <c r="CQ134" s="409"/>
      <c r="CR134" s="409" t="s">
        <v>390</v>
      </c>
      <c r="CS134" s="409" t="s">
        <v>390</v>
      </c>
      <c r="CT134" s="409"/>
      <c r="CU134" s="409" t="s">
        <v>390</v>
      </c>
      <c r="CV134" s="409" t="s">
        <v>390</v>
      </c>
      <c r="CW134" s="409"/>
      <c r="CX134" s="409" t="s">
        <v>390</v>
      </c>
      <c r="CY134" s="409" t="s">
        <v>390</v>
      </c>
      <c r="CZ134" s="409"/>
      <c r="DA134" s="409" t="s">
        <v>390</v>
      </c>
      <c r="DB134" s="409" t="s">
        <v>390</v>
      </c>
      <c r="DC134" s="409"/>
      <c r="DD134" s="409" t="s">
        <v>390</v>
      </c>
      <c r="DE134" s="409" t="s">
        <v>390</v>
      </c>
      <c r="DF134" s="409"/>
      <c r="DG134" s="409" t="s">
        <v>390</v>
      </c>
      <c r="DH134" s="409" t="s">
        <v>390</v>
      </c>
      <c r="DI134" s="409"/>
      <c r="DJ134" s="409" t="s">
        <v>390</v>
      </c>
      <c r="DK134" s="409" t="s">
        <v>390</v>
      </c>
      <c r="DL134" s="409"/>
      <c r="DM134" s="409" t="s">
        <v>390</v>
      </c>
      <c r="DN134" s="409" t="s">
        <v>390</v>
      </c>
      <c r="DO134" s="409"/>
      <c r="DP134" s="409" t="s">
        <v>390</v>
      </c>
      <c r="DQ134" s="409" t="s">
        <v>390</v>
      </c>
      <c r="DR134" s="409"/>
      <c r="DS134" s="409" t="s">
        <v>390</v>
      </c>
      <c r="DT134" s="409" t="s">
        <v>390</v>
      </c>
      <c r="DU134" s="409"/>
      <c r="DV134" s="409" t="s">
        <v>390</v>
      </c>
      <c r="DW134" s="409" t="s">
        <v>390</v>
      </c>
      <c r="DX134" s="409"/>
      <c r="DY134" s="409" t="s">
        <v>390</v>
      </c>
      <c r="DZ134" s="409" t="s">
        <v>390</v>
      </c>
      <c r="EA134" s="409"/>
      <c r="EB134" s="409" t="s">
        <v>390</v>
      </c>
      <c r="EC134" s="409" t="s">
        <v>390</v>
      </c>
      <c r="ED134" s="409"/>
      <c r="EE134" s="409" t="s">
        <v>390</v>
      </c>
      <c r="EF134" s="409" t="s">
        <v>390</v>
      </c>
      <c r="EG134" s="409"/>
      <c r="EH134" s="409" t="s">
        <v>390</v>
      </c>
      <c r="EI134" s="409" t="s">
        <v>390</v>
      </c>
      <c r="EJ134" s="409"/>
      <c r="EK134" s="409" t="s">
        <v>390</v>
      </c>
      <c r="EL134" s="409" t="s">
        <v>390</v>
      </c>
      <c r="EM134" s="409"/>
      <c r="EN134" s="409" t="s">
        <v>390</v>
      </c>
      <c r="EO134" s="409" t="s">
        <v>390</v>
      </c>
      <c r="EP134" s="409"/>
      <c r="EQ134" s="409" t="s">
        <v>390</v>
      </c>
      <c r="ER134" s="409" t="s">
        <v>390</v>
      </c>
      <c r="ES134" s="409"/>
      <c r="ET134" s="409" t="s">
        <v>390</v>
      </c>
      <c r="EU134" s="409" t="s">
        <v>390</v>
      </c>
      <c r="EV134" s="409"/>
      <c r="EW134" s="409" t="s">
        <v>390</v>
      </c>
      <c r="EX134" s="409" t="s">
        <v>390</v>
      </c>
      <c r="EY134" s="409"/>
      <c r="EZ134" s="409" t="s">
        <v>390</v>
      </c>
      <c r="FA134" s="409" t="s">
        <v>390</v>
      </c>
      <c r="FB134" s="409"/>
      <c r="FC134" s="409" t="s">
        <v>390</v>
      </c>
      <c r="FD134" s="409" t="s">
        <v>390</v>
      </c>
      <c r="FE134" s="409"/>
      <c r="FF134" s="409" t="s">
        <v>390</v>
      </c>
      <c r="FG134" s="409" t="s">
        <v>390</v>
      </c>
      <c r="FH134" s="409"/>
      <c r="FI134" s="409" t="s">
        <v>390</v>
      </c>
      <c r="FJ134" s="409" t="s">
        <v>390</v>
      </c>
      <c r="FK134" s="409"/>
      <c r="FL134" s="409" t="s">
        <v>390</v>
      </c>
      <c r="FM134" s="409" t="s">
        <v>390</v>
      </c>
    </row>
    <row r="135" ht="15" customHeight="1" spans="1:170" x14ac:dyDescent="0.25">
      <c r="A135" s="94">
        <f>indices!B135</f>
      </c>
      <c r="B135" s="106">
        <f>'a completer'!$B$12</f>
      </c>
      <c r="C135" s="106">
        <f>'a completer'!$B$19</f>
      </c>
      <c r="D135" s="410">
        <f t="shared" ref="D135:D198" si="2">E135+H135+K135+N135+Q135+T135+W135+Z135+AC135+AF135+AI135+AL135+AO135+AR135+AU135+AX135+BA135+BD135+BG135+BJ135+BM135+BP135+BS135+BV135+BY135+CB135+CE135+CH135+CK135+CN135+CQ135+CT135+CW135+CZ135+DC135+DF135+DI135+DL135+DO135+DR135+DU135+DX135+EA135+ED135+EG135+EJ135+EM135+EP135+ES135</f>
      </c>
      <c r="E135" s="93">
        <v>4</v>
      </c>
      <c r="F135" s="96" t="e">
        <v>#N/A</v>
      </c>
      <c r="G135" s="97" t="e">
        <v>#N/A</v>
      </c>
      <c r="H135" s="93">
        <v>2</v>
      </c>
      <c r="I135" s="96" t="e">
        <v>#N/A</v>
      </c>
      <c r="J135" s="97" t="e">
        <v>#N/A</v>
      </c>
      <c r="K135" s="93">
        <v>4</v>
      </c>
      <c r="L135" s="96" t="e">
        <v>#N/A</v>
      </c>
      <c r="M135" s="97" t="e">
        <v>#N/A</v>
      </c>
      <c r="N135" s="93">
        <v>1</v>
      </c>
      <c r="O135" s="96" t="e">
        <v>#N/A</v>
      </c>
      <c r="P135" s="97" t="e">
        <v>#N/A</v>
      </c>
      <c r="Q135" s="93">
        <v>2</v>
      </c>
      <c r="R135" s="96" t="e">
        <v>#N/A</v>
      </c>
      <c r="S135" s="97" t="e">
        <v>#N/A</v>
      </c>
      <c r="T135" s="93">
        <v>4</v>
      </c>
      <c r="U135" s="96" t="e">
        <v>#N/A</v>
      </c>
      <c r="V135" s="97" t="e">
        <v>#N/A</v>
      </c>
      <c r="W135" s="93">
        <v>3</v>
      </c>
      <c r="X135" s="96" t="e">
        <v>#N/A</v>
      </c>
      <c r="Y135" s="97" t="e">
        <v>#N/A</v>
      </c>
      <c r="Z135" s="93">
        <v>2</v>
      </c>
      <c r="AA135" s="96" t="e">
        <v>#N/A</v>
      </c>
      <c r="AB135" s="97" t="e">
        <v>#N/A</v>
      </c>
      <c r="AC135" s="93">
        <v>2</v>
      </c>
      <c r="AD135" s="96" t="e">
        <v>#N/A</v>
      </c>
      <c r="AE135" s="97" t="e">
        <v>#N/A</v>
      </c>
      <c r="AF135" s="93">
        <v>8</v>
      </c>
      <c r="AG135" s="96" t="e">
        <v>#N/A</v>
      </c>
      <c r="AH135" s="97" t="e">
        <v>#N/A</v>
      </c>
      <c r="AI135" s="93">
        <v>2</v>
      </c>
      <c r="AJ135" s="96" t="e">
        <v>#N/A</v>
      </c>
      <c r="AK135" s="97" t="e">
        <v>#N/A</v>
      </c>
      <c r="AL135" s="93">
        <v>3</v>
      </c>
      <c r="AM135" s="96" t="e">
        <v>#N/A</v>
      </c>
      <c r="AN135" s="97" t="e">
        <v>#N/A</v>
      </c>
      <c r="AO135" s="93">
        <v>3</v>
      </c>
      <c r="AP135" s="96" t="e">
        <v>#N/A</v>
      </c>
      <c r="AQ135" s="97" t="e">
        <v>#N/A</v>
      </c>
      <c r="AR135" s="93">
        <v>1</v>
      </c>
      <c r="AS135" s="96" t="e">
        <v>#N/A</v>
      </c>
      <c r="AT135" s="97" t="e">
        <v>#N/A</v>
      </c>
      <c r="AU135" s="93">
        <v>1</v>
      </c>
      <c r="AV135" s="96" t="e">
        <v>#N/A</v>
      </c>
      <c r="AW135" s="97" t="e">
        <v>#N/A</v>
      </c>
      <c r="AX135" s="93">
        <v>1</v>
      </c>
      <c r="AY135" s="96" t="e">
        <v>#N/A</v>
      </c>
      <c r="AZ135" s="97" t="e">
        <v>#N/A</v>
      </c>
      <c r="BA135" s="93">
        <v>1</v>
      </c>
      <c r="BB135" s="96" t="e">
        <v>#N/A</v>
      </c>
      <c r="BC135" s="97" t="e">
        <v>#N/A</v>
      </c>
      <c r="BD135" s="93">
        <v>8</v>
      </c>
      <c r="BE135" s="96" t="e">
        <v>#N/A</v>
      </c>
      <c r="BF135" s="97" t="e">
        <v>#N/A</v>
      </c>
      <c r="BG135" s="93"/>
      <c r="BH135" s="96" t="s">
        <v>389</v>
      </c>
      <c r="BI135" s="97" t="s">
        <v>389</v>
      </c>
      <c r="BJ135" s="93">
        <v>1</v>
      </c>
      <c r="BK135" s="96" t="e">
        <v>#N/A</v>
      </c>
      <c r="BL135" s="97" t="e">
        <v>#N/A</v>
      </c>
      <c r="BM135" s="93">
        <v>4</v>
      </c>
      <c r="BN135" s="96" t="e">
        <v>#N/A</v>
      </c>
      <c r="BO135" s="97" t="e">
        <v>#N/A</v>
      </c>
      <c r="BP135" s="93">
        <v>5</v>
      </c>
      <c r="BQ135" s="96" t="e">
        <v>#N/A</v>
      </c>
      <c r="BR135" s="97" t="e">
        <v>#N/A</v>
      </c>
      <c r="BS135" s="93">
        <v>3</v>
      </c>
      <c r="BT135" s="96" t="e">
        <v>#N/A</v>
      </c>
      <c r="BU135" s="97" t="e">
        <v>#N/A</v>
      </c>
      <c r="BV135" s="93"/>
      <c r="BW135" s="96" t="s">
        <v>389</v>
      </c>
      <c r="BX135" s="97" t="s">
        <v>389</v>
      </c>
      <c r="BY135" s="93">
        <v>1</v>
      </c>
      <c r="BZ135" s="96" t="e">
        <v>#N/A</v>
      </c>
      <c r="CA135" s="97" t="e">
        <v>#N/A</v>
      </c>
      <c r="CB135" s="93">
        <v>4</v>
      </c>
      <c r="CC135" s="96" t="e">
        <v>#N/A</v>
      </c>
      <c r="CD135" s="97" t="e">
        <v>#N/A</v>
      </c>
      <c r="CE135" s="93">
        <v>2</v>
      </c>
      <c r="CF135" s="96" t="e">
        <v>#N/A</v>
      </c>
      <c r="CG135" s="97" t="e">
        <v>#N/A</v>
      </c>
      <c r="CH135" s="93">
        <v>6</v>
      </c>
      <c r="CI135" s="96" t="e">
        <v>#N/A</v>
      </c>
      <c r="CJ135" s="97" t="e">
        <v>#N/A</v>
      </c>
      <c r="CK135" s="93">
        <v>3</v>
      </c>
      <c r="CL135" s="96" t="e">
        <v>#N/A</v>
      </c>
      <c r="CM135" s="97" t="e">
        <v>#N/A</v>
      </c>
      <c r="CN135" s="93">
        <v>5</v>
      </c>
      <c r="CO135" s="96" t="e">
        <v>#N/A</v>
      </c>
      <c r="CP135" s="97" t="e">
        <v>#N/A</v>
      </c>
      <c r="CQ135" s="93">
        <v>1</v>
      </c>
      <c r="CR135" s="96" t="e">
        <v>#N/A</v>
      </c>
      <c r="CS135" s="97" t="e">
        <v>#N/A</v>
      </c>
      <c r="CT135" s="93"/>
      <c r="CU135" s="96" t="s">
        <v>389</v>
      </c>
      <c r="CV135" s="97" t="s">
        <v>389</v>
      </c>
      <c r="CW135" s="93"/>
      <c r="CX135" s="96" t="s">
        <v>389</v>
      </c>
      <c r="CY135" s="97" t="s">
        <v>389</v>
      </c>
      <c r="CZ135" s="412"/>
      <c r="DA135" s="96" t="s">
        <v>389</v>
      </c>
      <c r="DB135" s="97" t="s">
        <v>389</v>
      </c>
      <c r="DC135" s="93"/>
      <c r="DD135" s="96" t="s">
        <v>389</v>
      </c>
      <c r="DE135" s="97" t="s">
        <v>389</v>
      </c>
      <c r="DF135" s="93"/>
      <c r="DG135" s="96" t="s">
        <v>389</v>
      </c>
      <c r="DH135" s="97" t="s">
        <v>389</v>
      </c>
      <c r="DI135" s="93"/>
      <c r="DJ135" s="96" t="s">
        <v>389</v>
      </c>
      <c r="DK135" s="97" t="s">
        <v>389</v>
      </c>
      <c r="DL135" s="93"/>
      <c r="DM135" s="96" t="s">
        <v>389</v>
      </c>
      <c r="DN135" s="97" t="s">
        <v>389</v>
      </c>
      <c r="DO135" s="93"/>
      <c r="DP135" s="96" t="s">
        <v>389</v>
      </c>
      <c r="DQ135" s="97" t="s">
        <v>389</v>
      </c>
      <c r="DR135" s="93"/>
      <c r="DS135" s="96" t="s">
        <v>389</v>
      </c>
      <c r="DT135" s="97" t="s">
        <v>389</v>
      </c>
      <c r="DU135" s="93"/>
      <c r="DV135" s="96" t="s">
        <v>389</v>
      </c>
      <c r="DW135" s="97" t="s">
        <v>389</v>
      </c>
      <c r="DX135" s="93"/>
      <c r="DY135" s="96" t="s">
        <v>389</v>
      </c>
      <c r="DZ135" s="97" t="s">
        <v>389</v>
      </c>
      <c r="EA135" s="93"/>
      <c r="EB135" s="96" t="s">
        <v>389</v>
      </c>
      <c r="EC135" s="97" t="s">
        <v>389</v>
      </c>
      <c r="ED135" s="93"/>
      <c r="EE135" s="96" t="s">
        <v>389</v>
      </c>
      <c r="EF135" s="97" t="s">
        <v>389</v>
      </c>
      <c r="EG135" s="93"/>
      <c r="EH135" s="96" t="s">
        <v>389</v>
      </c>
      <c r="EI135" s="97" t="s">
        <v>389</v>
      </c>
      <c r="EJ135" s="93"/>
      <c r="EK135" s="96" t="s">
        <v>389</v>
      </c>
      <c r="EL135" s="97" t="s">
        <v>389</v>
      </c>
      <c r="EM135" s="93"/>
      <c r="EN135" s="96" t="s">
        <v>389</v>
      </c>
      <c r="EO135" s="97" t="s">
        <v>389</v>
      </c>
      <c r="EP135" s="93"/>
      <c r="EQ135" s="96" t="s">
        <v>389</v>
      </c>
      <c r="ER135" s="97" t="s">
        <v>389</v>
      </c>
      <c r="ES135" s="93"/>
      <c r="ET135" s="96" t="s">
        <v>389</v>
      </c>
      <c r="EU135" s="97" t="s">
        <v>389</v>
      </c>
      <c r="EV135" s="93"/>
      <c r="EW135" s="96" t="s">
        <v>389</v>
      </c>
      <c r="EX135" s="97" t="s">
        <v>389</v>
      </c>
      <c r="EY135" s="93"/>
      <c r="EZ135" s="96" t="s">
        <v>389</v>
      </c>
      <c r="FA135" s="97" t="s">
        <v>389</v>
      </c>
      <c r="FB135" s="93"/>
      <c r="FC135" s="96" t="s">
        <v>389</v>
      </c>
      <c r="FD135" s="97" t="s">
        <v>389</v>
      </c>
      <c r="FE135" s="93"/>
      <c r="FF135" s="96" t="s">
        <v>389</v>
      </c>
      <c r="FG135" s="97" t="s">
        <v>389</v>
      </c>
      <c r="FH135" s="93"/>
      <c r="FI135" s="96" t="s">
        <v>389</v>
      </c>
      <c r="FJ135" s="97" t="s">
        <v>389</v>
      </c>
      <c r="FK135" s="93"/>
      <c r="FL135" s="96" t="s">
        <v>389</v>
      </c>
      <c r="FM135" s="97" t="s">
        <v>389</v>
      </c>
    </row>
    <row r="136" ht="15" customHeight="1" spans="1:170" x14ac:dyDescent="0.25">
      <c r="A136" s="94">
        <f>indices!B136</f>
      </c>
      <c r="B136" s="106">
        <f>'a completer'!$B$12</f>
      </c>
      <c r="C136" s="106">
        <f>'a completer'!$B$19</f>
      </c>
      <c r="D136" s="410">
        <f t="shared" si="2"/>
      </c>
      <c r="E136" s="93">
        <v>1</v>
      </c>
      <c r="F136" s="96" t="e">
        <v>#N/A</v>
      </c>
      <c r="G136" s="97" t="e">
        <v>#N/A</v>
      </c>
      <c r="H136" s="93">
        <v>1</v>
      </c>
      <c r="I136" s="96" t="e">
        <v>#N/A</v>
      </c>
      <c r="J136" s="97" t="e">
        <v>#N/A</v>
      </c>
      <c r="K136" s="93"/>
      <c r="L136" s="96" t="s">
        <v>389</v>
      </c>
      <c r="M136" s="97" t="s">
        <v>389</v>
      </c>
      <c r="N136" s="93">
        <v>3</v>
      </c>
      <c r="O136" s="96" t="e">
        <v>#N/A</v>
      </c>
      <c r="P136" s="97" t="e">
        <v>#N/A</v>
      </c>
      <c r="Q136" s="93">
        <v>2</v>
      </c>
      <c r="R136" s="96" t="e">
        <v>#N/A</v>
      </c>
      <c r="S136" s="97" t="e">
        <v>#N/A</v>
      </c>
      <c r="T136" s="93"/>
      <c r="U136" s="96" t="s">
        <v>389</v>
      </c>
      <c r="V136" s="97" t="s">
        <v>389</v>
      </c>
      <c r="W136" s="93"/>
      <c r="X136" s="96" t="s">
        <v>389</v>
      </c>
      <c r="Y136" s="97" t="s">
        <v>389</v>
      </c>
      <c r="Z136" s="93">
        <v>1</v>
      </c>
      <c r="AA136" s="96" t="e">
        <v>#N/A</v>
      </c>
      <c r="AB136" s="97" t="e">
        <v>#N/A</v>
      </c>
      <c r="AC136" s="93">
        <v>1</v>
      </c>
      <c r="AD136" s="96" t="e">
        <v>#N/A</v>
      </c>
      <c r="AE136" s="97" t="e">
        <v>#N/A</v>
      </c>
      <c r="AF136" s="93"/>
      <c r="AG136" s="96" t="s">
        <v>389</v>
      </c>
      <c r="AH136" s="97" t="s">
        <v>389</v>
      </c>
      <c r="AI136" s="93">
        <v>1</v>
      </c>
      <c r="AJ136" s="96" t="e">
        <v>#N/A</v>
      </c>
      <c r="AK136" s="97" t="e">
        <v>#N/A</v>
      </c>
      <c r="AL136" s="93"/>
      <c r="AM136" s="96" t="s">
        <v>389</v>
      </c>
      <c r="AN136" s="97" t="s">
        <v>389</v>
      </c>
      <c r="AO136" s="93"/>
      <c r="AP136" s="96" t="s">
        <v>389</v>
      </c>
      <c r="AQ136" s="97" t="s">
        <v>389</v>
      </c>
      <c r="AR136" s="93"/>
      <c r="AS136" s="96" t="s">
        <v>389</v>
      </c>
      <c r="AT136" s="97" t="s">
        <v>389</v>
      </c>
      <c r="AU136" s="93"/>
      <c r="AV136" s="96" t="s">
        <v>389</v>
      </c>
      <c r="AW136" s="97" t="s">
        <v>389</v>
      </c>
      <c r="AX136" s="93"/>
      <c r="AY136" s="96" t="s">
        <v>389</v>
      </c>
      <c r="AZ136" s="97" t="s">
        <v>389</v>
      </c>
      <c r="BA136" s="93"/>
      <c r="BB136" s="96" t="s">
        <v>389</v>
      </c>
      <c r="BC136" s="97" t="s">
        <v>389</v>
      </c>
      <c r="BD136" s="93">
        <v>2</v>
      </c>
      <c r="BE136" s="96" t="e">
        <v>#N/A</v>
      </c>
      <c r="BF136" s="97" t="e">
        <v>#N/A</v>
      </c>
      <c r="BG136" s="93">
        <v>1</v>
      </c>
      <c r="BH136" s="96" t="e">
        <v>#N/A</v>
      </c>
      <c r="BI136" s="97" t="e">
        <v>#N/A</v>
      </c>
      <c r="BJ136" s="93"/>
      <c r="BK136" s="96" t="s">
        <v>389</v>
      </c>
      <c r="BL136" s="97" t="s">
        <v>389</v>
      </c>
      <c r="BM136" s="93">
        <v>1</v>
      </c>
      <c r="BN136" s="96" t="e">
        <v>#N/A</v>
      </c>
      <c r="BO136" s="97" t="e">
        <v>#N/A</v>
      </c>
      <c r="BP136" s="93"/>
      <c r="BQ136" s="96" t="s">
        <v>389</v>
      </c>
      <c r="BR136" s="97" t="s">
        <v>389</v>
      </c>
      <c r="BS136" s="93"/>
      <c r="BT136" s="96" t="s">
        <v>389</v>
      </c>
      <c r="BU136" s="97" t="s">
        <v>389</v>
      </c>
      <c r="BV136" s="93"/>
      <c r="BW136" s="96" t="s">
        <v>389</v>
      </c>
      <c r="BX136" s="97" t="s">
        <v>389</v>
      </c>
      <c r="BY136" s="93"/>
      <c r="BZ136" s="96" t="s">
        <v>389</v>
      </c>
      <c r="CA136" s="97" t="s">
        <v>389</v>
      </c>
      <c r="CB136" s="93"/>
      <c r="CC136" s="96" t="s">
        <v>389</v>
      </c>
      <c r="CD136" s="97" t="s">
        <v>389</v>
      </c>
      <c r="CE136" s="93"/>
      <c r="CF136" s="96" t="s">
        <v>389</v>
      </c>
      <c r="CG136" s="97" t="s">
        <v>389</v>
      </c>
      <c r="CH136" s="93">
        <v>1</v>
      </c>
      <c r="CI136" s="96" t="e">
        <v>#N/A</v>
      </c>
      <c r="CJ136" s="97" t="e">
        <v>#N/A</v>
      </c>
      <c r="CK136" s="93">
        <v>2</v>
      </c>
      <c r="CL136" s="96" t="e">
        <v>#N/A</v>
      </c>
      <c r="CM136" s="97" t="e">
        <v>#N/A</v>
      </c>
      <c r="CN136" s="93">
        <v>3</v>
      </c>
      <c r="CO136" s="96" t="e">
        <v>#N/A</v>
      </c>
      <c r="CP136" s="97" t="e">
        <v>#N/A</v>
      </c>
      <c r="CQ136" s="93"/>
      <c r="CR136" s="96" t="s">
        <v>389</v>
      </c>
      <c r="CS136" s="97" t="s">
        <v>389</v>
      </c>
      <c r="CT136" s="93"/>
      <c r="CU136" s="96" t="s">
        <v>389</v>
      </c>
      <c r="CV136" s="97" t="s">
        <v>389</v>
      </c>
      <c r="CW136" s="93"/>
      <c r="CX136" s="96" t="s">
        <v>389</v>
      </c>
      <c r="CY136" s="97" t="s">
        <v>389</v>
      </c>
      <c r="CZ136" s="93"/>
      <c r="DA136" s="96" t="s">
        <v>389</v>
      </c>
      <c r="DB136" s="97" t="s">
        <v>389</v>
      </c>
      <c r="DC136" s="93"/>
      <c r="DD136" s="96" t="s">
        <v>389</v>
      </c>
      <c r="DE136" s="97" t="s">
        <v>389</v>
      </c>
      <c r="DF136" s="93"/>
      <c r="DG136" s="96" t="s">
        <v>389</v>
      </c>
      <c r="DH136" s="97" t="s">
        <v>389</v>
      </c>
      <c r="DI136" s="93"/>
      <c r="DJ136" s="96" t="s">
        <v>389</v>
      </c>
      <c r="DK136" s="97" t="s">
        <v>389</v>
      </c>
      <c r="DL136" s="93"/>
      <c r="DM136" s="96" t="s">
        <v>389</v>
      </c>
      <c r="DN136" s="97" t="s">
        <v>389</v>
      </c>
      <c r="DO136" s="93"/>
      <c r="DP136" s="96" t="s">
        <v>389</v>
      </c>
      <c r="DQ136" s="97" t="s">
        <v>389</v>
      </c>
      <c r="DR136" s="93"/>
      <c r="DS136" s="96" t="s">
        <v>389</v>
      </c>
      <c r="DT136" s="97" t="s">
        <v>389</v>
      </c>
      <c r="DU136" s="93"/>
      <c r="DV136" s="96" t="s">
        <v>389</v>
      </c>
      <c r="DW136" s="97" t="s">
        <v>389</v>
      </c>
      <c r="DX136" s="93"/>
      <c r="DY136" s="96" t="s">
        <v>389</v>
      </c>
      <c r="DZ136" s="97" t="s">
        <v>389</v>
      </c>
      <c r="EA136" s="93"/>
      <c r="EB136" s="96" t="s">
        <v>389</v>
      </c>
      <c r="EC136" s="97" t="s">
        <v>389</v>
      </c>
      <c r="ED136" s="93"/>
      <c r="EE136" s="96" t="s">
        <v>389</v>
      </c>
      <c r="EF136" s="97" t="s">
        <v>389</v>
      </c>
      <c r="EG136" s="93"/>
      <c r="EH136" s="96" t="s">
        <v>389</v>
      </c>
      <c r="EI136" s="97" t="s">
        <v>389</v>
      </c>
      <c r="EJ136" s="93"/>
      <c r="EK136" s="96" t="s">
        <v>389</v>
      </c>
      <c r="EL136" s="97" t="s">
        <v>389</v>
      </c>
      <c r="EM136" s="93"/>
      <c r="EN136" s="96" t="s">
        <v>389</v>
      </c>
      <c r="EO136" s="97" t="s">
        <v>389</v>
      </c>
      <c r="EP136" s="93"/>
      <c r="EQ136" s="96" t="s">
        <v>389</v>
      </c>
      <c r="ER136" s="97" t="s">
        <v>389</v>
      </c>
      <c r="ES136" s="93"/>
      <c r="ET136" s="96" t="s">
        <v>389</v>
      </c>
      <c r="EU136" s="97" t="s">
        <v>389</v>
      </c>
      <c r="EV136" s="93"/>
      <c r="EW136" s="96" t="s">
        <v>389</v>
      </c>
      <c r="EX136" s="97" t="s">
        <v>389</v>
      </c>
      <c r="EY136" s="93"/>
      <c r="EZ136" s="96" t="s">
        <v>389</v>
      </c>
      <c r="FA136" s="97" t="s">
        <v>389</v>
      </c>
      <c r="FB136" s="93"/>
      <c r="FC136" s="96" t="s">
        <v>389</v>
      </c>
      <c r="FD136" s="97" t="s">
        <v>389</v>
      </c>
      <c r="FE136" s="93"/>
      <c r="FF136" s="96" t="s">
        <v>389</v>
      </c>
      <c r="FG136" s="97" t="s">
        <v>389</v>
      </c>
      <c r="FH136" s="93"/>
      <c r="FI136" s="96" t="s">
        <v>389</v>
      </c>
      <c r="FJ136" s="97" t="s">
        <v>389</v>
      </c>
      <c r="FK136" s="93"/>
      <c r="FL136" s="96" t="s">
        <v>389</v>
      </c>
      <c r="FM136" s="97" t="s">
        <v>389</v>
      </c>
    </row>
    <row r="137" ht="15" customHeight="1" spans="1:170" x14ac:dyDescent="0.25">
      <c r="A137" s="94">
        <f>indices!B137</f>
      </c>
      <c r="B137" s="106">
        <f>'a completer'!$B$12</f>
      </c>
      <c r="C137" s="106">
        <f>'a completer'!$B$19</f>
      </c>
      <c r="D137" s="410">
        <f t="shared" si="2"/>
      </c>
      <c r="E137" s="93"/>
      <c r="F137" s="96" t="s">
        <v>389</v>
      </c>
      <c r="G137" s="97" t="s">
        <v>389</v>
      </c>
      <c r="H137" s="93"/>
      <c r="I137" s="96" t="s">
        <v>389</v>
      </c>
      <c r="J137" s="97" t="s">
        <v>389</v>
      </c>
      <c r="K137" s="93"/>
      <c r="L137" s="96" t="s">
        <v>389</v>
      </c>
      <c r="M137" s="97" t="s">
        <v>389</v>
      </c>
      <c r="N137" s="93"/>
      <c r="O137" s="96" t="s">
        <v>389</v>
      </c>
      <c r="P137" s="97" t="s">
        <v>389</v>
      </c>
      <c r="Q137" s="93">
        <v>1</v>
      </c>
      <c r="R137" s="96" t="e">
        <v>#N/A</v>
      </c>
      <c r="S137" s="97" t="e">
        <v>#N/A</v>
      </c>
      <c r="T137" s="93"/>
      <c r="U137" s="96" t="s">
        <v>389</v>
      </c>
      <c r="V137" s="97" t="s">
        <v>389</v>
      </c>
      <c r="W137" s="93"/>
      <c r="X137" s="96" t="s">
        <v>389</v>
      </c>
      <c r="Y137" s="97" t="s">
        <v>389</v>
      </c>
      <c r="Z137" s="93"/>
      <c r="AA137" s="96" t="s">
        <v>389</v>
      </c>
      <c r="AB137" s="97" t="s">
        <v>389</v>
      </c>
      <c r="AC137" s="93">
        <v>2</v>
      </c>
      <c r="AD137" s="96" t="e">
        <v>#N/A</v>
      </c>
      <c r="AE137" s="97" t="e">
        <v>#N/A</v>
      </c>
      <c r="AF137" s="93">
        <v>2</v>
      </c>
      <c r="AG137" s="96" t="e">
        <v>#N/A</v>
      </c>
      <c r="AH137" s="97" t="e">
        <v>#N/A</v>
      </c>
      <c r="AI137" s="93"/>
      <c r="AJ137" s="96" t="s">
        <v>389</v>
      </c>
      <c r="AK137" s="97" t="s">
        <v>389</v>
      </c>
      <c r="AL137" s="93"/>
      <c r="AM137" s="96" t="s">
        <v>389</v>
      </c>
      <c r="AN137" s="97" t="s">
        <v>389</v>
      </c>
      <c r="AO137" s="93">
        <v>1</v>
      </c>
      <c r="AP137" s="96" t="e">
        <v>#N/A</v>
      </c>
      <c r="AQ137" s="97" t="e">
        <v>#N/A</v>
      </c>
      <c r="AR137" s="93"/>
      <c r="AS137" s="96" t="s">
        <v>389</v>
      </c>
      <c r="AT137" s="97" t="s">
        <v>389</v>
      </c>
      <c r="AU137" s="93">
        <v>1</v>
      </c>
      <c r="AV137" s="96" t="e">
        <v>#N/A</v>
      </c>
      <c r="AW137" s="97" t="e">
        <v>#N/A</v>
      </c>
      <c r="AX137" s="93"/>
      <c r="AY137" s="96" t="s">
        <v>389</v>
      </c>
      <c r="AZ137" s="97" t="s">
        <v>389</v>
      </c>
      <c r="BA137" s="93"/>
      <c r="BB137" s="96" t="s">
        <v>389</v>
      </c>
      <c r="BC137" s="97" t="s">
        <v>389</v>
      </c>
      <c r="BD137" s="93"/>
      <c r="BE137" s="96" t="s">
        <v>389</v>
      </c>
      <c r="BF137" s="97" t="s">
        <v>389</v>
      </c>
      <c r="BG137" s="93"/>
      <c r="BH137" s="96" t="s">
        <v>389</v>
      </c>
      <c r="BI137" s="97" t="s">
        <v>389</v>
      </c>
      <c r="BJ137" s="93"/>
      <c r="BK137" s="96" t="s">
        <v>389</v>
      </c>
      <c r="BL137" s="97" t="s">
        <v>389</v>
      </c>
      <c r="BM137" s="93"/>
      <c r="BN137" s="96" t="s">
        <v>389</v>
      </c>
      <c r="BO137" s="97" t="s">
        <v>389</v>
      </c>
      <c r="BP137" s="93">
        <v>1</v>
      </c>
      <c r="BQ137" s="96" t="e">
        <v>#N/A</v>
      </c>
      <c r="BR137" s="97" t="e">
        <v>#N/A</v>
      </c>
      <c r="BS137" s="93"/>
      <c r="BT137" s="96" t="s">
        <v>389</v>
      </c>
      <c r="BU137" s="97" t="s">
        <v>389</v>
      </c>
      <c r="BV137" s="93"/>
      <c r="BW137" s="96" t="s">
        <v>389</v>
      </c>
      <c r="BX137" s="97" t="s">
        <v>389</v>
      </c>
      <c r="BY137" s="93">
        <v>2</v>
      </c>
      <c r="BZ137" s="96" t="e">
        <v>#N/A</v>
      </c>
      <c r="CA137" s="97" t="e">
        <v>#N/A</v>
      </c>
      <c r="CB137" s="93"/>
      <c r="CC137" s="96" t="s">
        <v>389</v>
      </c>
      <c r="CD137" s="97" t="s">
        <v>389</v>
      </c>
      <c r="CE137" s="93"/>
      <c r="CF137" s="96" t="s">
        <v>389</v>
      </c>
      <c r="CG137" s="97" t="s">
        <v>389</v>
      </c>
      <c r="CH137" s="93"/>
      <c r="CI137" s="96" t="s">
        <v>389</v>
      </c>
      <c r="CJ137" s="97" t="s">
        <v>389</v>
      </c>
      <c r="CK137" s="93"/>
      <c r="CL137" s="96" t="s">
        <v>389</v>
      </c>
      <c r="CM137" s="97" t="s">
        <v>389</v>
      </c>
      <c r="CN137" s="93">
        <v>2</v>
      </c>
      <c r="CO137" s="96" t="e">
        <v>#N/A</v>
      </c>
      <c r="CP137" s="97" t="e">
        <v>#N/A</v>
      </c>
      <c r="CQ137" s="93"/>
      <c r="CR137" s="96" t="s">
        <v>389</v>
      </c>
      <c r="CS137" s="97" t="s">
        <v>389</v>
      </c>
      <c r="CT137" s="93"/>
      <c r="CU137" s="96" t="s">
        <v>389</v>
      </c>
      <c r="CV137" s="97" t="s">
        <v>389</v>
      </c>
      <c r="CW137" s="93"/>
      <c r="CX137" s="96" t="s">
        <v>389</v>
      </c>
      <c r="CY137" s="97" t="s">
        <v>389</v>
      </c>
      <c r="CZ137" s="412"/>
      <c r="DA137" s="96" t="s">
        <v>389</v>
      </c>
      <c r="DB137" s="97" t="s">
        <v>389</v>
      </c>
      <c r="DC137" s="93"/>
      <c r="DD137" s="96" t="s">
        <v>389</v>
      </c>
      <c r="DE137" s="97" t="s">
        <v>389</v>
      </c>
      <c r="DF137" s="93"/>
      <c r="DG137" s="96" t="s">
        <v>389</v>
      </c>
      <c r="DH137" s="97" t="s">
        <v>389</v>
      </c>
      <c r="DI137" s="93"/>
      <c r="DJ137" s="96" t="s">
        <v>389</v>
      </c>
      <c r="DK137" s="97" t="s">
        <v>389</v>
      </c>
      <c r="DL137" s="93"/>
      <c r="DM137" s="96" t="s">
        <v>389</v>
      </c>
      <c r="DN137" s="97" t="s">
        <v>389</v>
      </c>
      <c r="DO137" s="93"/>
      <c r="DP137" s="96" t="s">
        <v>389</v>
      </c>
      <c r="DQ137" s="97" t="s">
        <v>389</v>
      </c>
      <c r="DR137" s="93"/>
      <c r="DS137" s="96" t="s">
        <v>389</v>
      </c>
      <c r="DT137" s="97" t="s">
        <v>389</v>
      </c>
      <c r="DU137" s="93"/>
      <c r="DV137" s="96" t="s">
        <v>389</v>
      </c>
      <c r="DW137" s="97" t="s">
        <v>389</v>
      </c>
      <c r="DX137" s="93"/>
      <c r="DY137" s="96" t="s">
        <v>389</v>
      </c>
      <c r="DZ137" s="97" t="s">
        <v>389</v>
      </c>
      <c r="EA137" s="93"/>
      <c r="EB137" s="96" t="s">
        <v>389</v>
      </c>
      <c r="EC137" s="97" t="s">
        <v>389</v>
      </c>
      <c r="ED137" s="93"/>
      <c r="EE137" s="96" t="s">
        <v>389</v>
      </c>
      <c r="EF137" s="97" t="s">
        <v>389</v>
      </c>
      <c r="EG137" s="93"/>
      <c r="EH137" s="96" t="s">
        <v>389</v>
      </c>
      <c r="EI137" s="97" t="s">
        <v>389</v>
      </c>
      <c r="EJ137" s="93"/>
      <c r="EK137" s="96" t="s">
        <v>389</v>
      </c>
      <c r="EL137" s="97" t="s">
        <v>389</v>
      </c>
      <c r="EM137" s="93"/>
      <c r="EN137" s="96" t="s">
        <v>389</v>
      </c>
      <c r="EO137" s="97" t="s">
        <v>389</v>
      </c>
      <c r="EP137" s="93"/>
      <c r="EQ137" s="96" t="s">
        <v>389</v>
      </c>
      <c r="ER137" s="97" t="s">
        <v>389</v>
      </c>
      <c r="ES137" s="93"/>
      <c r="ET137" s="96" t="s">
        <v>389</v>
      </c>
      <c r="EU137" s="97" t="s">
        <v>389</v>
      </c>
      <c r="EV137" s="93"/>
      <c r="EW137" s="96" t="s">
        <v>389</v>
      </c>
      <c r="EX137" s="97" t="s">
        <v>389</v>
      </c>
      <c r="EY137" s="93"/>
      <c r="EZ137" s="96" t="s">
        <v>389</v>
      </c>
      <c r="FA137" s="97" t="s">
        <v>389</v>
      </c>
      <c r="FB137" s="93"/>
      <c r="FC137" s="96" t="s">
        <v>389</v>
      </c>
      <c r="FD137" s="97" t="s">
        <v>389</v>
      </c>
      <c r="FE137" s="93"/>
      <c r="FF137" s="96" t="s">
        <v>389</v>
      </c>
      <c r="FG137" s="97" t="s">
        <v>389</v>
      </c>
      <c r="FH137" s="93"/>
      <c r="FI137" s="96" t="s">
        <v>389</v>
      </c>
      <c r="FJ137" s="97" t="s">
        <v>389</v>
      </c>
      <c r="FK137" s="93"/>
      <c r="FL137" s="96" t="s">
        <v>389</v>
      </c>
      <c r="FM137" s="97" t="s">
        <v>389</v>
      </c>
    </row>
    <row r="138" ht="15" customHeight="1" spans="1:170" x14ac:dyDescent="0.25">
      <c r="A138" s="94">
        <f>indices!B138</f>
      </c>
      <c r="B138" s="106">
        <f>'a completer'!$B$12</f>
      </c>
      <c r="C138" s="106">
        <f>'a completer'!$B$19</f>
      </c>
      <c r="D138" s="410">
        <f t="shared" si="2"/>
      </c>
      <c r="E138" s="93">
        <v>1</v>
      </c>
      <c r="F138" s="96" t="e">
        <v>#N/A</v>
      </c>
      <c r="G138" s="97" t="e">
        <v>#N/A</v>
      </c>
      <c r="H138" s="93">
        <v>1</v>
      </c>
      <c r="I138" s="96" t="e">
        <v>#N/A</v>
      </c>
      <c r="J138" s="97" t="e">
        <v>#N/A</v>
      </c>
      <c r="K138" s="93">
        <v>2</v>
      </c>
      <c r="L138" s="96" t="e">
        <v>#N/A</v>
      </c>
      <c r="M138" s="97" t="e">
        <v>#N/A</v>
      </c>
      <c r="N138" s="93">
        <v>1</v>
      </c>
      <c r="O138" s="96" t="e">
        <v>#N/A</v>
      </c>
      <c r="P138" s="97" t="e">
        <v>#N/A</v>
      </c>
      <c r="Q138" s="93">
        <v>7</v>
      </c>
      <c r="R138" s="96" t="e">
        <v>#N/A</v>
      </c>
      <c r="S138" s="97" t="e">
        <v>#N/A</v>
      </c>
      <c r="T138" s="93">
        <v>4</v>
      </c>
      <c r="U138" s="96" t="e">
        <v>#N/A</v>
      </c>
      <c r="V138" s="97" t="e">
        <v>#N/A</v>
      </c>
      <c r="W138" s="93">
        <v>1</v>
      </c>
      <c r="X138" s="96" t="e">
        <v>#N/A</v>
      </c>
      <c r="Y138" s="97" t="e">
        <v>#N/A</v>
      </c>
      <c r="Z138" s="93">
        <v>2</v>
      </c>
      <c r="AA138" s="96" t="e">
        <v>#N/A</v>
      </c>
      <c r="AB138" s="97" t="e">
        <v>#N/A</v>
      </c>
      <c r="AC138" s="93">
        <v>3</v>
      </c>
      <c r="AD138" s="96" t="e">
        <v>#N/A</v>
      </c>
      <c r="AE138" s="97" t="e">
        <v>#N/A</v>
      </c>
      <c r="AF138" s="93"/>
      <c r="AG138" s="96" t="s">
        <v>389</v>
      </c>
      <c r="AH138" s="97" t="s">
        <v>389</v>
      </c>
      <c r="AI138" s="93">
        <v>3</v>
      </c>
      <c r="AJ138" s="96" t="e">
        <v>#N/A</v>
      </c>
      <c r="AK138" s="97" t="e">
        <v>#N/A</v>
      </c>
      <c r="AL138" s="93">
        <v>1</v>
      </c>
      <c r="AM138" s="96" t="e">
        <v>#N/A</v>
      </c>
      <c r="AN138" s="97" t="e">
        <v>#N/A</v>
      </c>
      <c r="AO138" s="93"/>
      <c r="AP138" s="96" t="s">
        <v>389</v>
      </c>
      <c r="AQ138" s="97" t="s">
        <v>389</v>
      </c>
      <c r="AR138" s="93">
        <v>6</v>
      </c>
      <c r="AS138" s="96" t="e">
        <v>#N/A</v>
      </c>
      <c r="AT138" s="97" t="e">
        <v>#N/A</v>
      </c>
      <c r="AU138" s="93">
        <v>4</v>
      </c>
      <c r="AV138" s="96" t="e">
        <v>#N/A</v>
      </c>
      <c r="AW138" s="97" t="e">
        <v>#N/A</v>
      </c>
      <c r="AX138" s="93">
        <v>1</v>
      </c>
      <c r="AY138" s="96" t="e">
        <v>#N/A</v>
      </c>
      <c r="AZ138" s="97" t="e">
        <v>#N/A</v>
      </c>
      <c r="BA138" s="93">
        <v>5</v>
      </c>
      <c r="BB138" s="96" t="e">
        <v>#N/A</v>
      </c>
      <c r="BC138" s="97" t="e">
        <v>#N/A</v>
      </c>
      <c r="BD138" s="93">
        <v>2</v>
      </c>
      <c r="BE138" s="96" t="e">
        <v>#N/A</v>
      </c>
      <c r="BF138" s="97" t="e">
        <v>#N/A</v>
      </c>
      <c r="BG138" s="93">
        <v>4</v>
      </c>
      <c r="BH138" s="96" t="e">
        <v>#N/A</v>
      </c>
      <c r="BI138" s="97" t="e">
        <v>#N/A</v>
      </c>
      <c r="BJ138" s="93">
        <v>4</v>
      </c>
      <c r="BK138" s="96" t="e">
        <v>#N/A</v>
      </c>
      <c r="BL138" s="97" t="e">
        <v>#N/A</v>
      </c>
      <c r="BM138" s="93">
        <v>4</v>
      </c>
      <c r="BN138" s="96" t="e">
        <v>#N/A</v>
      </c>
      <c r="BO138" s="97" t="e">
        <v>#N/A</v>
      </c>
      <c r="BP138" s="93">
        <v>2</v>
      </c>
      <c r="BQ138" s="96" t="e">
        <v>#N/A</v>
      </c>
      <c r="BR138" s="97" t="e">
        <v>#N/A</v>
      </c>
      <c r="BS138" s="93">
        <v>1</v>
      </c>
      <c r="BT138" s="96" t="e">
        <v>#N/A</v>
      </c>
      <c r="BU138" s="97" t="e">
        <v>#N/A</v>
      </c>
      <c r="BV138" s="93"/>
      <c r="BW138" s="96" t="s">
        <v>389</v>
      </c>
      <c r="BX138" s="97" t="s">
        <v>389</v>
      </c>
      <c r="BY138" s="93">
        <v>3</v>
      </c>
      <c r="BZ138" s="96" t="e">
        <v>#N/A</v>
      </c>
      <c r="CA138" s="97" t="e">
        <v>#N/A</v>
      </c>
      <c r="CB138" s="93">
        <v>3</v>
      </c>
      <c r="CC138" s="96" t="e">
        <v>#N/A</v>
      </c>
      <c r="CD138" s="97" t="e">
        <v>#N/A</v>
      </c>
      <c r="CE138" s="93">
        <v>2</v>
      </c>
      <c r="CF138" s="96" t="e">
        <v>#N/A</v>
      </c>
      <c r="CG138" s="97" t="e">
        <v>#N/A</v>
      </c>
      <c r="CH138" s="93"/>
      <c r="CI138" s="96" t="s">
        <v>389</v>
      </c>
      <c r="CJ138" s="97" t="s">
        <v>389</v>
      </c>
      <c r="CK138" s="93"/>
      <c r="CL138" s="96" t="s">
        <v>389</v>
      </c>
      <c r="CM138" s="97" t="s">
        <v>389</v>
      </c>
      <c r="CN138" s="93">
        <v>2</v>
      </c>
      <c r="CO138" s="96" t="e">
        <v>#N/A</v>
      </c>
      <c r="CP138" s="97" t="e">
        <v>#N/A</v>
      </c>
      <c r="CQ138" s="93">
        <v>5</v>
      </c>
      <c r="CR138" s="96" t="e">
        <v>#N/A</v>
      </c>
      <c r="CS138" s="97" t="e">
        <v>#N/A</v>
      </c>
      <c r="CT138" s="93"/>
      <c r="CU138" s="96" t="s">
        <v>389</v>
      </c>
      <c r="CV138" s="97" t="s">
        <v>389</v>
      </c>
      <c r="CW138" s="93"/>
      <c r="CX138" s="96" t="s">
        <v>389</v>
      </c>
      <c r="CY138" s="97" t="s">
        <v>389</v>
      </c>
      <c r="CZ138" s="93"/>
      <c r="DA138" s="96" t="s">
        <v>389</v>
      </c>
      <c r="DB138" s="97" t="s">
        <v>389</v>
      </c>
      <c r="DC138" s="93"/>
      <c r="DD138" s="96" t="s">
        <v>389</v>
      </c>
      <c r="DE138" s="97" t="s">
        <v>389</v>
      </c>
      <c r="DF138" s="412"/>
      <c r="DG138" s="96" t="s">
        <v>389</v>
      </c>
      <c r="DH138" s="97" t="s">
        <v>389</v>
      </c>
      <c r="DI138" s="93"/>
      <c r="DJ138" s="96" t="s">
        <v>389</v>
      </c>
      <c r="DK138" s="97" t="s">
        <v>389</v>
      </c>
      <c r="DL138" s="93"/>
      <c r="DM138" s="96" t="s">
        <v>389</v>
      </c>
      <c r="DN138" s="97" t="s">
        <v>389</v>
      </c>
      <c r="DO138" s="93"/>
      <c r="DP138" s="96" t="s">
        <v>389</v>
      </c>
      <c r="DQ138" s="97" t="s">
        <v>389</v>
      </c>
      <c r="DR138" s="93"/>
      <c r="DS138" s="96" t="s">
        <v>389</v>
      </c>
      <c r="DT138" s="97" t="s">
        <v>389</v>
      </c>
      <c r="DU138" s="93"/>
      <c r="DV138" s="96" t="s">
        <v>389</v>
      </c>
      <c r="DW138" s="97" t="s">
        <v>389</v>
      </c>
      <c r="DX138" s="412"/>
      <c r="DY138" s="96" t="s">
        <v>389</v>
      </c>
      <c r="DZ138" s="97" t="s">
        <v>389</v>
      </c>
      <c r="EA138" s="93"/>
      <c r="EB138" s="96" t="s">
        <v>389</v>
      </c>
      <c r="EC138" s="97" t="s">
        <v>389</v>
      </c>
      <c r="ED138" s="93"/>
      <c r="EE138" s="96" t="s">
        <v>389</v>
      </c>
      <c r="EF138" s="97" t="s">
        <v>389</v>
      </c>
      <c r="EG138" s="93"/>
      <c r="EH138" s="96" t="s">
        <v>389</v>
      </c>
      <c r="EI138" s="97" t="s">
        <v>389</v>
      </c>
      <c r="EJ138" s="93"/>
      <c r="EK138" s="96" t="s">
        <v>389</v>
      </c>
      <c r="EL138" s="97" t="s">
        <v>389</v>
      </c>
      <c r="EM138" s="93"/>
      <c r="EN138" s="96" t="s">
        <v>389</v>
      </c>
      <c r="EO138" s="97" t="s">
        <v>389</v>
      </c>
      <c r="EP138" s="93"/>
      <c r="EQ138" s="96" t="s">
        <v>389</v>
      </c>
      <c r="ER138" s="97" t="s">
        <v>389</v>
      </c>
      <c r="ES138" s="93"/>
      <c r="ET138" s="96" t="s">
        <v>389</v>
      </c>
      <c r="EU138" s="97" t="s">
        <v>389</v>
      </c>
      <c r="EV138" s="93"/>
      <c r="EW138" s="96" t="s">
        <v>389</v>
      </c>
      <c r="EX138" s="97" t="s">
        <v>389</v>
      </c>
      <c r="EY138" s="93"/>
      <c r="EZ138" s="96" t="s">
        <v>389</v>
      </c>
      <c r="FA138" s="97" t="s">
        <v>389</v>
      </c>
      <c r="FB138" s="93"/>
      <c r="FC138" s="96" t="s">
        <v>389</v>
      </c>
      <c r="FD138" s="97" t="s">
        <v>389</v>
      </c>
      <c r="FE138" s="93"/>
      <c r="FF138" s="96" t="s">
        <v>389</v>
      </c>
      <c r="FG138" s="97" t="s">
        <v>389</v>
      </c>
      <c r="FH138" s="93"/>
      <c r="FI138" s="96" t="s">
        <v>389</v>
      </c>
      <c r="FJ138" s="97" t="s">
        <v>389</v>
      </c>
      <c r="FK138" s="93"/>
      <c r="FL138" s="96" t="s">
        <v>389</v>
      </c>
      <c r="FM138" s="97" t="s">
        <v>389</v>
      </c>
    </row>
    <row r="139" ht="15" customHeight="1" spans="1:170" x14ac:dyDescent="0.25">
      <c r="A139" s="94">
        <f>indices!B139</f>
      </c>
      <c r="B139" s="106">
        <f>'a completer'!$B$12</f>
      </c>
      <c r="C139" s="106">
        <f>'a completer'!$B$19</f>
      </c>
      <c r="D139" s="410">
        <f t="shared" si="2"/>
      </c>
      <c r="E139" s="93">
        <v>1</v>
      </c>
      <c r="F139" s="96" t="e">
        <v>#N/A</v>
      </c>
      <c r="G139" s="97" t="e">
        <v>#N/A</v>
      </c>
      <c r="H139" s="93"/>
      <c r="I139" s="96" t="s">
        <v>389</v>
      </c>
      <c r="J139" s="97" t="s">
        <v>389</v>
      </c>
      <c r="K139" s="93">
        <v>1</v>
      </c>
      <c r="L139" s="96" t="e">
        <v>#N/A</v>
      </c>
      <c r="M139" s="97" t="e">
        <v>#N/A</v>
      </c>
      <c r="N139" s="93"/>
      <c r="O139" s="96" t="s">
        <v>389</v>
      </c>
      <c r="P139" s="97" t="s">
        <v>389</v>
      </c>
      <c r="Q139" s="93">
        <v>1</v>
      </c>
      <c r="R139" s="96" t="e">
        <v>#N/A</v>
      </c>
      <c r="S139" s="97" t="e">
        <v>#N/A</v>
      </c>
      <c r="T139" s="93">
        <v>1</v>
      </c>
      <c r="U139" s="96" t="e">
        <v>#N/A</v>
      </c>
      <c r="V139" s="97" t="e">
        <v>#N/A</v>
      </c>
      <c r="W139" s="93">
        <v>1</v>
      </c>
      <c r="X139" s="96" t="e">
        <v>#N/A</v>
      </c>
      <c r="Y139" s="97" t="e">
        <v>#N/A</v>
      </c>
      <c r="Z139" s="93">
        <v>2</v>
      </c>
      <c r="AA139" s="96" t="e">
        <v>#N/A</v>
      </c>
      <c r="AB139" s="97" t="e">
        <v>#N/A</v>
      </c>
      <c r="AC139" s="93">
        <v>1</v>
      </c>
      <c r="AD139" s="96" t="e">
        <v>#N/A</v>
      </c>
      <c r="AE139" s="97" t="e">
        <v>#N/A</v>
      </c>
      <c r="AF139" s="93">
        <v>2</v>
      </c>
      <c r="AG139" s="96" t="e">
        <v>#N/A</v>
      </c>
      <c r="AH139" s="97" t="e">
        <v>#N/A</v>
      </c>
      <c r="AI139" s="93">
        <v>2</v>
      </c>
      <c r="AJ139" s="96" t="e">
        <v>#N/A</v>
      </c>
      <c r="AK139" s="97" t="e">
        <v>#N/A</v>
      </c>
      <c r="AL139" s="93">
        <v>1</v>
      </c>
      <c r="AM139" s="96" t="e">
        <v>#N/A</v>
      </c>
      <c r="AN139" s="97" t="e">
        <v>#N/A</v>
      </c>
      <c r="AO139" s="93"/>
      <c r="AP139" s="96" t="s">
        <v>389</v>
      </c>
      <c r="AQ139" s="97" t="s">
        <v>389</v>
      </c>
      <c r="AR139" s="93">
        <v>1</v>
      </c>
      <c r="AS139" s="96" t="e">
        <v>#N/A</v>
      </c>
      <c r="AT139" s="97" t="e">
        <v>#N/A</v>
      </c>
      <c r="AU139" s="93">
        <v>1</v>
      </c>
      <c r="AV139" s="96" t="e">
        <v>#N/A</v>
      </c>
      <c r="AW139" s="97" t="e">
        <v>#N/A</v>
      </c>
      <c r="AX139" s="93">
        <v>1</v>
      </c>
      <c r="AY139" s="96" t="e">
        <v>#N/A</v>
      </c>
      <c r="AZ139" s="97" t="e">
        <v>#N/A</v>
      </c>
      <c r="BA139" s="93">
        <v>2</v>
      </c>
      <c r="BB139" s="96" t="e">
        <v>#N/A</v>
      </c>
      <c r="BC139" s="97" t="e">
        <v>#N/A</v>
      </c>
      <c r="BD139" s="93">
        <v>2</v>
      </c>
      <c r="BE139" s="96" t="e">
        <v>#N/A</v>
      </c>
      <c r="BF139" s="97" t="e">
        <v>#N/A</v>
      </c>
      <c r="BG139" s="93">
        <v>1</v>
      </c>
      <c r="BH139" s="96" t="e">
        <v>#N/A</v>
      </c>
      <c r="BI139" s="97" t="e">
        <v>#N/A</v>
      </c>
      <c r="BJ139" s="93">
        <v>1</v>
      </c>
      <c r="BK139" s="96" t="e">
        <v>#N/A</v>
      </c>
      <c r="BL139" s="97" t="e">
        <v>#N/A</v>
      </c>
      <c r="BM139" s="93">
        <v>1</v>
      </c>
      <c r="BN139" s="96" t="e">
        <v>#N/A</v>
      </c>
      <c r="BO139" s="97" t="e">
        <v>#N/A</v>
      </c>
      <c r="BP139" s="93">
        <v>1</v>
      </c>
      <c r="BQ139" s="96" t="e">
        <v>#N/A</v>
      </c>
      <c r="BR139" s="97" t="e">
        <v>#N/A</v>
      </c>
      <c r="BS139" s="93"/>
      <c r="BT139" s="96" t="s">
        <v>389</v>
      </c>
      <c r="BU139" s="97" t="s">
        <v>389</v>
      </c>
      <c r="BV139" s="93"/>
      <c r="BW139" s="96" t="s">
        <v>389</v>
      </c>
      <c r="BX139" s="97" t="s">
        <v>389</v>
      </c>
      <c r="BY139" s="93">
        <v>1</v>
      </c>
      <c r="BZ139" s="96" t="e">
        <v>#N/A</v>
      </c>
      <c r="CA139" s="97" t="e">
        <v>#N/A</v>
      </c>
      <c r="CB139" s="93">
        <v>1</v>
      </c>
      <c r="CC139" s="96" t="e">
        <v>#N/A</v>
      </c>
      <c r="CD139" s="97" t="e">
        <v>#N/A</v>
      </c>
      <c r="CE139" s="93">
        <v>2</v>
      </c>
      <c r="CF139" s="96" t="e">
        <v>#N/A</v>
      </c>
      <c r="CG139" s="97" t="e">
        <v>#N/A</v>
      </c>
      <c r="CH139" s="93"/>
      <c r="CI139" s="96" t="s">
        <v>389</v>
      </c>
      <c r="CJ139" s="97" t="s">
        <v>389</v>
      </c>
      <c r="CK139" s="93"/>
      <c r="CL139" s="96" t="s">
        <v>389</v>
      </c>
      <c r="CM139" s="97" t="s">
        <v>389</v>
      </c>
      <c r="CN139" s="93">
        <v>1</v>
      </c>
      <c r="CO139" s="96" t="e">
        <v>#N/A</v>
      </c>
      <c r="CP139" s="97" t="e">
        <v>#N/A</v>
      </c>
      <c r="CQ139" s="93">
        <v>1</v>
      </c>
      <c r="CR139" s="96" t="e">
        <v>#N/A</v>
      </c>
      <c r="CS139" s="97" t="e">
        <v>#N/A</v>
      </c>
      <c r="CT139" s="93"/>
      <c r="CU139" s="96" t="s">
        <v>389</v>
      </c>
      <c r="CV139" s="97" t="s">
        <v>389</v>
      </c>
      <c r="CW139" s="93"/>
      <c r="CX139" s="96" t="s">
        <v>389</v>
      </c>
      <c r="CY139" s="97" t="s">
        <v>389</v>
      </c>
      <c r="CZ139" s="93"/>
      <c r="DA139" s="96" t="s">
        <v>389</v>
      </c>
      <c r="DB139" s="97" t="s">
        <v>389</v>
      </c>
      <c r="DC139" s="93"/>
      <c r="DD139" s="96" t="s">
        <v>389</v>
      </c>
      <c r="DE139" s="97" t="s">
        <v>389</v>
      </c>
      <c r="DF139" s="412"/>
      <c r="DG139" s="96" t="s">
        <v>389</v>
      </c>
      <c r="DH139" s="97" t="s">
        <v>389</v>
      </c>
      <c r="DI139" s="93"/>
      <c r="DJ139" s="96" t="s">
        <v>389</v>
      </c>
      <c r="DK139" s="97" t="s">
        <v>389</v>
      </c>
      <c r="DL139" s="93"/>
      <c r="DM139" s="96" t="s">
        <v>389</v>
      </c>
      <c r="DN139" s="97" t="s">
        <v>389</v>
      </c>
      <c r="DO139" s="93"/>
      <c r="DP139" s="96" t="s">
        <v>389</v>
      </c>
      <c r="DQ139" s="97" t="s">
        <v>389</v>
      </c>
      <c r="DR139" s="93"/>
      <c r="DS139" s="96" t="s">
        <v>389</v>
      </c>
      <c r="DT139" s="97" t="s">
        <v>389</v>
      </c>
      <c r="DU139" s="93"/>
      <c r="DV139" s="96" t="s">
        <v>389</v>
      </c>
      <c r="DW139" s="97" t="s">
        <v>389</v>
      </c>
      <c r="DX139" s="412"/>
      <c r="DY139" s="96" t="s">
        <v>389</v>
      </c>
      <c r="DZ139" s="97" t="s">
        <v>389</v>
      </c>
      <c r="EA139" s="93"/>
      <c r="EB139" s="96" t="s">
        <v>389</v>
      </c>
      <c r="EC139" s="97" t="s">
        <v>389</v>
      </c>
      <c r="ED139" s="93"/>
      <c r="EE139" s="96" t="s">
        <v>389</v>
      </c>
      <c r="EF139" s="97" t="s">
        <v>389</v>
      </c>
      <c r="EG139" s="93"/>
      <c r="EH139" s="96" t="s">
        <v>389</v>
      </c>
      <c r="EI139" s="97" t="s">
        <v>389</v>
      </c>
      <c r="EJ139" s="93"/>
      <c r="EK139" s="96" t="s">
        <v>389</v>
      </c>
      <c r="EL139" s="97" t="s">
        <v>389</v>
      </c>
      <c r="EM139" s="93"/>
      <c r="EN139" s="96" t="s">
        <v>389</v>
      </c>
      <c r="EO139" s="97" t="s">
        <v>389</v>
      </c>
      <c r="EP139" s="93"/>
      <c r="EQ139" s="96" t="s">
        <v>389</v>
      </c>
      <c r="ER139" s="97" t="s">
        <v>389</v>
      </c>
      <c r="ES139" s="93"/>
      <c r="ET139" s="96" t="s">
        <v>389</v>
      </c>
      <c r="EU139" s="97" t="s">
        <v>389</v>
      </c>
      <c r="EV139" s="93"/>
      <c r="EW139" s="96" t="s">
        <v>389</v>
      </c>
      <c r="EX139" s="97" t="s">
        <v>389</v>
      </c>
      <c r="EY139" s="93"/>
      <c r="EZ139" s="96" t="s">
        <v>389</v>
      </c>
      <c r="FA139" s="97" t="s">
        <v>389</v>
      </c>
      <c r="FB139" s="93"/>
      <c r="FC139" s="96" t="s">
        <v>389</v>
      </c>
      <c r="FD139" s="97" t="s">
        <v>389</v>
      </c>
      <c r="FE139" s="93"/>
      <c r="FF139" s="96" t="s">
        <v>389</v>
      </c>
      <c r="FG139" s="97" t="s">
        <v>389</v>
      </c>
      <c r="FH139" s="93"/>
      <c r="FI139" s="96" t="s">
        <v>389</v>
      </c>
      <c r="FJ139" s="97" t="s">
        <v>389</v>
      </c>
      <c r="FK139" s="93"/>
      <c r="FL139" s="96" t="s">
        <v>389</v>
      </c>
      <c r="FM139" s="97" t="s">
        <v>389</v>
      </c>
    </row>
    <row r="140" ht="15" customHeight="1" spans="1:170" x14ac:dyDescent="0.25">
      <c r="A140" s="94">
        <f>indices!B140</f>
      </c>
      <c r="B140" s="106">
        <f>'a completer'!$B$12</f>
      </c>
      <c r="C140" s="106">
        <f>'a completer'!$B$19</f>
      </c>
      <c r="D140" s="410">
        <f t="shared" si="2"/>
      </c>
      <c r="E140" s="93">
        <v>1</v>
      </c>
      <c r="F140" s="96" t="e">
        <v>#N/A</v>
      </c>
      <c r="G140" s="97" t="e">
        <v>#N/A</v>
      </c>
      <c r="H140" s="93">
        <v>1</v>
      </c>
      <c r="I140" s="96" t="e">
        <v>#N/A</v>
      </c>
      <c r="J140" s="97" t="e">
        <v>#N/A</v>
      </c>
      <c r="K140" s="93">
        <v>1</v>
      </c>
      <c r="L140" s="96" t="e">
        <v>#N/A</v>
      </c>
      <c r="M140" s="97" t="e">
        <v>#N/A</v>
      </c>
      <c r="N140" s="93">
        <v>1</v>
      </c>
      <c r="O140" s="96" t="e">
        <v>#N/A</v>
      </c>
      <c r="P140" s="97" t="e">
        <v>#N/A</v>
      </c>
      <c r="Q140" s="93">
        <v>1</v>
      </c>
      <c r="R140" s="96" t="e">
        <v>#N/A</v>
      </c>
      <c r="S140" s="97" t="e">
        <v>#N/A</v>
      </c>
      <c r="T140" s="93">
        <v>1</v>
      </c>
      <c r="U140" s="96" t="e">
        <v>#N/A</v>
      </c>
      <c r="V140" s="97" t="e">
        <v>#N/A</v>
      </c>
      <c r="W140" s="93">
        <v>1</v>
      </c>
      <c r="X140" s="96" t="e">
        <v>#N/A</v>
      </c>
      <c r="Y140" s="97" t="e">
        <v>#N/A</v>
      </c>
      <c r="Z140" s="93">
        <v>1</v>
      </c>
      <c r="AA140" s="96" t="e">
        <v>#N/A</v>
      </c>
      <c r="AB140" s="97" t="e">
        <v>#N/A</v>
      </c>
      <c r="AC140" s="93">
        <v>1</v>
      </c>
      <c r="AD140" s="96" t="e">
        <v>#N/A</v>
      </c>
      <c r="AE140" s="97" t="e">
        <v>#N/A</v>
      </c>
      <c r="AF140" s="93">
        <v>1</v>
      </c>
      <c r="AG140" s="96" t="e">
        <v>#N/A</v>
      </c>
      <c r="AH140" s="97" t="e">
        <v>#N/A</v>
      </c>
      <c r="AI140" s="93">
        <v>1</v>
      </c>
      <c r="AJ140" s="96" t="e">
        <v>#N/A</v>
      </c>
      <c r="AK140" s="97" t="e">
        <v>#N/A</v>
      </c>
      <c r="AL140" s="93">
        <v>1</v>
      </c>
      <c r="AM140" s="96" t="e">
        <v>#N/A</v>
      </c>
      <c r="AN140" s="97" t="e">
        <v>#N/A</v>
      </c>
      <c r="AO140" s="93">
        <v>2</v>
      </c>
      <c r="AP140" s="96" t="e">
        <v>#N/A</v>
      </c>
      <c r="AQ140" s="97" t="e">
        <v>#N/A</v>
      </c>
      <c r="AR140" s="93">
        <v>1</v>
      </c>
      <c r="AS140" s="96" t="e">
        <v>#N/A</v>
      </c>
      <c r="AT140" s="97" t="e">
        <v>#N/A</v>
      </c>
      <c r="AU140" s="93"/>
      <c r="AV140" s="96" t="s">
        <v>389</v>
      </c>
      <c r="AW140" s="97" t="s">
        <v>389</v>
      </c>
      <c r="AX140" s="93"/>
      <c r="AY140" s="96" t="s">
        <v>389</v>
      </c>
      <c r="AZ140" s="97" t="s">
        <v>389</v>
      </c>
      <c r="BA140" s="93">
        <v>1</v>
      </c>
      <c r="BB140" s="96" t="e">
        <v>#N/A</v>
      </c>
      <c r="BC140" s="97" t="e">
        <v>#N/A</v>
      </c>
      <c r="BD140" s="93">
        <v>1</v>
      </c>
      <c r="BE140" s="96" t="e">
        <v>#N/A</v>
      </c>
      <c r="BF140" s="97" t="e">
        <v>#N/A</v>
      </c>
      <c r="BG140" s="93"/>
      <c r="BH140" s="96" t="s">
        <v>389</v>
      </c>
      <c r="BI140" s="97" t="s">
        <v>389</v>
      </c>
      <c r="BJ140" s="93">
        <v>1</v>
      </c>
      <c r="BK140" s="96" t="e">
        <v>#N/A</v>
      </c>
      <c r="BL140" s="97" t="e">
        <v>#N/A</v>
      </c>
      <c r="BM140" s="93">
        <v>1</v>
      </c>
      <c r="BN140" s="96" t="e">
        <v>#N/A</v>
      </c>
      <c r="BO140" s="97" t="e">
        <v>#N/A</v>
      </c>
      <c r="BP140" s="93">
        <v>1</v>
      </c>
      <c r="BQ140" s="96" t="e">
        <v>#N/A</v>
      </c>
      <c r="BR140" s="97" t="e">
        <v>#N/A</v>
      </c>
      <c r="BS140" s="93">
        <v>1</v>
      </c>
      <c r="BT140" s="96" t="e">
        <v>#N/A</v>
      </c>
      <c r="BU140" s="97" t="e">
        <v>#N/A</v>
      </c>
      <c r="BV140" s="93"/>
      <c r="BW140" s="96" t="s">
        <v>389</v>
      </c>
      <c r="BX140" s="97" t="s">
        <v>389</v>
      </c>
      <c r="BY140" s="93">
        <v>1</v>
      </c>
      <c r="BZ140" s="96" t="e">
        <v>#N/A</v>
      </c>
      <c r="CA140" s="97" t="e">
        <v>#N/A</v>
      </c>
      <c r="CB140" s="93">
        <v>1</v>
      </c>
      <c r="CC140" s="96" t="e">
        <v>#N/A</v>
      </c>
      <c r="CD140" s="97" t="e">
        <v>#N/A</v>
      </c>
      <c r="CE140" s="93">
        <v>1</v>
      </c>
      <c r="CF140" s="96" t="e">
        <v>#N/A</v>
      </c>
      <c r="CG140" s="97" t="e">
        <v>#N/A</v>
      </c>
      <c r="CH140" s="93">
        <v>1</v>
      </c>
      <c r="CI140" s="96" t="e">
        <v>#N/A</v>
      </c>
      <c r="CJ140" s="97" t="e">
        <v>#N/A</v>
      </c>
      <c r="CK140" s="93"/>
      <c r="CL140" s="96" t="s">
        <v>389</v>
      </c>
      <c r="CM140" s="97" t="s">
        <v>389</v>
      </c>
      <c r="CN140" s="93">
        <v>1</v>
      </c>
      <c r="CO140" s="96" t="e">
        <v>#N/A</v>
      </c>
      <c r="CP140" s="97" t="e">
        <v>#N/A</v>
      </c>
      <c r="CQ140" s="93"/>
      <c r="CR140" s="96" t="s">
        <v>389</v>
      </c>
      <c r="CS140" s="97" t="s">
        <v>389</v>
      </c>
      <c r="CT140" s="93"/>
      <c r="CU140" s="96" t="s">
        <v>389</v>
      </c>
      <c r="CV140" s="97" t="s">
        <v>389</v>
      </c>
      <c r="CW140" s="93"/>
      <c r="CX140" s="96" t="s">
        <v>389</v>
      </c>
      <c r="CY140" s="97" t="s">
        <v>389</v>
      </c>
      <c r="CZ140" s="93"/>
      <c r="DA140" s="96" t="s">
        <v>389</v>
      </c>
      <c r="DB140" s="97" t="s">
        <v>389</v>
      </c>
      <c r="DC140" s="93"/>
      <c r="DD140" s="96" t="s">
        <v>389</v>
      </c>
      <c r="DE140" s="97" t="s">
        <v>389</v>
      </c>
      <c r="DF140" s="93"/>
      <c r="DG140" s="96" t="s">
        <v>389</v>
      </c>
      <c r="DH140" s="97" t="s">
        <v>389</v>
      </c>
      <c r="DI140" s="93"/>
      <c r="DJ140" s="96" t="s">
        <v>389</v>
      </c>
      <c r="DK140" s="97" t="s">
        <v>389</v>
      </c>
      <c r="DL140" s="93"/>
      <c r="DM140" s="96" t="s">
        <v>389</v>
      </c>
      <c r="DN140" s="97" t="s">
        <v>389</v>
      </c>
      <c r="DO140" s="93"/>
      <c r="DP140" s="96" t="s">
        <v>389</v>
      </c>
      <c r="DQ140" s="97" t="s">
        <v>389</v>
      </c>
      <c r="DR140" s="93"/>
      <c r="DS140" s="96" t="s">
        <v>389</v>
      </c>
      <c r="DT140" s="97" t="s">
        <v>389</v>
      </c>
      <c r="DU140" s="93"/>
      <c r="DV140" s="96" t="s">
        <v>389</v>
      </c>
      <c r="DW140" s="97" t="s">
        <v>389</v>
      </c>
      <c r="DX140" s="93"/>
      <c r="DY140" s="96" t="s">
        <v>389</v>
      </c>
      <c r="DZ140" s="97" t="s">
        <v>389</v>
      </c>
      <c r="EA140" s="93"/>
      <c r="EB140" s="96" t="s">
        <v>389</v>
      </c>
      <c r="EC140" s="97" t="s">
        <v>389</v>
      </c>
      <c r="ED140" s="93"/>
      <c r="EE140" s="96" t="s">
        <v>389</v>
      </c>
      <c r="EF140" s="97" t="s">
        <v>389</v>
      </c>
      <c r="EG140" s="93"/>
      <c r="EH140" s="96" t="s">
        <v>389</v>
      </c>
      <c r="EI140" s="97" t="s">
        <v>389</v>
      </c>
      <c r="EJ140" s="93"/>
      <c r="EK140" s="96" t="s">
        <v>389</v>
      </c>
      <c r="EL140" s="97" t="s">
        <v>389</v>
      </c>
      <c r="EM140" s="93"/>
      <c r="EN140" s="96" t="s">
        <v>389</v>
      </c>
      <c r="EO140" s="97" t="s">
        <v>389</v>
      </c>
      <c r="EP140" s="93"/>
      <c r="EQ140" s="96" t="s">
        <v>389</v>
      </c>
      <c r="ER140" s="97" t="s">
        <v>389</v>
      </c>
      <c r="ES140" s="93"/>
      <c r="ET140" s="96" t="s">
        <v>389</v>
      </c>
      <c r="EU140" s="97" t="s">
        <v>389</v>
      </c>
      <c r="EV140" s="93"/>
      <c r="EW140" s="96" t="s">
        <v>389</v>
      </c>
      <c r="EX140" s="97" t="s">
        <v>389</v>
      </c>
      <c r="EY140" s="93"/>
      <c r="EZ140" s="96" t="s">
        <v>389</v>
      </c>
      <c r="FA140" s="97" t="s">
        <v>389</v>
      </c>
      <c r="FB140" s="93"/>
      <c r="FC140" s="96" t="s">
        <v>389</v>
      </c>
      <c r="FD140" s="97" t="s">
        <v>389</v>
      </c>
      <c r="FE140" s="93"/>
      <c r="FF140" s="96" t="s">
        <v>389</v>
      </c>
      <c r="FG140" s="97" t="s">
        <v>389</v>
      </c>
      <c r="FH140" s="93"/>
      <c r="FI140" s="96" t="s">
        <v>389</v>
      </c>
      <c r="FJ140" s="97" t="s">
        <v>389</v>
      </c>
      <c r="FK140" s="93"/>
      <c r="FL140" s="96" t="s">
        <v>389</v>
      </c>
      <c r="FM140" s="97" t="s">
        <v>389</v>
      </c>
    </row>
    <row r="141" ht="15" customHeight="1" spans="1:170" x14ac:dyDescent="0.25">
      <c r="A141" s="94">
        <f>indices!B141</f>
      </c>
      <c r="B141" s="106">
        <f>'a completer'!$B$12</f>
      </c>
      <c r="C141" s="106">
        <f>'a completer'!$B$19</f>
      </c>
      <c r="D141" s="410">
        <f t="shared" si="2"/>
      </c>
      <c r="E141" s="93"/>
      <c r="F141" s="96" t="s">
        <v>389</v>
      </c>
      <c r="G141" s="97" t="s">
        <v>389</v>
      </c>
      <c r="H141" s="93"/>
      <c r="I141" s="96" t="s">
        <v>389</v>
      </c>
      <c r="J141" s="97" t="s">
        <v>389</v>
      </c>
      <c r="K141" s="93"/>
      <c r="L141" s="96" t="s">
        <v>389</v>
      </c>
      <c r="M141" s="97" t="s">
        <v>389</v>
      </c>
      <c r="N141" s="93"/>
      <c r="O141" s="96" t="s">
        <v>389</v>
      </c>
      <c r="P141" s="97" t="s">
        <v>389</v>
      </c>
      <c r="Q141" s="93"/>
      <c r="R141" s="96" t="s">
        <v>389</v>
      </c>
      <c r="S141" s="97" t="s">
        <v>389</v>
      </c>
      <c r="T141" s="93"/>
      <c r="U141" s="96" t="s">
        <v>389</v>
      </c>
      <c r="V141" s="97" t="s">
        <v>389</v>
      </c>
      <c r="W141" s="93"/>
      <c r="X141" s="96" t="s">
        <v>389</v>
      </c>
      <c r="Y141" s="97" t="s">
        <v>389</v>
      </c>
      <c r="Z141" s="93"/>
      <c r="AA141" s="96" t="s">
        <v>389</v>
      </c>
      <c r="AB141" s="97" t="s">
        <v>389</v>
      </c>
      <c r="AC141" s="93"/>
      <c r="AD141" s="96" t="s">
        <v>389</v>
      </c>
      <c r="AE141" s="97" t="s">
        <v>389</v>
      </c>
      <c r="AF141" s="93"/>
      <c r="AG141" s="96" t="s">
        <v>389</v>
      </c>
      <c r="AH141" s="97" t="s">
        <v>389</v>
      </c>
      <c r="AI141" s="93"/>
      <c r="AJ141" s="96" t="s">
        <v>389</v>
      </c>
      <c r="AK141" s="97" t="s">
        <v>389</v>
      </c>
      <c r="AL141" s="93"/>
      <c r="AM141" s="96" t="s">
        <v>389</v>
      </c>
      <c r="AN141" s="97" t="s">
        <v>389</v>
      </c>
      <c r="AO141" s="93"/>
      <c r="AP141" s="96" t="s">
        <v>389</v>
      </c>
      <c r="AQ141" s="97" t="s">
        <v>389</v>
      </c>
      <c r="AR141" s="93"/>
      <c r="AS141" s="96" t="s">
        <v>389</v>
      </c>
      <c r="AT141" s="97" t="s">
        <v>389</v>
      </c>
      <c r="AU141" s="93"/>
      <c r="AV141" s="96" t="s">
        <v>389</v>
      </c>
      <c r="AW141" s="97" t="s">
        <v>389</v>
      </c>
      <c r="AX141" s="93"/>
      <c r="AY141" s="96" t="s">
        <v>389</v>
      </c>
      <c r="AZ141" s="97" t="s">
        <v>389</v>
      </c>
      <c r="BA141" s="93"/>
      <c r="BB141" s="96" t="s">
        <v>389</v>
      </c>
      <c r="BC141" s="97" t="s">
        <v>389</v>
      </c>
      <c r="BD141" s="93"/>
      <c r="BE141" s="96" t="s">
        <v>389</v>
      </c>
      <c r="BF141" s="97" t="s">
        <v>389</v>
      </c>
      <c r="BG141" s="93"/>
      <c r="BH141" s="96" t="s">
        <v>389</v>
      </c>
      <c r="BI141" s="97" t="s">
        <v>389</v>
      </c>
      <c r="BJ141" s="93"/>
      <c r="BK141" s="96" t="s">
        <v>389</v>
      </c>
      <c r="BL141" s="97" t="s">
        <v>389</v>
      </c>
      <c r="BM141" s="93"/>
      <c r="BN141" s="96" t="s">
        <v>389</v>
      </c>
      <c r="BO141" s="97" t="s">
        <v>389</v>
      </c>
      <c r="BP141" s="93"/>
      <c r="BQ141" s="96" t="s">
        <v>389</v>
      </c>
      <c r="BR141" s="97" t="s">
        <v>389</v>
      </c>
      <c r="BS141" s="93"/>
      <c r="BT141" s="96" t="s">
        <v>389</v>
      </c>
      <c r="BU141" s="97" t="s">
        <v>389</v>
      </c>
      <c r="BV141" s="93"/>
      <c r="BW141" s="96" t="s">
        <v>389</v>
      </c>
      <c r="BX141" s="97" t="s">
        <v>389</v>
      </c>
      <c r="BY141" s="93"/>
      <c r="BZ141" s="96" t="s">
        <v>389</v>
      </c>
      <c r="CA141" s="97" t="s">
        <v>389</v>
      </c>
      <c r="CB141" s="93"/>
      <c r="CC141" s="96" t="s">
        <v>389</v>
      </c>
      <c r="CD141" s="97" t="s">
        <v>389</v>
      </c>
      <c r="CE141" s="93"/>
      <c r="CF141" s="96" t="s">
        <v>389</v>
      </c>
      <c r="CG141" s="97" t="s">
        <v>389</v>
      </c>
      <c r="CH141" s="93"/>
      <c r="CI141" s="96" t="s">
        <v>389</v>
      </c>
      <c r="CJ141" s="97" t="s">
        <v>389</v>
      </c>
      <c r="CK141" s="93"/>
      <c r="CL141" s="96" t="s">
        <v>389</v>
      </c>
      <c r="CM141" s="97" t="s">
        <v>389</v>
      </c>
      <c r="CN141" s="93"/>
      <c r="CO141" s="96" t="s">
        <v>389</v>
      </c>
      <c r="CP141" s="97" t="s">
        <v>389</v>
      </c>
      <c r="CQ141" s="93">
        <v>1</v>
      </c>
      <c r="CR141" s="96" t="e">
        <v>#N/A</v>
      </c>
      <c r="CS141" s="97" t="e">
        <v>#N/A</v>
      </c>
      <c r="CT141" s="93"/>
      <c r="CU141" s="96" t="s">
        <v>389</v>
      </c>
      <c r="CV141" s="97" t="s">
        <v>389</v>
      </c>
      <c r="CW141" s="93"/>
      <c r="CX141" s="96" t="s">
        <v>389</v>
      </c>
      <c r="CY141" s="97" t="s">
        <v>389</v>
      </c>
      <c r="CZ141" s="93"/>
      <c r="DA141" s="96" t="s">
        <v>389</v>
      </c>
      <c r="DB141" s="97" t="s">
        <v>389</v>
      </c>
      <c r="DC141" s="93"/>
      <c r="DD141" s="96" t="s">
        <v>389</v>
      </c>
      <c r="DE141" s="97" t="s">
        <v>389</v>
      </c>
      <c r="DF141" s="93"/>
      <c r="DG141" s="96" t="s">
        <v>389</v>
      </c>
      <c r="DH141" s="97" t="s">
        <v>389</v>
      </c>
      <c r="DI141" s="93"/>
      <c r="DJ141" s="96" t="s">
        <v>389</v>
      </c>
      <c r="DK141" s="97" t="s">
        <v>389</v>
      </c>
      <c r="DL141" s="93"/>
      <c r="DM141" s="96" t="s">
        <v>389</v>
      </c>
      <c r="DN141" s="97" t="s">
        <v>389</v>
      </c>
      <c r="DO141" s="93"/>
      <c r="DP141" s="96" t="s">
        <v>389</v>
      </c>
      <c r="DQ141" s="97" t="s">
        <v>389</v>
      </c>
      <c r="DR141" s="93"/>
      <c r="DS141" s="96" t="s">
        <v>389</v>
      </c>
      <c r="DT141" s="97" t="s">
        <v>389</v>
      </c>
      <c r="DU141" s="93"/>
      <c r="DV141" s="96" t="s">
        <v>389</v>
      </c>
      <c r="DW141" s="97" t="s">
        <v>389</v>
      </c>
      <c r="DX141" s="93"/>
      <c r="DY141" s="96" t="s">
        <v>389</v>
      </c>
      <c r="DZ141" s="97" t="s">
        <v>389</v>
      </c>
      <c r="EA141" s="93"/>
      <c r="EB141" s="96" t="s">
        <v>389</v>
      </c>
      <c r="EC141" s="97" t="s">
        <v>389</v>
      </c>
      <c r="ED141" s="93"/>
      <c r="EE141" s="96" t="s">
        <v>389</v>
      </c>
      <c r="EF141" s="97" t="s">
        <v>389</v>
      </c>
      <c r="EG141" s="93"/>
      <c r="EH141" s="96" t="s">
        <v>389</v>
      </c>
      <c r="EI141" s="97" t="s">
        <v>389</v>
      </c>
      <c r="EJ141" s="93"/>
      <c r="EK141" s="96" t="s">
        <v>389</v>
      </c>
      <c r="EL141" s="97" t="s">
        <v>389</v>
      </c>
      <c r="EM141" s="93"/>
      <c r="EN141" s="96" t="s">
        <v>389</v>
      </c>
      <c r="EO141" s="97" t="s">
        <v>389</v>
      </c>
      <c r="EP141" s="93"/>
      <c r="EQ141" s="96" t="s">
        <v>389</v>
      </c>
      <c r="ER141" s="97" t="s">
        <v>389</v>
      </c>
      <c r="ES141" s="93"/>
      <c r="ET141" s="96" t="s">
        <v>389</v>
      </c>
      <c r="EU141" s="97" t="s">
        <v>389</v>
      </c>
      <c r="EV141" s="93"/>
      <c r="EW141" s="96" t="s">
        <v>389</v>
      </c>
      <c r="EX141" s="97" t="s">
        <v>389</v>
      </c>
      <c r="EY141" s="93"/>
      <c r="EZ141" s="96" t="s">
        <v>389</v>
      </c>
      <c r="FA141" s="97" t="s">
        <v>389</v>
      </c>
      <c r="FB141" s="93"/>
      <c r="FC141" s="96" t="s">
        <v>389</v>
      </c>
      <c r="FD141" s="97" t="s">
        <v>389</v>
      </c>
      <c r="FE141" s="93"/>
      <c r="FF141" s="96" t="s">
        <v>389</v>
      </c>
      <c r="FG141" s="97" t="s">
        <v>389</v>
      </c>
      <c r="FH141" s="93"/>
      <c r="FI141" s="96" t="s">
        <v>389</v>
      </c>
      <c r="FJ141" s="97" t="s">
        <v>389</v>
      </c>
      <c r="FK141" s="93"/>
      <c r="FL141" s="96" t="s">
        <v>389</v>
      </c>
      <c r="FM141" s="97" t="s">
        <v>389</v>
      </c>
    </row>
    <row r="142" ht="15" customHeight="1" spans="1:170" x14ac:dyDescent="0.25">
      <c r="A142" s="94">
        <f>indices!B142</f>
      </c>
      <c r="B142" s="106">
        <f>'a completer'!$B$12</f>
      </c>
      <c r="C142" s="106">
        <f>'a completer'!$B$19</f>
      </c>
      <c r="D142" s="410">
        <f t="shared" si="2"/>
      </c>
      <c r="E142" s="93">
        <v>1</v>
      </c>
      <c r="F142" s="96" t="e">
        <v>#N/A</v>
      </c>
      <c r="G142" s="97" t="e">
        <v>#N/A</v>
      </c>
      <c r="H142" s="93">
        <v>1</v>
      </c>
      <c r="I142" s="96" t="e">
        <v>#N/A</v>
      </c>
      <c r="J142" s="97" t="e">
        <v>#N/A</v>
      </c>
      <c r="K142" s="93"/>
      <c r="L142" s="96" t="s">
        <v>389</v>
      </c>
      <c r="M142" s="97" t="s">
        <v>389</v>
      </c>
      <c r="N142" s="93">
        <v>1</v>
      </c>
      <c r="O142" s="96" t="e">
        <v>#N/A</v>
      </c>
      <c r="P142" s="97" t="e">
        <v>#N/A</v>
      </c>
      <c r="Q142" s="93">
        <v>2</v>
      </c>
      <c r="R142" s="96" t="e">
        <v>#N/A</v>
      </c>
      <c r="S142" s="97" t="e">
        <v>#N/A</v>
      </c>
      <c r="T142" s="93">
        <v>4</v>
      </c>
      <c r="U142" s="96" t="e">
        <v>#N/A</v>
      </c>
      <c r="V142" s="97" t="e">
        <v>#N/A</v>
      </c>
      <c r="W142" s="93">
        <v>1</v>
      </c>
      <c r="X142" s="96" t="e">
        <v>#N/A</v>
      </c>
      <c r="Y142" s="97" t="e">
        <v>#N/A</v>
      </c>
      <c r="Z142" s="93">
        <v>1</v>
      </c>
      <c r="AA142" s="96" t="e">
        <v>#N/A</v>
      </c>
      <c r="AB142" s="97" t="e">
        <v>#N/A</v>
      </c>
      <c r="AC142" s="93">
        <v>1</v>
      </c>
      <c r="AD142" s="96" t="e">
        <v>#N/A</v>
      </c>
      <c r="AE142" s="97" t="e">
        <v>#N/A</v>
      </c>
      <c r="AF142" s="93"/>
      <c r="AG142" s="96" t="s">
        <v>389</v>
      </c>
      <c r="AH142" s="97" t="s">
        <v>389</v>
      </c>
      <c r="AI142" s="93">
        <v>1</v>
      </c>
      <c r="AJ142" s="96" t="e">
        <v>#N/A</v>
      </c>
      <c r="AK142" s="97" t="e">
        <v>#N/A</v>
      </c>
      <c r="AL142" s="93"/>
      <c r="AM142" s="96" t="s">
        <v>389</v>
      </c>
      <c r="AN142" s="97" t="s">
        <v>389</v>
      </c>
      <c r="AO142" s="93">
        <v>2</v>
      </c>
      <c r="AP142" s="96" t="e">
        <v>#N/A</v>
      </c>
      <c r="AQ142" s="97" t="e">
        <v>#N/A</v>
      </c>
      <c r="AR142" s="93"/>
      <c r="AS142" s="96" t="s">
        <v>389</v>
      </c>
      <c r="AT142" s="97" t="s">
        <v>389</v>
      </c>
      <c r="AU142" s="93">
        <v>2</v>
      </c>
      <c r="AV142" s="96" t="e">
        <v>#N/A</v>
      </c>
      <c r="AW142" s="97" t="e">
        <v>#N/A</v>
      </c>
      <c r="AX142" s="93"/>
      <c r="AY142" s="96" t="s">
        <v>389</v>
      </c>
      <c r="AZ142" s="97" t="s">
        <v>389</v>
      </c>
      <c r="BA142" s="93">
        <v>2</v>
      </c>
      <c r="BB142" s="96" t="e">
        <v>#N/A</v>
      </c>
      <c r="BC142" s="97" t="e">
        <v>#N/A</v>
      </c>
      <c r="BD142" s="93">
        <v>2</v>
      </c>
      <c r="BE142" s="96" t="e">
        <v>#N/A</v>
      </c>
      <c r="BF142" s="97" t="e">
        <v>#N/A</v>
      </c>
      <c r="BG142" s="93"/>
      <c r="BH142" s="96" t="s">
        <v>389</v>
      </c>
      <c r="BI142" s="97" t="s">
        <v>389</v>
      </c>
      <c r="BJ142" s="93">
        <v>1</v>
      </c>
      <c r="BK142" s="96" t="e">
        <v>#N/A</v>
      </c>
      <c r="BL142" s="97" t="e">
        <v>#N/A</v>
      </c>
      <c r="BM142" s="93">
        <v>1</v>
      </c>
      <c r="BN142" s="96" t="e">
        <v>#N/A</v>
      </c>
      <c r="BO142" s="97" t="e">
        <v>#N/A</v>
      </c>
      <c r="BP142" s="93">
        <v>1</v>
      </c>
      <c r="BQ142" s="96" t="e">
        <v>#N/A</v>
      </c>
      <c r="BR142" s="97" t="e">
        <v>#N/A</v>
      </c>
      <c r="BS142" s="93"/>
      <c r="BT142" s="96" t="s">
        <v>389</v>
      </c>
      <c r="BU142" s="97" t="s">
        <v>389</v>
      </c>
      <c r="BV142" s="93"/>
      <c r="BW142" s="96" t="s">
        <v>389</v>
      </c>
      <c r="BX142" s="97" t="s">
        <v>389</v>
      </c>
      <c r="BY142" s="93">
        <v>2</v>
      </c>
      <c r="BZ142" s="96" t="e">
        <v>#N/A</v>
      </c>
      <c r="CA142" s="97" t="e">
        <v>#N/A</v>
      </c>
      <c r="CB142" s="93">
        <v>1</v>
      </c>
      <c r="CC142" s="96" t="e">
        <v>#N/A</v>
      </c>
      <c r="CD142" s="97" t="e">
        <v>#N/A</v>
      </c>
      <c r="CE142" s="93">
        <v>2</v>
      </c>
      <c r="CF142" s="96" t="e">
        <v>#N/A</v>
      </c>
      <c r="CG142" s="97" t="e">
        <v>#N/A</v>
      </c>
      <c r="CH142" s="93">
        <v>1</v>
      </c>
      <c r="CI142" s="96" t="e">
        <v>#N/A</v>
      </c>
      <c r="CJ142" s="97" t="e">
        <v>#N/A</v>
      </c>
      <c r="CK142" s="93"/>
      <c r="CL142" s="96" t="s">
        <v>389</v>
      </c>
      <c r="CM142" s="97" t="s">
        <v>389</v>
      </c>
      <c r="CN142" s="93">
        <v>1</v>
      </c>
      <c r="CO142" s="96" t="e">
        <v>#N/A</v>
      </c>
      <c r="CP142" s="97" t="e">
        <v>#N/A</v>
      </c>
      <c r="CQ142" s="93">
        <v>1</v>
      </c>
      <c r="CR142" s="96" t="e">
        <v>#N/A</v>
      </c>
      <c r="CS142" s="97" t="e">
        <v>#N/A</v>
      </c>
      <c r="CT142" s="93"/>
      <c r="CU142" s="96" t="s">
        <v>389</v>
      </c>
      <c r="CV142" s="97" t="s">
        <v>389</v>
      </c>
      <c r="CW142" s="93"/>
      <c r="CX142" s="96" t="s">
        <v>389</v>
      </c>
      <c r="CY142" s="97" t="s">
        <v>389</v>
      </c>
      <c r="CZ142" s="93"/>
      <c r="DA142" s="96" t="s">
        <v>389</v>
      </c>
      <c r="DB142" s="97" t="s">
        <v>389</v>
      </c>
      <c r="DC142" s="93"/>
      <c r="DD142" s="96" t="s">
        <v>389</v>
      </c>
      <c r="DE142" s="97" t="s">
        <v>389</v>
      </c>
      <c r="DF142" s="93"/>
      <c r="DG142" s="96" t="s">
        <v>389</v>
      </c>
      <c r="DH142" s="97" t="s">
        <v>389</v>
      </c>
      <c r="DI142" s="93"/>
      <c r="DJ142" s="96" t="s">
        <v>389</v>
      </c>
      <c r="DK142" s="97" t="s">
        <v>389</v>
      </c>
      <c r="DL142" s="93"/>
      <c r="DM142" s="96" t="s">
        <v>389</v>
      </c>
      <c r="DN142" s="97" t="s">
        <v>389</v>
      </c>
      <c r="DO142" s="93"/>
      <c r="DP142" s="96" t="s">
        <v>389</v>
      </c>
      <c r="DQ142" s="97" t="s">
        <v>389</v>
      </c>
      <c r="DR142" s="93"/>
      <c r="DS142" s="96" t="s">
        <v>389</v>
      </c>
      <c r="DT142" s="97" t="s">
        <v>389</v>
      </c>
      <c r="DU142" s="93"/>
      <c r="DV142" s="96" t="s">
        <v>389</v>
      </c>
      <c r="DW142" s="97" t="s">
        <v>389</v>
      </c>
      <c r="DX142" s="93"/>
      <c r="DY142" s="96" t="s">
        <v>389</v>
      </c>
      <c r="DZ142" s="97" t="s">
        <v>389</v>
      </c>
      <c r="EA142" s="93"/>
      <c r="EB142" s="96" t="s">
        <v>389</v>
      </c>
      <c r="EC142" s="97" t="s">
        <v>389</v>
      </c>
      <c r="ED142" s="93"/>
      <c r="EE142" s="96" t="s">
        <v>389</v>
      </c>
      <c r="EF142" s="97" t="s">
        <v>389</v>
      </c>
      <c r="EG142" s="93"/>
      <c r="EH142" s="96" t="s">
        <v>389</v>
      </c>
      <c r="EI142" s="97" t="s">
        <v>389</v>
      </c>
      <c r="EJ142" s="93"/>
      <c r="EK142" s="96" t="s">
        <v>389</v>
      </c>
      <c r="EL142" s="97" t="s">
        <v>389</v>
      </c>
      <c r="EM142" s="93"/>
      <c r="EN142" s="96" t="s">
        <v>389</v>
      </c>
      <c r="EO142" s="97" t="s">
        <v>389</v>
      </c>
      <c r="EP142" s="93"/>
      <c r="EQ142" s="96" t="s">
        <v>389</v>
      </c>
      <c r="ER142" s="97" t="s">
        <v>389</v>
      </c>
      <c r="ES142" s="93"/>
      <c r="ET142" s="96" t="s">
        <v>389</v>
      </c>
      <c r="EU142" s="97" t="s">
        <v>389</v>
      </c>
      <c r="EV142" s="93"/>
      <c r="EW142" s="96" t="s">
        <v>389</v>
      </c>
      <c r="EX142" s="97" t="s">
        <v>389</v>
      </c>
      <c r="EY142" s="93"/>
      <c r="EZ142" s="96" t="s">
        <v>389</v>
      </c>
      <c r="FA142" s="97" t="s">
        <v>389</v>
      </c>
      <c r="FB142" s="93"/>
      <c r="FC142" s="96" t="s">
        <v>389</v>
      </c>
      <c r="FD142" s="97" t="s">
        <v>389</v>
      </c>
      <c r="FE142" s="93"/>
      <c r="FF142" s="96" t="s">
        <v>389</v>
      </c>
      <c r="FG142" s="97" t="s">
        <v>389</v>
      </c>
      <c r="FH142" s="93"/>
      <c r="FI142" s="96" t="s">
        <v>389</v>
      </c>
      <c r="FJ142" s="97" t="s">
        <v>389</v>
      </c>
      <c r="FK142" s="93"/>
      <c r="FL142" s="96" t="s">
        <v>389</v>
      </c>
      <c r="FM142" s="97" t="s">
        <v>389</v>
      </c>
    </row>
    <row r="143" ht="15" customHeight="1" spans="1:170" x14ac:dyDescent="0.25">
      <c r="A143" s="94">
        <f>indices!B143</f>
      </c>
      <c r="B143" s="106">
        <f>'a completer'!$B$12</f>
      </c>
      <c r="C143" s="106">
        <f>'a completer'!$B$19</f>
      </c>
      <c r="D143" s="410">
        <f t="shared" si="2"/>
      </c>
      <c r="E143" s="93"/>
      <c r="F143" s="96" t="s">
        <v>389</v>
      </c>
      <c r="G143" s="97" t="s">
        <v>389</v>
      </c>
      <c r="H143" s="93"/>
      <c r="I143" s="96" t="s">
        <v>389</v>
      </c>
      <c r="J143" s="97" t="s">
        <v>389</v>
      </c>
      <c r="K143" s="93"/>
      <c r="L143" s="96" t="s">
        <v>389</v>
      </c>
      <c r="M143" s="97" t="s">
        <v>389</v>
      </c>
      <c r="N143" s="93"/>
      <c r="O143" s="96" t="s">
        <v>389</v>
      </c>
      <c r="P143" s="97" t="s">
        <v>389</v>
      </c>
      <c r="Q143" s="93"/>
      <c r="R143" s="96" t="s">
        <v>389</v>
      </c>
      <c r="S143" s="97" t="s">
        <v>389</v>
      </c>
      <c r="T143" s="93"/>
      <c r="U143" s="96" t="s">
        <v>389</v>
      </c>
      <c r="V143" s="97" t="s">
        <v>389</v>
      </c>
      <c r="W143" s="93"/>
      <c r="X143" s="96" t="s">
        <v>389</v>
      </c>
      <c r="Y143" s="97" t="s">
        <v>389</v>
      </c>
      <c r="Z143" s="93"/>
      <c r="AA143" s="96" t="s">
        <v>389</v>
      </c>
      <c r="AB143" s="97" t="s">
        <v>389</v>
      </c>
      <c r="AC143" s="93"/>
      <c r="AD143" s="96" t="s">
        <v>389</v>
      </c>
      <c r="AE143" s="97" t="s">
        <v>389</v>
      </c>
      <c r="AF143" s="93"/>
      <c r="AG143" s="96" t="s">
        <v>389</v>
      </c>
      <c r="AH143" s="97" t="s">
        <v>389</v>
      </c>
      <c r="AI143" s="93"/>
      <c r="AJ143" s="96" t="s">
        <v>389</v>
      </c>
      <c r="AK143" s="97" t="s">
        <v>389</v>
      </c>
      <c r="AL143" s="93"/>
      <c r="AM143" s="96" t="s">
        <v>389</v>
      </c>
      <c r="AN143" s="97" t="s">
        <v>389</v>
      </c>
      <c r="AO143" s="93"/>
      <c r="AP143" s="96" t="s">
        <v>389</v>
      </c>
      <c r="AQ143" s="97" t="s">
        <v>389</v>
      </c>
      <c r="AR143" s="93"/>
      <c r="AS143" s="96" t="s">
        <v>389</v>
      </c>
      <c r="AT143" s="97" t="s">
        <v>389</v>
      </c>
      <c r="AU143" s="93"/>
      <c r="AV143" s="96" t="s">
        <v>389</v>
      </c>
      <c r="AW143" s="97" t="s">
        <v>389</v>
      </c>
      <c r="AX143" s="93"/>
      <c r="AY143" s="96" t="s">
        <v>389</v>
      </c>
      <c r="AZ143" s="97" t="s">
        <v>389</v>
      </c>
      <c r="BA143" s="93"/>
      <c r="BB143" s="96" t="s">
        <v>389</v>
      </c>
      <c r="BC143" s="97" t="s">
        <v>389</v>
      </c>
      <c r="BD143" s="93"/>
      <c r="BE143" s="96" t="s">
        <v>389</v>
      </c>
      <c r="BF143" s="97" t="s">
        <v>389</v>
      </c>
      <c r="BG143" s="93"/>
      <c r="BH143" s="96" t="s">
        <v>389</v>
      </c>
      <c r="BI143" s="97" t="s">
        <v>389</v>
      </c>
      <c r="BJ143" s="93"/>
      <c r="BK143" s="96" t="s">
        <v>389</v>
      </c>
      <c r="BL143" s="97" t="s">
        <v>389</v>
      </c>
      <c r="BM143" s="93"/>
      <c r="BN143" s="96" t="s">
        <v>389</v>
      </c>
      <c r="BO143" s="97" t="s">
        <v>389</v>
      </c>
      <c r="BP143" s="93"/>
      <c r="BQ143" s="96" t="s">
        <v>389</v>
      </c>
      <c r="BR143" s="97" t="s">
        <v>389</v>
      </c>
      <c r="BS143" s="93"/>
      <c r="BT143" s="96" t="s">
        <v>389</v>
      </c>
      <c r="BU143" s="97" t="s">
        <v>389</v>
      </c>
      <c r="BV143" s="93"/>
      <c r="BW143" s="96" t="s">
        <v>389</v>
      </c>
      <c r="BX143" s="97" t="s">
        <v>389</v>
      </c>
      <c r="BY143" s="93">
        <v>1</v>
      </c>
      <c r="BZ143" s="96" t="e">
        <v>#N/A</v>
      </c>
      <c r="CA143" s="97" t="e">
        <v>#N/A</v>
      </c>
      <c r="CB143" s="93"/>
      <c r="CC143" s="96" t="s">
        <v>389</v>
      </c>
      <c r="CD143" s="97" t="s">
        <v>389</v>
      </c>
      <c r="CE143" s="93"/>
      <c r="CF143" s="96" t="s">
        <v>389</v>
      </c>
      <c r="CG143" s="97" t="s">
        <v>389</v>
      </c>
      <c r="CH143" s="93"/>
      <c r="CI143" s="96" t="s">
        <v>389</v>
      </c>
      <c r="CJ143" s="97" t="s">
        <v>389</v>
      </c>
      <c r="CK143" s="93"/>
      <c r="CL143" s="96" t="s">
        <v>389</v>
      </c>
      <c r="CM143" s="97" t="s">
        <v>389</v>
      </c>
      <c r="CN143" s="93"/>
      <c r="CO143" s="96" t="s">
        <v>389</v>
      </c>
      <c r="CP143" s="97" t="s">
        <v>389</v>
      </c>
      <c r="CQ143" s="93"/>
      <c r="CR143" s="96" t="s">
        <v>389</v>
      </c>
      <c r="CS143" s="97" t="s">
        <v>389</v>
      </c>
      <c r="CT143" s="93"/>
      <c r="CU143" s="96" t="s">
        <v>389</v>
      </c>
      <c r="CV143" s="97" t="s">
        <v>389</v>
      </c>
      <c r="CW143" s="93"/>
      <c r="CX143" s="96" t="s">
        <v>389</v>
      </c>
      <c r="CY143" s="97" t="s">
        <v>389</v>
      </c>
      <c r="CZ143" s="93"/>
      <c r="DA143" s="96" t="s">
        <v>389</v>
      </c>
      <c r="DB143" s="97" t="s">
        <v>389</v>
      </c>
      <c r="DC143" s="93"/>
      <c r="DD143" s="96" t="s">
        <v>389</v>
      </c>
      <c r="DE143" s="97" t="s">
        <v>389</v>
      </c>
      <c r="DF143" s="93"/>
      <c r="DG143" s="96" t="s">
        <v>389</v>
      </c>
      <c r="DH143" s="97" t="s">
        <v>389</v>
      </c>
      <c r="DI143" s="93"/>
      <c r="DJ143" s="96" t="s">
        <v>389</v>
      </c>
      <c r="DK143" s="97" t="s">
        <v>389</v>
      </c>
      <c r="DL143" s="93"/>
      <c r="DM143" s="96" t="s">
        <v>389</v>
      </c>
      <c r="DN143" s="97" t="s">
        <v>389</v>
      </c>
      <c r="DO143" s="93"/>
      <c r="DP143" s="96" t="s">
        <v>389</v>
      </c>
      <c r="DQ143" s="97" t="s">
        <v>389</v>
      </c>
      <c r="DR143" s="93"/>
      <c r="DS143" s="96" t="s">
        <v>389</v>
      </c>
      <c r="DT143" s="97" t="s">
        <v>389</v>
      </c>
      <c r="DU143" s="93"/>
      <c r="DV143" s="96" t="s">
        <v>389</v>
      </c>
      <c r="DW143" s="97" t="s">
        <v>389</v>
      </c>
      <c r="DX143" s="93"/>
      <c r="DY143" s="96" t="s">
        <v>389</v>
      </c>
      <c r="DZ143" s="97" t="s">
        <v>389</v>
      </c>
      <c r="EA143" s="93"/>
      <c r="EB143" s="96" t="s">
        <v>389</v>
      </c>
      <c r="EC143" s="97" t="s">
        <v>389</v>
      </c>
      <c r="ED143" s="93"/>
      <c r="EE143" s="96" t="s">
        <v>389</v>
      </c>
      <c r="EF143" s="97" t="s">
        <v>389</v>
      </c>
      <c r="EG143" s="93"/>
      <c r="EH143" s="96" t="s">
        <v>389</v>
      </c>
      <c r="EI143" s="97" t="s">
        <v>389</v>
      </c>
      <c r="EJ143" s="93"/>
      <c r="EK143" s="96" t="s">
        <v>389</v>
      </c>
      <c r="EL143" s="97" t="s">
        <v>389</v>
      </c>
      <c r="EM143" s="93"/>
      <c r="EN143" s="96" t="s">
        <v>389</v>
      </c>
      <c r="EO143" s="97" t="s">
        <v>389</v>
      </c>
      <c r="EP143" s="93"/>
      <c r="EQ143" s="96" t="s">
        <v>389</v>
      </c>
      <c r="ER143" s="97" t="s">
        <v>389</v>
      </c>
      <c r="ES143" s="93"/>
      <c r="ET143" s="96" t="s">
        <v>389</v>
      </c>
      <c r="EU143" s="97" t="s">
        <v>389</v>
      </c>
      <c r="EV143" s="93"/>
      <c r="EW143" s="96" t="s">
        <v>389</v>
      </c>
      <c r="EX143" s="97" t="s">
        <v>389</v>
      </c>
      <c r="EY143" s="93"/>
      <c r="EZ143" s="96" t="s">
        <v>389</v>
      </c>
      <c r="FA143" s="97" t="s">
        <v>389</v>
      </c>
      <c r="FB143" s="93"/>
      <c r="FC143" s="96" t="s">
        <v>389</v>
      </c>
      <c r="FD143" s="97" t="s">
        <v>389</v>
      </c>
      <c r="FE143" s="93"/>
      <c r="FF143" s="96" t="s">
        <v>389</v>
      </c>
      <c r="FG143" s="97" t="s">
        <v>389</v>
      </c>
      <c r="FH143" s="93"/>
      <c r="FI143" s="96" t="s">
        <v>389</v>
      </c>
      <c r="FJ143" s="97" t="s">
        <v>389</v>
      </c>
      <c r="FK143" s="93"/>
      <c r="FL143" s="96" t="s">
        <v>389</v>
      </c>
      <c r="FM143" s="97" t="s">
        <v>389</v>
      </c>
    </row>
    <row r="144" ht="15" customHeight="1" spans="1:170" x14ac:dyDescent="0.25">
      <c r="A144" s="94">
        <f>indices!B144</f>
      </c>
      <c r="B144" s="106">
        <f>'a completer'!$B$12</f>
      </c>
      <c r="C144" s="106">
        <f>'a completer'!$B$19</f>
      </c>
      <c r="D144" s="410">
        <f t="shared" si="2"/>
      </c>
      <c r="E144" s="93"/>
      <c r="F144" s="96" t="s">
        <v>389</v>
      </c>
      <c r="G144" s="97" t="s">
        <v>389</v>
      </c>
      <c r="H144" s="93"/>
      <c r="I144" s="96" t="s">
        <v>389</v>
      </c>
      <c r="J144" s="97" t="s">
        <v>389</v>
      </c>
      <c r="K144" s="93"/>
      <c r="L144" s="96" t="s">
        <v>389</v>
      </c>
      <c r="M144" s="97" t="s">
        <v>389</v>
      </c>
      <c r="N144" s="93"/>
      <c r="O144" s="96" t="s">
        <v>389</v>
      </c>
      <c r="P144" s="97" t="s">
        <v>389</v>
      </c>
      <c r="Q144" s="93"/>
      <c r="R144" s="96" t="s">
        <v>389</v>
      </c>
      <c r="S144" s="97" t="s">
        <v>389</v>
      </c>
      <c r="T144" s="93"/>
      <c r="U144" s="96" t="s">
        <v>389</v>
      </c>
      <c r="V144" s="97" t="s">
        <v>389</v>
      </c>
      <c r="W144" s="93"/>
      <c r="X144" s="96" t="s">
        <v>389</v>
      </c>
      <c r="Y144" s="97" t="s">
        <v>389</v>
      </c>
      <c r="Z144" s="93"/>
      <c r="AA144" s="96" t="s">
        <v>389</v>
      </c>
      <c r="AB144" s="97" t="s">
        <v>389</v>
      </c>
      <c r="AC144" s="93"/>
      <c r="AD144" s="96" t="s">
        <v>389</v>
      </c>
      <c r="AE144" s="97" t="s">
        <v>389</v>
      </c>
      <c r="AF144" s="93"/>
      <c r="AG144" s="96" t="s">
        <v>389</v>
      </c>
      <c r="AH144" s="97" t="s">
        <v>389</v>
      </c>
      <c r="AI144" s="93"/>
      <c r="AJ144" s="96" t="s">
        <v>389</v>
      </c>
      <c r="AK144" s="97" t="s">
        <v>389</v>
      </c>
      <c r="AL144" s="93"/>
      <c r="AM144" s="96" t="s">
        <v>389</v>
      </c>
      <c r="AN144" s="97" t="s">
        <v>389</v>
      </c>
      <c r="AO144" s="93"/>
      <c r="AP144" s="96" t="s">
        <v>389</v>
      </c>
      <c r="AQ144" s="97" t="s">
        <v>389</v>
      </c>
      <c r="AR144" s="93"/>
      <c r="AS144" s="96" t="s">
        <v>389</v>
      </c>
      <c r="AT144" s="97" t="s">
        <v>389</v>
      </c>
      <c r="AU144" s="93"/>
      <c r="AV144" s="96" t="s">
        <v>389</v>
      </c>
      <c r="AW144" s="97" t="s">
        <v>389</v>
      </c>
      <c r="AX144" s="93"/>
      <c r="AY144" s="96" t="s">
        <v>389</v>
      </c>
      <c r="AZ144" s="97" t="s">
        <v>389</v>
      </c>
      <c r="BA144" s="93"/>
      <c r="BB144" s="96" t="s">
        <v>389</v>
      </c>
      <c r="BC144" s="97" t="s">
        <v>389</v>
      </c>
      <c r="BD144" s="93"/>
      <c r="BE144" s="96" t="s">
        <v>389</v>
      </c>
      <c r="BF144" s="97" t="s">
        <v>389</v>
      </c>
      <c r="BG144" s="93"/>
      <c r="BH144" s="96" t="s">
        <v>389</v>
      </c>
      <c r="BI144" s="97" t="s">
        <v>389</v>
      </c>
      <c r="BJ144" s="93"/>
      <c r="BK144" s="96" t="s">
        <v>389</v>
      </c>
      <c r="BL144" s="97" t="s">
        <v>389</v>
      </c>
      <c r="BM144" s="93"/>
      <c r="BN144" s="96" t="s">
        <v>389</v>
      </c>
      <c r="BO144" s="97" t="s">
        <v>389</v>
      </c>
      <c r="BP144" s="93">
        <v>1</v>
      </c>
      <c r="BQ144" s="96" t="e">
        <v>#N/A</v>
      </c>
      <c r="BR144" s="97" t="e">
        <v>#N/A</v>
      </c>
      <c r="BS144" s="93"/>
      <c r="BT144" s="96" t="s">
        <v>389</v>
      </c>
      <c r="BU144" s="97" t="s">
        <v>389</v>
      </c>
      <c r="BV144" s="93"/>
      <c r="BW144" s="96" t="s">
        <v>389</v>
      </c>
      <c r="BX144" s="97" t="s">
        <v>389</v>
      </c>
      <c r="BY144" s="93"/>
      <c r="BZ144" s="96" t="s">
        <v>389</v>
      </c>
      <c r="CA144" s="97" t="s">
        <v>389</v>
      </c>
      <c r="CB144" s="93"/>
      <c r="CC144" s="96" t="s">
        <v>389</v>
      </c>
      <c r="CD144" s="97" t="s">
        <v>389</v>
      </c>
      <c r="CE144" s="93"/>
      <c r="CF144" s="96" t="s">
        <v>389</v>
      </c>
      <c r="CG144" s="97" t="s">
        <v>389</v>
      </c>
      <c r="CH144" s="93"/>
      <c r="CI144" s="96" t="s">
        <v>389</v>
      </c>
      <c r="CJ144" s="97" t="s">
        <v>389</v>
      </c>
      <c r="CK144" s="93"/>
      <c r="CL144" s="96" t="s">
        <v>389</v>
      </c>
      <c r="CM144" s="97" t="s">
        <v>389</v>
      </c>
      <c r="CN144" s="93"/>
      <c r="CO144" s="96" t="s">
        <v>389</v>
      </c>
      <c r="CP144" s="97" t="s">
        <v>389</v>
      </c>
      <c r="CQ144" s="93"/>
      <c r="CR144" s="96" t="s">
        <v>389</v>
      </c>
      <c r="CS144" s="97" t="s">
        <v>389</v>
      </c>
      <c r="CT144" s="93"/>
      <c r="CU144" s="96" t="s">
        <v>389</v>
      </c>
      <c r="CV144" s="97" t="s">
        <v>389</v>
      </c>
      <c r="CW144" s="93"/>
      <c r="CX144" s="96" t="s">
        <v>389</v>
      </c>
      <c r="CY144" s="97" t="s">
        <v>389</v>
      </c>
      <c r="CZ144" s="93"/>
      <c r="DA144" s="96" t="s">
        <v>389</v>
      </c>
      <c r="DB144" s="97" t="s">
        <v>389</v>
      </c>
      <c r="DC144" s="93"/>
      <c r="DD144" s="96" t="s">
        <v>389</v>
      </c>
      <c r="DE144" s="97" t="s">
        <v>389</v>
      </c>
      <c r="DF144" s="93"/>
      <c r="DG144" s="96" t="s">
        <v>389</v>
      </c>
      <c r="DH144" s="97" t="s">
        <v>389</v>
      </c>
      <c r="DI144" s="93"/>
      <c r="DJ144" s="96" t="s">
        <v>389</v>
      </c>
      <c r="DK144" s="97" t="s">
        <v>389</v>
      </c>
      <c r="DL144" s="93"/>
      <c r="DM144" s="96" t="s">
        <v>389</v>
      </c>
      <c r="DN144" s="97" t="s">
        <v>389</v>
      </c>
      <c r="DO144" s="93"/>
      <c r="DP144" s="96" t="s">
        <v>389</v>
      </c>
      <c r="DQ144" s="97" t="s">
        <v>389</v>
      </c>
      <c r="DR144" s="93"/>
      <c r="DS144" s="96" t="s">
        <v>389</v>
      </c>
      <c r="DT144" s="97" t="s">
        <v>389</v>
      </c>
      <c r="DU144" s="93"/>
      <c r="DV144" s="96" t="s">
        <v>389</v>
      </c>
      <c r="DW144" s="97" t="s">
        <v>389</v>
      </c>
      <c r="DX144" s="93"/>
      <c r="DY144" s="96" t="s">
        <v>389</v>
      </c>
      <c r="DZ144" s="97" t="s">
        <v>389</v>
      </c>
      <c r="EA144" s="93"/>
      <c r="EB144" s="96" t="s">
        <v>389</v>
      </c>
      <c r="EC144" s="97" t="s">
        <v>389</v>
      </c>
      <c r="ED144" s="93"/>
      <c r="EE144" s="96" t="s">
        <v>389</v>
      </c>
      <c r="EF144" s="97" t="s">
        <v>389</v>
      </c>
      <c r="EG144" s="93"/>
      <c r="EH144" s="96" t="s">
        <v>389</v>
      </c>
      <c r="EI144" s="97" t="s">
        <v>389</v>
      </c>
      <c r="EJ144" s="93"/>
      <c r="EK144" s="96" t="s">
        <v>389</v>
      </c>
      <c r="EL144" s="97" t="s">
        <v>389</v>
      </c>
      <c r="EM144" s="93"/>
      <c r="EN144" s="96" t="s">
        <v>389</v>
      </c>
      <c r="EO144" s="97" t="s">
        <v>389</v>
      </c>
      <c r="EP144" s="93"/>
      <c r="EQ144" s="96" t="s">
        <v>389</v>
      </c>
      <c r="ER144" s="97" t="s">
        <v>389</v>
      </c>
      <c r="ES144" s="93"/>
      <c r="ET144" s="96" t="s">
        <v>389</v>
      </c>
      <c r="EU144" s="97" t="s">
        <v>389</v>
      </c>
      <c r="EV144" s="93"/>
      <c r="EW144" s="96" t="s">
        <v>389</v>
      </c>
      <c r="EX144" s="97" t="s">
        <v>389</v>
      </c>
      <c r="EY144" s="93"/>
      <c r="EZ144" s="96" t="s">
        <v>389</v>
      </c>
      <c r="FA144" s="97" t="s">
        <v>389</v>
      </c>
      <c r="FB144" s="93"/>
      <c r="FC144" s="96" t="s">
        <v>389</v>
      </c>
      <c r="FD144" s="97" t="s">
        <v>389</v>
      </c>
      <c r="FE144" s="93"/>
      <c r="FF144" s="96" t="s">
        <v>389</v>
      </c>
      <c r="FG144" s="97" t="s">
        <v>389</v>
      </c>
      <c r="FH144" s="93"/>
      <c r="FI144" s="96" t="s">
        <v>389</v>
      </c>
      <c r="FJ144" s="97" t="s">
        <v>389</v>
      </c>
      <c r="FK144" s="93"/>
      <c r="FL144" s="96" t="s">
        <v>389</v>
      </c>
      <c r="FM144" s="97" t="s">
        <v>389</v>
      </c>
    </row>
    <row r="145" ht="15" customHeight="1" spans="1:170" x14ac:dyDescent="0.25">
      <c r="A145" s="94">
        <f>indices!B145</f>
      </c>
      <c r="B145" s="106">
        <f>'a completer'!$B$12</f>
      </c>
      <c r="C145" s="106">
        <f>'a completer'!$B$19</f>
      </c>
      <c r="D145" s="410">
        <f t="shared" si="2"/>
      </c>
      <c r="E145" s="93"/>
      <c r="F145" s="96" t="s">
        <v>389</v>
      </c>
      <c r="G145" s="97" t="s">
        <v>389</v>
      </c>
      <c r="H145" s="93"/>
      <c r="I145" s="96" t="s">
        <v>389</v>
      </c>
      <c r="J145" s="97" t="s">
        <v>389</v>
      </c>
      <c r="K145" s="93"/>
      <c r="L145" s="96" t="s">
        <v>389</v>
      </c>
      <c r="M145" s="97" t="s">
        <v>389</v>
      </c>
      <c r="N145" s="93"/>
      <c r="O145" s="96" t="s">
        <v>389</v>
      </c>
      <c r="P145" s="97" t="s">
        <v>389</v>
      </c>
      <c r="Q145" s="93"/>
      <c r="R145" s="96" t="s">
        <v>389</v>
      </c>
      <c r="S145" s="97" t="s">
        <v>389</v>
      </c>
      <c r="T145" s="93">
        <v>2</v>
      </c>
      <c r="U145" s="96" t="e">
        <v>#N/A</v>
      </c>
      <c r="V145" s="97" t="e">
        <v>#N/A</v>
      </c>
      <c r="W145" s="93"/>
      <c r="X145" s="96" t="s">
        <v>389</v>
      </c>
      <c r="Y145" s="97" t="s">
        <v>389</v>
      </c>
      <c r="Z145" s="93"/>
      <c r="AA145" s="96" t="s">
        <v>389</v>
      </c>
      <c r="AB145" s="97" t="s">
        <v>389</v>
      </c>
      <c r="AC145" s="93"/>
      <c r="AD145" s="96" t="s">
        <v>389</v>
      </c>
      <c r="AE145" s="97" t="s">
        <v>389</v>
      </c>
      <c r="AF145" s="93">
        <v>1</v>
      </c>
      <c r="AG145" s="96" t="e">
        <v>#N/A</v>
      </c>
      <c r="AH145" s="97" t="e">
        <v>#N/A</v>
      </c>
      <c r="AI145" s="93">
        <v>1</v>
      </c>
      <c r="AJ145" s="96" t="e">
        <v>#N/A</v>
      </c>
      <c r="AK145" s="97" t="e">
        <v>#N/A</v>
      </c>
      <c r="AL145" s="93"/>
      <c r="AM145" s="96" t="s">
        <v>389</v>
      </c>
      <c r="AN145" s="97" t="s">
        <v>389</v>
      </c>
      <c r="AO145" s="93"/>
      <c r="AP145" s="96" t="s">
        <v>389</v>
      </c>
      <c r="AQ145" s="97" t="s">
        <v>389</v>
      </c>
      <c r="AR145" s="93"/>
      <c r="AS145" s="96" t="s">
        <v>389</v>
      </c>
      <c r="AT145" s="97" t="s">
        <v>389</v>
      </c>
      <c r="AU145" s="93">
        <v>1</v>
      </c>
      <c r="AV145" s="96" t="e">
        <v>#N/A</v>
      </c>
      <c r="AW145" s="97" t="e">
        <v>#N/A</v>
      </c>
      <c r="AX145" s="93"/>
      <c r="AY145" s="96" t="s">
        <v>389</v>
      </c>
      <c r="AZ145" s="97" t="s">
        <v>389</v>
      </c>
      <c r="BA145" s="93">
        <v>1</v>
      </c>
      <c r="BB145" s="96" t="e">
        <v>#N/A</v>
      </c>
      <c r="BC145" s="97" t="e">
        <v>#N/A</v>
      </c>
      <c r="BD145" s="93"/>
      <c r="BE145" s="96" t="s">
        <v>389</v>
      </c>
      <c r="BF145" s="97" t="s">
        <v>389</v>
      </c>
      <c r="BG145" s="93"/>
      <c r="BH145" s="96" t="s">
        <v>389</v>
      </c>
      <c r="BI145" s="97" t="s">
        <v>389</v>
      </c>
      <c r="BJ145" s="93"/>
      <c r="BK145" s="96" t="s">
        <v>389</v>
      </c>
      <c r="BL145" s="97" t="s">
        <v>389</v>
      </c>
      <c r="BM145" s="93"/>
      <c r="BN145" s="96" t="s">
        <v>389</v>
      </c>
      <c r="BO145" s="97" t="s">
        <v>389</v>
      </c>
      <c r="BP145" s="93"/>
      <c r="BQ145" s="96" t="s">
        <v>389</v>
      </c>
      <c r="BR145" s="97" t="s">
        <v>389</v>
      </c>
      <c r="BS145" s="93"/>
      <c r="BT145" s="96" t="s">
        <v>389</v>
      </c>
      <c r="BU145" s="97" t="s">
        <v>389</v>
      </c>
      <c r="BV145" s="93"/>
      <c r="BW145" s="96" t="s">
        <v>389</v>
      </c>
      <c r="BX145" s="97" t="s">
        <v>389</v>
      </c>
      <c r="BY145" s="93">
        <v>1</v>
      </c>
      <c r="BZ145" s="96" t="e">
        <v>#N/A</v>
      </c>
      <c r="CA145" s="97" t="e">
        <v>#N/A</v>
      </c>
      <c r="CB145" s="93"/>
      <c r="CC145" s="96" t="s">
        <v>389</v>
      </c>
      <c r="CD145" s="97" t="s">
        <v>389</v>
      </c>
      <c r="CE145" s="93"/>
      <c r="CF145" s="96" t="s">
        <v>389</v>
      </c>
      <c r="CG145" s="97" t="s">
        <v>389</v>
      </c>
      <c r="CH145" s="93"/>
      <c r="CI145" s="96" t="s">
        <v>389</v>
      </c>
      <c r="CJ145" s="97" t="s">
        <v>389</v>
      </c>
      <c r="CK145" s="93"/>
      <c r="CL145" s="96" t="s">
        <v>389</v>
      </c>
      <c r="CM145" s="97" t="s">
        <v>389</v>
      </c>
      <c r="CN145" s="93">
        <v>1</v>
      </c>
      <c r="CO145" s="96" t="e">
        <v>#N/A</v>
      </c>
      <c r="CP145" s="97" t="e">
        <v>#N/A</v>
      </c>
      <c r="CQ145" s="93">
        <v>2</v>
      </c>
      <c r="CR145" s="96" t="e">
        <v>#N/A</v>
      </c>
      <c r="CS145" s="97" t="e">
        <v>#N/A</v>
      </c>
      <c r="CT145" s="93"/>
      <c r="CU145" s="96" t="s">
        <v>389</v>
      </c>
      <c r="CV145" s="97" t="s">
        <v>389</v>
      </c>
      <c r="CW145" s="93"/>
      <c r="CX145" s="96" t="s">
        <v>389</v>
      </c>
      <c r="CY145" s="97" t="s">
        <v>389</v>
      </c>
      <c r="CZ145" s="93"/>
      <c r="DA145" s="96" t="s">
        <v>389</v>
      </c>
      <c r="DB145" s="97" t="s">
        <v>389</v>
      </c>
      <c r="DC145" s="93"/>
      <c r="DD145" s="96" t="s">
        <v>389</v>
      </c>
      <c r="DE145" s="97" t="s">
        <v>389</v>
      </c>
      <c r="DF145" s="93"/>
      <c r="DG145" s="96" t="s">
        <v>389</v>
      </c>
      <c r="DH145" s="97" t="s">
        <v>389</v>
      </c>
      <c r="DI145" s="93"/>
      <c r="DJ145" s="96" t="s">
        <v>389</v>
      </c>
      <c r="DK145" s="97" t="s">
        <v>389</v>
      </c>
      <c r="DL145" s="93"/>
      <c r="DM145" s="96" t="s">
        <v>389</v>
      </c>
      <c r="DN145" s="97" t="s">
        <v>389</v>
      </c>
      <c r="DO145" s="93"/>
      <c r="DP145" s="96" t="s">
        <v>389</v>
      </c>
      <c r="DQ145" s="97" t="s">
        <v>389</v>
      </c>
      <c r="DR145" s="93"/>
      <c r="DS145" s="96" t="s">
        <v>389</v>
      </c>
      <c r="DT145" s="97" t="s">
        <v>389</v>
      </c>
      <c r="DU145" s="93"/>
      <c r="DV145" s="96" t="s">
        <v>389</v>
      </c>
      <c r="DW145" s="97" t="s">
        <v>389</v>
      </c>
      <c r="DX145" s="93"/>
      <c r="DY145" s="96" t="s">
        <v>389</v>
      </c>
      <c r="DZ145" s="97" t="s">
        <v>389</v>
      </c>
      <c r="EA145" s="93"/>
      <c r="EB145" s="96" t="s">
        <v>389</v>
      </c>
      <c r="EC145" s="97" t="s">
        <v>389</v>
      </c>
      <c r="ED145" s="93"/>
      <c r="EE145" s="96" t="s">
        <v>389</v>
      </c>
      <c r="EF145" s="97" t="s">
        <v>389</v>
      </c>
      <c r="EG145" s="93"/>
      <c r="EH145" s="96" t="s">
        <v>389</v>
      </c>
      <c r="EI145" s="97" t="s">
        <v>389</v>
      </c>
      <c r="EJ145" s="93"/>
      <c r="EK145" s="96" t="s">
        <v>389</v>
      </c>
      <c r="EL145" s="97" t="s">
        <v>389</v>
      </c>
      <c r="EM145" s="93"/>
      <c r="EN145" s="96" t="s">
        <v>389</v>
      </c>
      <c r="EO145" s="97" t="s">
        <v>389</v>
      </c>
      <c r="EP145" s="93"/>
      <c r="EQ145" s="96" t="s">
        <v>389</v>
      </c>
      <c r="ER145" s="97" t="s">
        <v>389</v>
      </c>
      <c r="ES145" s="93"/>
      <c r="ET145" s="96" t="s">
        <v>389</v>
      </c>
      <c r="EU145" s="97" t="s">
        <v>389</v>
      </c>
      <c r="EV145" s="93"/>
      <c r="EW145" s="96" t="s">
        <v>389</v>
      </c>
      <c r="EX145" s="97" t="s">
        <v>389</v>
      </c>
      <c r="EY145" s="93"/>
      <c r="EZ145" s="96" t="s">
        <v>389</v>
      </c>
      <c r="FA145" s="97" t="s">
        <v>389</v>
      </c>
      <c r="FB145" s="93"/>
      <c r="FC145" s="96" t="s">
        <v>389</v>
      </c>
      <c r="FD145" s="97" t="s">
        <v>389</v>
      </c>
      <c r="FE145" s="93"/>
      <c r="FF145" s="96" t="s">
        <v>389</v>
      </c>
      <c r="FG145" s="97" t="s">
        <v>389</v>
      </c>
      <c r="FH145" s="93"/>
      <c r="FI145" s="96" t="s">
        <v>389</v>
      </c>
      <c r="FJ145" s="97" t="s">
        <v>389</v>
      </c>
      <c r="FK145" s="93"/>
      <c r="FL145" s="96" t="s">
        <v>389</v>
      </c>
      <c r="FM145" s="97" t="s">
        <v>389</v>
      </c>
    </row>
    <row r="146" ht="15" customHeight="1" spans="1:170" x14ac:dyDescent="0.25">
      <c r="A146" s="94">
        <f>indices!B146</f>
      </c>
      <c r="B146" s="106">
        <f>'a completer'!$B$12</f>
      </c>
      <c r="C146" s="106">
        <f>'a completer'!$B$19</f>
      </c>
      <c r="D146" s="410">
        <f t="shared" si="2"/>
      </c>
      <c r="E146" s="93">
        <v>4</v>
      </c>
      <c r="F146" s="96" t="e">
        <v>#N/A</v>
      </c>
      <c r="G146" s="97" t="e">
        <v>#N/A</v>
      </c>
      <c r="H146" s="93">
        <v>3</v>
      </c>
      <c r="I146" s="96" t="e">
        <v>#N/A</v>
      </c>
      <c r="J146" s="97" t="e">
        <v>#N/A</v>
      </c>
      <c r="K146" s="93">
        <v>1</v>
      </c>
      <c r="L146" s="96" t="e">
        <v>#N/A</v>
      </c>
      <c r="M146" s="97" t="e">
        <v>#N/A</v>
      </c>
      <c r="N146" s="93">
        <v>1</v>
      </c>
      <c r="O146" s="96" t="e">
        <v>#N/A</v>
      </c>
      <c r="P146" s="97" t="e">
        <v>#N/A</v>
      </c>
      <c r="Q146" s="93">
        <v>9</v>
      </c>
      <c r="R146" s="96" t="e">
        <v>#N/A</v>
      </c>
      <c r="S146" s="97" t="e">
        <v>#N/A</v>
      </c>
      <c r="T146" s="93">
        <v>9</v>
      </c>
      <c r="U146" s="96" t="e">
        <v>#N/A</v>
      </c>
      <c r="V146" s="97" t="e">
        <v>#N/A</v>
      </c>
      <c r="W146" s="93">
        <v>2</v>
      </c>
      <c r="X146" s="96" t="e">
        <v>#N/A</v>
      </c>
      <c r="Y146" s="97" t="e">
        <v>#N/A</v>
      </c>
      <c r="Z146" s="93">
        <v>6</v>
      </c>
      <c r="AA146" s="96" t="e">
        <v>#N/A</v>
      </c>
      <c r="AB146" s="97" t="e">
        <v>#N/A</v>
      </c>
      <c r="AC146" s="93">
        <v>2</v>
      </c>
      <c r="AD146" s="96" t="e">
        <v>#N/A</v>
      </c>
      <c r="AE146" s="97" t="e">
        <v>#N/A</v>
      </c>
      <c r="AF146" s="93">
        <v>10</v>
      </c>
      <c r="AG146" s="96" t="e">
        <v>#N/A</v>
      </c>
      <c r="AH146" s="97" t="e">
        <v>#N/A</v>
      </c>
      <c r="AI146" s="93">
        <v>6</v>
      </c>
      <c r="AJ146" s="96" t="e">
        <v>#N/A</v>
      </c>
      <c r="AK146" s="97" t="e">
        <v>#N/A</v>
      </c>
      <c r="AL146" s="93"/>
      <c r="AM146" s="96" t="s">
        <v>389</v>
      </c>
      <c r="AN146" s="97" t="s">
        <v>389</v>
      </c>
      <c r="AO146" s="93"/>
      <c r="AP146" s="96" t="s">
        <v>389</v>
      </c>
      <c r="AQ146" s="97" t="s">
        <v>389</v>
      </c>
      <c r="AR146" s="93">
        <v>8</v>
      </c>
      <c r="AS146" s="96" t="e">
        <v>#N/A</v>
      </c>
      <c r="AT146" s="97" t="e">
        <v>#N/A</v>
      </c>
      <c r="AU146" s="93">
        <v>3</v>
      </c>
      <c r="AV146" s="96" t="e">
        <v>#N/A</v>
      </c>
      <c r="AW146" s="97" t="e">
        <v>#N/A</v>
      </c>
      <c r="AX146" s="93">
        <v>1</v>
      </c>
      <c r="AY146" s="96" t="e">
        <v>#N/A</v>
      </c>
      <c r="AZ146" s="97" t="e">
        <v>#N/A</v>
      </c>
      <c r="BA146" s="93">
        <v>5</v>
      </c>
      <c r="BB146" s="96" t="e">
        <v>#N/A</v>
      </c>
      <c r="BC146" s="97" t="e">
        <v>#N/A</v>
      </c>
      <c r="BD146" s="93">
        <v>2</v>
      </c>
      <c r="BE146" s="96" t="e">
        <v>#N/A</v>
      </c>
      <c r="BF146" s="97" t="e">
        <v>#N/A</v>
      </c>
      <c r="BG146" s="93"/>
      <c r="BH146" s="96" t="s">
        <v>389</v>
      </c>
      <c r="BI146" s="97" t="s">
        <v>389</v>
      </c>
      <c r="BJ146" s="93">
        <v>2</v>
      </c>
      <c r="BK146" s="96" t="e">
        <v>#N/A</v>
      </c>
      <c r="BL146" s="97" t="e">
        <v>#N/A</v>
      </c>
      <c r="BM146" s="93">
        <v>1</v>
      </c>
      <c r="BN146" s="96" t="e">
        <v>#N/A</v>
      </c>
      <c r="BO146" s="97" t="e">
        <v>#N/A</v>
      </c>
      <c r="BP146" s="93">
        <v>5</v>
      </c>
      <c r="BQ146" s="96" t="e">
        <v>#N/A</v>
      </c>
      <c r="BR146" s="97" t="e">
        <v>#N/A</v>
      </c>
      <c r="BS146" s="93">
        <v>2</v>
      </c>
      <c r="BT146" s="96" t="e">
        <v>#N/A</v>
      </c>
      <c r="BU146" s="97" t="e">
        <v>#N/A</v>
      </c>
      <c r="BV146" s="93"/>
      <c r="BW146" s="96" t="s">
        <v>389</v>
      </c>
      <c r="BX146" s="97" t="s">
        <v>389</v>
      </c>
      <c r="BY146" s="93">
        <v>5</v>
      </c>
      <c r="BZ146" s="96" t="e">
        <v>#N/A</v>
      </c>
      <c r="CA146" s="97" t="e">
        <v>#N/A</v>
      </c>
      <c r="CB146" s="93">
        <v>1</v>
      </c>
      <c r="CC146" s="96" t="e">
        <v>#N/A</v>
      </c>
      <c r="CD146" s="97" t="e">
        <v>#N/A</v>
      </c>
      <c r="CE146" s="93">
        <v>7</v>
      </c>
      <c r="CF146" s="96" t="e">
        <v>#N/A</v>
      </c>
      <c r="CG146" s="97" t="e">
        <v>#N/A</v>
      </c>
      <c r="CH146" s="93">
        <v>2</v>
      </c>
      <c r="CI146" s="96" t="e">
        <v>#N/A</v>
      </c>
      <c r="CJ146" s="97" t="e">
        <v>#N/A</v>
      </c>
      <c r="CK146" s="93">
        <v>1</v>
      </c>
      <c r="CL146" s="96" t="e">
        <v>#N/A</v>
      </c>
      <c r="CM146" s="97" t="e">
        <v>#N/A</v>
      </c>
      <c r="CN146" s="93">
        <v>3</v>
      </c>
      <c r="CO146" s="96" t="e">
        <v>#N/A</v>
      </c>
      <c r="CP146" s="97" t="e">
        <v>#N/A</v>
      </c>
      <c r="CQ146" s="93">
        <v>5</v>
      </c>
      <c r="CR146" s="96" t="e">
        <v>#N/A</v>
      </c>
      <c r="CS146" s="97" t="e">
        <v>#N/A</v>
      </c>
      <c r="CT146" s="93"/>
      <c r="CU146" s="96" t="s">
        <v>389</v>
      </c>
      <c r="CV146" s="97" t="s">
        <v>389</v>
      </c>
      <c r="CW146" s="93"/>
      <c r="CX146" s="96" t="s">
        <v>389</v>
      </c>
      <c r="CY146" s="97" t="s">
        <v>389</v>
      </c>
      <c r="CZ146" s="412"/>
      <c r="DA146" s="96" t="s">
        <v>389</v>
      </c>
      <c r="DB146" s="97" t="s">
        <v>389</v>
      </c>
      <c r="DC146" s="93"/>
      <c r="DD146" s="96" t="s">
        <v>389</v>
      </c>
      <c r="DE146" s="97" t="s">
        <v>389</v>
      </c>
      <c r="DF146" s="93"/>
      <c r="DG146" s="96" t="s">
        <v>389</v>
      </c>
      <c r="DH146" s="97" t="s">
        <v>389</v>
      </c>
      <c r="DI146" s="93"/>
      <c r="DJ146" s="96" t="s">
        <v>389</v>
      </c>
      <c r="DK146" s="97" t="s">
        <v>389</v>
      </c>
      <c r="DL146" s="93"/>
      <c r="DM146" s="96" t="s">
        <v>389</v>
      </c>
      <c r="DN146" s="97" t="s">
        <v>389</v>
      </c>
      <c r="DO146" s="93"/>
      <c r="DP146" s="96" t="s">
        <v>389</v>
      </c>
      <c r="DQ146" s="97" t="s">
        <v>389</v>
      </c>
      <c r="DR146" s="93"/>
      <c r="DS146" s="96" t="s">
        <v>389</v>
      </c>
      <c r="DT146" s="97" t="s">
        <v>389</v>
      </c>
      <c r="DU146" s="93"/>
      <c r="DV146" s="96" t="s">
        <v>389</v>
      </c>
      <c r="DW146" s="97" t="s">
        <v>389</v>
      </c>
      <c r="DX146" s="93"/>
      <c r="DY146" s="96" t="s">
        <v>389</v>
      </c>
      <c r="DZ146" s="97" t="s">
        <v>389</v>
      </c>
      <c r="EA146" s="93"/>
      <c r="EB146" s="96" t="s">
        <v>389</v>
      </c>
      <c r="EC146" s="97" t="s">
        <v>389</v>
      </c>
      <c r="ED146" s="93"/>
      <c r="EE146" s="96" t="s">
        <v>389</v>
      </c>
      <c r="EF146" s="97" t="s">
        <v>389</v>
      </c>
      <c r="EG146" s="93"/>
      <c r="EH146" s="96" t="s">
        <v>389</v>
      </c>
      <c r="EI146" s="97" t="s">
        <v>389</v>
      </c>
      <c r="EJ146" s="93"/>
      <c r="EK146" s="96" t="s">
        <v>389</v>
      </c>
      <c r="EL146" s="97" t="s">
        <v>389</v>
      </c>
      <c r="EM146" s="93"/>
      <c r="EN146" s="96" t="s">
        <v>389</v>
      </c>
      <c r="EO146" s="97" t="s">
        <v>389</v>
      </c>
      <c r="EP146" s="93"/>
      <c r="EQ146" s="96" t="s">
        <v>389</v>
      </c>
      <c r="ER146" s="97" t="s">
        <v>389</v>
      </c>
      <c r="ES146" s="93"/>
      <c r="ET146" s="96" t="s">
        <v>389</v>
      </c>
      <c r="EU146" s="97" t="s">
        <v>389</v>
      </c>
      <c r="EV146" s="93"/>
      <c r="EW146" s="96" t="s">
        <v>389</v>
      </c>
      <c r="EX146" s="97" t="s">
        <v>389</v>
      </c>
      <c r="EY146" s="93"/>
      <c r="EZ146" s="96" t="s">
        <v>389</v>
      </c>
      <c r="FA146" s="97" t="s">
        <v>389</v>
      </c>
      <c r="FB146" s="93"/>
      <c r="FC146" s="96" t="s">
        <v>389</v>
      </c>
      <c r="FD146" s="97" t="s">
        <v>389</v>
      </c>
      <c r="FE146" s="93"/>
      <c r="FF146" s="96" t="s">
        <v>389</v>
      </c>
      <c r="FG146" s="97" t="s">
        <v>389</v>
      </c>
      <c r="FH146" s="93"/>
      <c r="FI146" s="96" t="s">
        <v>389</v>
      </c>
      <c r="FJ146" s="97" t="s">
        <v>389</v>
      </c>
      <c r="FK146" s="93"/>
      <c r="FL146" s="96" t="s">
        <v>389</v>
      </c>
      <c r="FM146" s="97" t="s">
        <v>389</v>
      </c>
    </row>
    <row r="147" ht="15" customHeight="1" spans="1:170" x14ac:dyDescent="0.25">
      <c r="A147" s="94">
        <f>indices!B147</f>
      </c>
      <c r="B147" s="106">
        <f>'a completer'!$B$12</f>
      </c>
      <c r="C147" s="106">
        <f>'a completer'!$B$19</f>
      </c>
      <c r="D147" s="410">
        <f t="shared" si="2"/>
      </c>
      <c r="E147" s="93"/>
      <c r="F147" s="96" t="s">
        <v>389</v>
      </c>
      <c r="G147" s="97" t="s">
        <v>389</v>
      </c>
      <c r="H147" s="93"/>
      <c r="I147" s="96" t="s">
        <v>389</v>
      </c>
      <c r="J147" s="97" t="s">
        <v>389</v>
      </c>
      <c r="K147" s="93"/>
      <c r="L147" s="96" t="s">
        <v>389</v>
      </c>
      <c r="M147" s="97" t="s">
        <v>389</v>
      </c>
      <c r="N147" s="93"/>
      <c r="O147" s="96" t="s">
        <v>389</v>
      </c>
      <c r="P147" s="97" t="s">
        <v>389</v>
      </c>
      <c r="Q147" s="93"/>
      <c r="R147" s="96" t="s">
        <v>389</v>
      </c>
      <c r="S147" s="97" t="s">
        <v>389</v>
      </c>
      <c r="T147" s="93"/>
      <c r="U147" s="96" t="s">
        <v>389</v>
      </c>
      <c r="V147" s="97" t="s">
        <v>389</v>
      </c>
      <c r="W147" s="93">
        <v>2</v>
      </c>
      <c r="X147" s="96" t="e">
        <v>#N/A</v>
      </c>
      <c r="Y147" s="97" t="e">
        <v>#N/A</v>
      </c>
      <c r="Z147" s="93"/>
      <c r="AA147" s="96" t="s">
        <v>389</v>
      </c>
      <c r="AB147" s="97" t="s">
        <v>389</v>
      </c>
      <c r="AC147" s="93"/>
      <c r="AD147" s="96" t="s">
        <v>389</v>
      </c>
      <c r="AE147" s="97" t="s">
        <v>389</v>
      </c>
      <c r="AF147" s="93"/>
      <c r="AG147" s="96" t="s">
        <v>389</v>
      </c>
      <c r="AH147" s="97" t="s">
        <v>389</v>
      </c>
      <c r="AI147" s="93"/>
      <c r="AJ147" s="96" t="s">
        <v>389</v>
      </c>
      <c r="AK147" s="97" t="s">
        <v>389</v>
      </c>
      <c r="AL147" s="93"/>
      <c r="AM147" s="96" t="s">
        <v>389</v>
      </c>
      <c r="AN147" s="97" t="s">
        <v>389</v>
      </c>
      <c r="AO147" s="93"/>
      <c r="AP147" s="96" t="s">
        <v>389</v>
      </c>
      <c r="AQ147" s="97" t="s">
        <v>389</v>
      </c>
      <c r="AR147" s="93"/>
      <c r="AS147" s="96" t="s">
        <v>389</v>
      </c>
      <c r="AT147" s="97" t="s">
        <v>389</v>
      </c>
      <c r="AU147" s="93"/>
      <c r="AV147" s="96" t="s">
        <v>389</v>
      </c>
      <c r="AW147" s="97" t="s">
        <v>389</v>
      </c>
      <c r="AX147" s="93"/>
      <c r="AY147" s="96" t="s">
        <v>389</v>
      </c>
      <c r="AZ147" s="97" t="s">
        <v>389</v>
      </c>
      <c r="BA147" s="93">
        <v>4</v>
      </c>
      <c r="BB147" s="96" t="e">
        <v>#N/A</v>
      </c>
      <c r="BC147" s="97" t="e">
        <v>#N/A</v>
      </c>
      <c r="BD147" s="93">
        <v>3</v>
      </c>
      <c r="BE147" s="96" t="e">
        <v>#N/A</v>
      </c>
      <c r="BF147" s="97" t="e">
        <v>#N/A</v>
      </c>
      <c r="BG147" s="93"/>
      <c r="BH147" s="96" t="s">
        <v>389</v>
      </c>
      <c r="BI147" s="97" t="s">
        <v>389</v>
      </c>
      <c r="BJ147" s="93"/>
      <c r="BK147" s="96" t="s">
        <v>389</v>
      </c>
      <c r="BL147" s="97" t="s">
        <v>389</v>
      </c>
      <c r="BM147" s="93"/>
      <c r="BN147" s="96" t="s">
        <v>389</v>
      </c>
      <c r="BO147" s="97" t="s">
        <v>389</v>
      </c>
      <c r="BP147" s="93"/>
      <c r="BQ147" s="96" t="s">
        <v>389</v>
      </c>
      <c r="BR147" s="97" t="s">
        <v>389</v>
      </c>
      <c r="BS147" s="93"/>
      <c r="BT147" s="96" t="s">
        <v>389</v>
      </c>
      <c r="BU147" s="97" t="s">
        <v>389</v>
      </c>
      <c r="BV147" s="93"/>
      <c r="BW147" s="96" t="s">
        <v>389</v>
      </c>
      <c r="BX147" s="97" t="s">
        <v>389</v>
      </c>
      <c r="BY147" s="93"/>
      <c r="BZ147" s="96" t="s">
        <v>389</v>
      </c>
      <c r="CA147" s="97" t="s">
        <v>389</v>
      </c>
      <c r="CB147" s="93"/>
      <c r="CC147" s="96" t="s">
        <v>389</v>
      </c>
      <c r="CD147" s="97" t="s">
        <v>389</v>
      </c>
      <c r="CE147" s="93"/>
      <c r="CF147" s="96" t="s">
        <v>389</v>
      </c>
      <c r="CG147" s="97" t="s">
        <v>389</v>
      </c>
      <c r="CH147" s="93"/>
      <c r="CI147" s="96" t="s">
        <v>389</v>
      </c>
      <c r="CJ147" s="97" t="s">
        <v>389</v>
      </c>
      <c r="CK147" s="93"/>
      <c r="CL147" s="96" t="s">
        <v>389</v>
      </c>
      <c r="CM147" s="97" t="s">
        <v>389</v>
      </c>
      <c r="CN147" s="93">
        <v>1</v>
      </c>
      <c r="CO147" s="96" t="e">
        <v>#N/A</v>
      </c>
      <c r="CP147" s="97" t="e">
        <v>#N/A</v>
      </c>
      <c r="CQ147" s="93"/>
      <c r="CR147" s="96" t="s">
        <v>389</v>
      </c>
      <c r="CS147" s="97" t="s">
        <v>389</v>
      </c>
      <c r="CT147" s="93"/>
      <c r="CU147" s="96" t="s">
        <v>389</v>
      </c>
      <c r="CV147" s="97" t="s">
        <v>389</v>
      </c>
      <c r="CW147" s="93"/>
      <c r="CX147" s="96" t="s">
        <v>389</v>
      </c>
      <c r="CY147" s="97" t="s">
        <v>389</v>
      </c>
      <c r="CZ147" s="93"/>
      <c r="DA147" s="96" t="s">
        <v>389</v>
      </c>
      <c r="DB147" s="97" t="s">
        <v>389</v>
      </c>
      <c r="DC147" s="93"/>
      <c r="DD147" s="96" t="s">
        <v>389</v>
      </c>
      <c r="DE147" s="97" t="s">
        <v>389</v>
      </c>
      <c r="DF147" s="93"/>
      <c r="DG147" s="96" t="s">
        <v>389</v>
      </c>
      <c r="DH147" s="97" t="s">
        <v>389</v>
      </c>
      <c r="DI147" s="93"/>
      <c r="DJ147" s="96" t="s">
        <v>389</v>
      </c>
      <c r="DK147" s="97" t="s">
        <v>389</v>
      </c>
      <c r="DL147" s="93"/>
      <c r="DM147" s="96" t="s">
        <v>389</v>
      </c>
      <c r="DN147" s="97" t="s">
        <v>389</v>
      </c>
      <c r="DO147" s="93"/>
      <c r="DP147" s="96" t="s">
        <v>389</v>
      </c>
      <c r="DQ147" s="97" t="s">
        <v>389</v>
      </c>
      <c r="DR147" s="93"/>
      <c r="DS147" s="96" t="s">
        <v>389</v>
      </c>
      <c r="DT147" s="97" t="s">
        <v>389</v>
      </c>
      <c r="DU147" s="93"/>
      <c r="DV147" s="96" t="s">
        <v>389</v>
      </c>
      <c r="DW147" s="97" t="s">
        <v>389</v>
      </c>
      <c r="DX147" s="93"/>
      <c r="DY147" s="96" t="s">
        <v>389</v>
      </c>
      <c r="DZ147" s="97" t="s">
        <v>389</v>
      </c>
      <c r="EA147" s="93"/>
      <c r="EB147" s="96" t="s">
        <v>389</v>
      </c>
      <c r="EC147" s="97" t="s">
        <v>389</v>
      </c>
      <c r="ED147" s="93"/>
      <c r="EE147" s="96" t="s">
        <v>389</v>
      </c>
      <c r="EF147" s="97" t="s">
        <v>389</v>
      </c>
      <c r="EG147" s="93"/>
      <c r="EH147" s="96" t="s">
        <v>389</v>
      </c>
      <c r="EI147" s="97" t="s">
        <v>389</v>
      </c>
      <c r="EJ147" s="93"/>
      <c r="EK147" s="96" t="s">
        <v>389</v>
      </c>
      <c r="EL147" s="97" t="s">
        <v>389</v>
      </c>
      <c r="EM147" s="93"/>
      <c r="EN147" s="96" t="s">
        <v>389</v>
      </c>
      <c r="EO147" s="97" t="s">
        <v>389</v>
      </c>
      <c r="EP147" s="93"/>
      <c r="EQ147" s="96" t="s">
        <v>389</v>
      </c>
      <c r="ER147" s="97" t="s">
        <v>389</v>
      </c>
      <c r="ES147" s="93"/>
      <c r="ET147" s="96" t="s">
        <v>389</v>
      </c>
      <c r="EU147" s="97" t="s">
        <v>389</v>
      </c>
      <c r="EV147" s="93"/>
      <c r="EW147" s="96" t="s">
        <v>389</v>
      </c>
      <c r="EX147" s="97" t="s">
        <v>389</v>
      </c>
      <c r="EY147" s="93"/>
      <c r="EZ147" s="96" t="s">
        <v>389</v>
      </c>
      <c r="FA147" s="97" t="s">
        <v>389</v>
      </c>
      <c r="FB147" s="93"/>
      <c r="FC147" s="96" t="s">
        <v>389</v>
      </c>
      <c r="FD147" s="97" t="s">
        <v>389</v>
      </c>
      <c r="FE147" s="93"/>
      <c r="FF147" s="96" t="s">
        <v>389</v>
      </c>
      <c r="FG147" s="97" t="s">
        <v>389</v>
      </c>
      <c r="FH147" s="93"/>
      <c r="FI147" s="96" t="s">
        <v>389</v>
      </c>
      <c r="FJ147" s="97" t="s">
        <v>389</v>
      </c>
      <c r="FK147" s="93"/>
      <c r="FL147" s="96" t="s">
        <v>389</v>
      </c>
      <c r="FM147" s="97" t="s">
        <v>389</v>
      </c>
    </row>
    <row r="148" ht="15" customHeight="1" spans="1:170" x14ac:dyDescent="0.25">
      <c r="A148" s="94">
        <f>indices!B148</f>
      </c>
      <c r="B148" s="106">
        <f>'a completer'!$B$12</f>
      </c>
      <c r="C148" s="106">
        <f>'a completer'!$B$19</f>
      </c>
      <c r="D148" s="410">
        <f t="shared" si="2"/>
      </c>
      <c r="E148" s="93"/>
      <c r="F148" s="96" t="s">
        <v>389</v>
      </c>
      <c r="G148" s="97" t="s">
        <v>389</v>
      </c>
      <c r="H148" s="93"/>
      <c r="I148" s="96" t="s">
        <v>389</v>
      </c>
      <c r="J148" s="97" t="s">
        <v>389</v>
      </c>
      <c r="K148" s="93"/>
      <c r="L148" s="96" t="s">
        <v>389</v>
      </c>
      <c r="M148" s="97" t="s">
        <v>389</v>
      </c>
      <c r="N148" s="93"/>
      <c r="O148" s="96" t="s">
        <v>389</v>
      </c>
      <c r="P148" s="97" t="s">
        <v>389</v>
      </c>
      <c r="Q148" s="93"/>
      <c r="R148" s="96" t="s">
        <v>389</v>
      </c>
      <c r="S148" s="97" t="s">
        <v>389</v>
      </c>
      <c r="T148" s="93"/>
      <c r="U148" s="96" t="s">
        <v>389</v>
      </c>
      <c r="V148" s="97" t="s">
        <v>389</v>
      </c>
      <c r="W148" s="93"/>
      <c r="X148" s="96" t="s">
        <v>389</v>
      </c>
      <c r="Y148" s="97" t="s">
        <v>389</v>
      </c>
      <c r="Z148" s="93"/>
      <c r="AA148" s="96" t="s">
        <v>389</v>
      </c>
      <c r="AB148" s="97" t="s">
        <v>389</v>
      </c>
      <c r="AC148" s="93"/>
      <c r="AD148" s="96" t="s">
        <v>389</v>
      </c>
      <c r="AE148" s="97" t="s">
        <v>389</v>
      </c>
      <c r="AF148" s="93"/>
      <c r="AG148" s="96" t="s">
        <v>389</v>
      </c>
      <c r="AH148" s="97" t="s">
        <v>389</v>
      </c>
      <c r="AI148" s="93"/>
      <c r="AJ148" s="96" t="s">
        <v>389</v>
      </c>
      <c r="AK148" s="97" t="s">
        <v>389</v>
      </c>
      <c r="AL148" s="93"/>
      <c r="AM148" s="96" t="s">
        <v>389</v>
      </c>
      <c r="AN148" s="97" t="s">
        <v>389</v>
      </c>
      <c r="AO148" s="93"/>
      <c r="AP148" s="96" t="s">
        <v>389</v>
      </c>
      <c r="AQ148" s="97" t="s">
        <v>389</v>
      </c>
      <c r="AR148" s="93"/>
      <c r="AS148" s="96" t="s">
        <v>389</v>
      </c>
      <c r="AT148" s="97" t="s">
        <v>389</v>
      </c>
      <c r="AU148" s="93"/>
      <c r="AV148" s="96" t="s">
        <v>389</v>
      </c>
      <c r="AW148" s="97" t="s">
        <v>389</v>
      </c>
      <c r="AX148" s="93"/>
      <c r="AY148" s="96" t="s">
        <v>389</v>
      </c>
      <c r="AZ148" s="97" t="s">
        <v>389</v>
      </c>
      <c r="BA148" s="93"/>
      <c r="BB148" s="96" t="s">
        <v>389</v>
      </c>
      <c r="BC148" s="97" t="s">
        <v>389</v>
      </c>
      <c r="BD148" s="93"/>
      <c r="BE148" s="96" t="s">
        <v>389</v>
      </c>
      <c r="BF148" s="97" t="s">
        <v>389</v>
      </c>
      <c r="BG148" s="93"/>
      <c r="BH148" s="96" t="s">
        <v>389</v>
      </c>
      <c r="BI148" s="97" t="s">
        <v>389</v>
      </c>
      <c r="BJ148" s="93"/>
      <c r="BK148" s="96" t="s">
        <v>389</v>
      </c>
      <c r="BL148" s="97" t="s">
        <v>389</v>
      </c>
      <c r="BM148" s="93"/>
      <c r="BN148" s="96" t="s">
        <v>389</v>
      </c>
      <c r="BO148" s="97" t="s">
        <v>389</v>
      </c>
      <c r="BP148" s="93"/>
      <c r="BQ148" s="96" t="s">
        <v>389</v>
      </c>
      <c r="BR148" s="97" t="s">
        <v>389</v>
      </c>
      <c r="BS148" s="93"/>
      <c r="BT148" s="96" t="s">
        <v>389</v>
      </c>
      <c r="BU148" s="97" t="s">
        <v>389</v>
      </c>
      <c r="BV148" s="93"/>
      <c r="BW148" s="96" t="s">
        <v>389</v>
      </c>
      <c r="BX148" s="97" t="s">
        <v>389</v>
      </c>
      <c r="BY148" s="93"/>
      <c r="BZ148" s="96" t="s">
        <v>389</v>
      </c>
      <c r="CA148" s="97" t="s">
        <v>389</v>
      </c>
      <c r="CB148" s="93">
        <v>2</v>
      </c>
      <c r="CC148" s="96" t="e">
        <v>#N/A</v>
      </c>
      <c r="CD148" s="97" t="e">
        <v>#N/A</v>
      </c>
      <c r="CE148" s="93"/>
      <c r="CF148" s="96" t="s">
        <v>389</v>
      </c>
      <c r="CG148" s="97" t="s">
        <v>389</v>
      </c>
      <c r="CH148" s="93"/>
      <c r="CI148" s="96" t="s">
        <v>389</v>
      </c>
      <c r="CJ148" s="97" t="s">
        <v>389</v>
      </c>
      <c r="CK148" s="93"/>
      <c r="CL148" s="96" t="s">
        <v>389</v>
      </c>
      <c r="CM148" s="97" t="s">
        <v>389</v>
      </c>
      <c r="CN148" s="93"/>
      <c r="CO148" s="96" t="s">
        <v>389</v>
      </c>
      <c r="CP148" s="97" t="s">
        <v>389</v>
      </c>
      <c r="CQ148" s="93"/>
      <c r="CR148" s="96" t="s">
        <v>389</v>
      </c>
      <c r="CS148" s="97" t="s">
        <v>389</v>
      </c>
      <c r="CT148" s="93"/>
      <c r="CU148" s="96" t="s">
        <v>389</v>
      </c>
      <c r="CV148" s="97" t="s">
        <v>389</v>
      </c>
      <c r="CW148" s="93"/>
      <c r="CX148" s="96" t="s">
        <v>389</v>
      </c>
      <c r="CY148" s="97" t="s">
        <v>389</v>
      </c>
      <c r="CZ148" s="93"/>
      <c r="DA148" s="96" t="s">
        <v>389</v>
      </c>
      <c r="DB148" s="97" t="s">
        <v>389</v>
      </c>
      <c r="DC148" s="93"/>
      <c r="DD148" s="96" t="s">
        <v>389</v>
      </c>
      <c r="DE148" s="97" t="s">
        <v>389</v>
      </c>
      <c r="DF148" s="93"/>
      <c r="DG148" s="96" t="s">
        <v>389</v>
      </c>
      <c r="DH148" s="97" t="s">
        <v>389</v>
      </c>
      <c r="DI148" s="93"/>
      <c r="DJ148" s="96" t="s">
        <v>389</v>
      </c>
      <c r="DK148" s="97" t="s">
        <v>389</v>
      </c>
      <c r="DL148" s="93"/>
      <c r="DM148" s="96" t="s">
        <v>389</v>
      </c>
      <c r="DN148" s="97" t="s">
        <v>389</v>
      </c>
      <c r="DO148" s="93"/>
      <c r="DP148" s="96" t="s">
        <v>389</v>
      </c>
      <c r="DQ148" s="97" t="s">
        <v>389</v>
      </c>
      <c r="DR148" s="93"/>
      <c r="DS148" s="96" t="s">
        <v>389</v>
      </c>
      <c r="DT148" s="97" t="s">
        <v>389</v>
      </c>
      <c r="DU148" s="93"/>
      <c r="DV148" s="96" t="s">
        <v>389</v>
      </c>
      <c r="DW148" s="97" t="s">
        <v>389</v>
      </c>
      <c r="DX148" s="93"/>
      <c r="DY148" s="96" t="s">
        <v>389</v>
      </c>
      <c r="DZ148" s="97" t="s">
        <v>389</v>
      </c>
      <c r="EA148" s="93"/>
      <c r="EB148" s="96" t="s">
        <v>389</v>
      </c>
      <c r="EC148" s="97" t="s">
        <v>389</v>
      </c>
      <c r="ED148" s="93"/>
      <c r="EE148" s="96" t="s">
        <v>389</v>
      </c>
      <c r="EF148" s="97" t="s">
        <v>389</v>
      </c>
      <c r="EG148" s="93"/>
      <c r="EH148" s="96" t="s">
        <v>389</v>
      </c>
      <c r="EI148" s="97" t="s">
        <v>389</v>
      </c>
      <c r="EJ148" s="93"/>
      <c r="EK148" s="96" t="s">
        <v>389</v>
      </c>
      <c r="EL148" s="97" t="s">
        <v>389</v>
      </c>
      <c r="EM148" s="93"/>
      <c r="EN148" s="96" t="s">
        <v>389</v>
      </c>
      <c r="EO148" s="97" t="s">
        <v>389</v>
      </c>
      <c r="EP148" s="93"/>
      <c r="EQ148" s="96" t="s">
        <v>389</v>
      </c>
      <c r="ER148" s="97" t="s">
        <v>389</v>
      </c>
      <c r="ES148" s="93"/>
      <c r="ET148" s="96" t="s">
        <v>389</v>
      </c>
      <c r="EU148" s="97" t="s">
        <v>389</v>
      </c>
      <c r="EV148" s="93"/>
      <c r="EW148" s="96" t="s">
        <v>389</v>
      </c>
      <c r="EX148" s="97" t="s">
        <v>389</v>
      </c>
      <c r="EY148" s="93"/>
      <c r="EZ148" s="96" t="s">
        <v>389</v>
      </c>
      <c r="FA148" s="97" t="s">
        <v>389</v>
      </c>
      <c r="FB148" s="93"/>
      <c r="FC148" s="96" t="s">
        <v>389</v>
      </c>
      <c r="FD148" s="97" t="s">
        <v>389</v>
      </c>
      <c r="FE148" s="93"/>
      <c r="FF148" s="96" t="s">
        <v>389</v>
      </c>
      <c r="FG148" s="97" t="s">
        <v>389</v>
      </c>
      <c r="FH148" s="93"/>
      <c r="FI148" s="96" t="s">
        <v>389</v>
      </c>
      <c r="FJ148" s="97" t="s">
        <v>389</v>
      </c>
      <c r="FK148" s="93"/>
      <c r="FL148" s="96" t="s">
        <v>389</v>
      </c>
      <c r="FM148" s="97" t="s">
        <v>389</v>
      </c>
    </row>
    <row r="149" ht="15" customHeight="1" spans="1:170" x14ac:dyDescent="0.25">
      <c r="A149" s="94">
        <f>indices!B149</f>
      </c>
      <c r="B149" s="106">
        <f>'a completer'!$B$12</f>
      </c>
      <c r="C149" s="106">
        <f>'a completer'!$B$19</f>
      </c>
      <c r="D149" s="410">
        <f t="shared" si="2"/>
      </c>
      <c r="E149" s="93"/>
      <c r="F149" s="96" t="s">
        <v>389</v>
      </c>
      <c r="G149" s="97" t="s">
        <v>389</v>
      </c>
      <c r="H149" s="93"/>
      <c r="I149" s="96" t="s">
        <v>389</v>
      </c>
      <c r="J149" s="97" t="s">
        <v>389</v>
      </c>
      <c r="K149" s="93"/>
      <c r="L149" s="96" t="s">
        <v>389</v>
      </c>
      <c r="M149" s="97" t="s">
        <v>389</v>
      </c>
      <c r="N149" s="93"/>
      <c r="O149" s="96" t="s">
        <v>389</v>
      </c>
      <c r="P149" s="97" t="s">
        <v>389</v>
      </c>
      <c r="Q149" s="93"/>
      <c r="R149" s="96" t="s">
        <v>389</v>
      </c>
      <c r="S149" s="97" t="s">
        <v>389</v>
      </c>
      <c r="T149" s="93"/>
      <c r="U149" s="96" t="s">
        <v>389</v>
      </c>
      <c r="V149" s="97" t="s">
        <v>389</v>
      </c>
      <c r="W149" s="93"/>
      <c r="X149" s="96" t="s">
        <v>389</v>
      </c>
      <c r="Y149" s="97" t="s">
        <v>389</v>
      </c>
      <c r="Z149" s="93"/>
      <c r="AA149" s="96" t="s">
        <v>389</v>
      </c>
      <c r="AB149" s="97" t="s">
        <v>389</v>
      </c>
      <c r="AC149" s="93"/>
      <c r="AD149" s="96" t="s">
        <v>389</v>
      </c>
      <c r="AE149" s="97" t="s">
        <v>389</v>
      </c>
      <c r="AF149" s="93"/>
      <c r="AG149" s="96" t="s">
        <v>389</v>
      </c>
      <c r="AH149" s="97" t="s">
        <v>389</v>
      </c>
      <c r="AI149" s="93">
        <v>1</v>
      </c>
      <c r="AJ149" s="96" t="e">
        <v>#N/A</v>
      </c>
      <c r="AK149" s="97" t="e">
        <v>#N/A</v>
      </c>
      <c r="AL149" s="93"/>
      <c r="AM149" s="96" t="s">
        <v>389</v>
      </c>
      <c r="AN149" s="97" t="s">
        <v>389</v>
      </c>
      <c r="AO149" s="93"/>
      <c r="AP149" s="96" t="s">
        <v>389</v>
      </c>
      <c r="AQ149" s="97" t="s">
        <v>389</v>
      </c>
      <c r="AR149" s="93">
        <v>2</v>
      </c>
      <c r="AS149" s="96" t="e">
        <v>#N/A</v>
      </c>
      <c r="AT149" s="97" t="e">
        <v>#N/A</v>
      </c>
      <c r="AU149" s="93"/>
      <c r="AV149" s="96" t="s">
        <v>389</v>
      </c>
      <c r="AW149" s="97" t="s">
        <v>389</v>
      </c>
      <c r="AX149" s="93"/>
      <c r="AY149" s="96" t="s">
        <v>389</v>
      </c>
      <c r="AZ149" s="97" t="s">
        <v>389</v>
      </c>
      <c r="BA149" s="93">
        <v>1</v>
      </c>
      <c r="BB149" s="96" t="e">
        <v>#N/A</v>
      </c>
      <c r="BC149" s="97" t="e">
        <v>#N/A</v>
      </c>
      <c r="BD149" s="93"/>
      <c r="BE149" s="96" t="s">
        <v>389</v>
      </c>
      <c r="BF149" s="97" t="s">
        <v>389</v>
      </c>
      <c r="BG149" s="93"/>
      <c r="BH149" s="96" t="s">
        <v>389</v>
      </c>
      <c r="BI149" s="97" t="s">
        <v>389</v>
      </c>
      <c r="BJ149" s="93"/>
      <c r="BK149" s="96" t="s">
        <v>389</v>
      </c>
      <c r="BL149" s="97" t="s">
        <v>389</v>
      </c>
      <c r="BM149" s="93"/>
      <c r="BN149" s="96" t="s">
        <v>389</v>
      </c>
      <c r="BO149" s="97" t="s">
        <v>389</v>
      </c>
      <c r="BP149" s="93"/>
      <c r="BQ149" s="96" t="s">
        <v>389</v>
      </c>
      <c r="BR149" s="97" t="s">
        <v>389</v>
      </c>
      <c r="BS149" s="93"/>
      <c r="BT149" s="96" t="s">
        <v>389</v>
      </c>
      <c r="BU149" s="97" t="s">
        <v>389</v>
      </c>
      <c r="BV149" s="93"/>
      <c r="BW149" s="96" t="s">
        <v>389</v>
      </c>
      <c r="BX149" s="97" t="s">
        <v>389</v>
      </c>
      <c r="BY149" s="93"/>
      <c r="BZ149" s="96" t="s">
        <v>389</v>
      </c>
      <c r="CA149" s="97" t="s">
        <v>389</v>
      </c>
      <c r="CB149" s="93"/>
      <c r="CC149" s="96" t="s">
        <v>389</v>
      </c>
      <c r="CD149" s="97" t="s">
        <v>389</v>
      </c>
      <c r="CE149" s="93"/>
      <c r="CF149" s="96" t="s">
        <v>389</v>
      </c>
      <c r="CG149" s="97" t="s">
        <v>389</v>
      </c>
      <c r="CH149" s="93"/>
      <c r="CI149" s="96" t="s">
        <v>389</v>
      </c>
      <c r="CJ149" s="97" t="s">
        <v>389</v>
      </c>
      <c r="CK149" s="93"/>
      <c r="CL149" s="96" t="s">
        <v>389</v>
      </c>
      <c r="CM149" s="97" t="s">
        <v>389</v>
      </c>
      <c r="CN149" s="93">
        <v>1</v>
      </c>
      <c r="CO149" s="96" t="e">
        <v>#N/A</v>
      </c>
      <c r="CP149" s="97" t="e">
        <v>#N/A</v>
      </c>
      <c r="CQ149" s="93"/>
      <c r="CR149" s="96" t="s">
        <v>389</v>
      </c>
      <c r="CS149" s="97" t="s">
        <v>389</v>
      </c>
      <c r="CT149" s="93"/>
      <c r="CU149" s="96" t="s">
        <v>389</v>
      </c>
      <c r="CV149" s="97" t="s">
        <v>389</v>
      </c>
      <c r="CW149" s="93"/>
      <c r="CX149" s="96" t="s">
        <v>389</v>
      </c>
      <c r="CY149" s="97" t="s">
        <v>389</v>
      </c>
      <c r="CZ149" s="93"/>
      <c r="DA149" s="96" t="s">
        <v>389</v>
      </c>
      <c r="DB149" s="97" t="s">
        <v>389</v>
      </c>
      <c r="DC149" s="93"/>
      <c r="DD149" s="96" t="s">
        <v>389</v>
      </c>
      <c r="DE149" s="97" t="s">
        <v>389</v>
      </c>
      <c r="DF149" s="93"/>
      <c r="DG149" s="96" t="s">
        <v>389</v>
      </c>
      <c r="DH149" s="97" t="s">
        <v>389</v>
      </c>
      <c r="DI149" s="93"/>
      <c r="DJ149" s="96" t="s">
        <v>389</v>
      </c>
      <c r="DK149" s="97" t="s">
        <v>389</v>
      </c>
      <c r="DL149" s="93"/>
      <c r="DM149" s="96" t="s">
        <v>389</v>
      </c>
      <c r="DN149" s="97" t="s">
        <v>389</v>
      </c>
      <c r="DO149" s="93"/>
      <c r="DP149" s="96" t="s">
        <v>389</v>
      </c>
      <c r="DQ149" s="97" t="s">
        <v>389</v>
      </c>
      <c r="DR149" s="93"/>
      <c r="DS149" s="96" t="s">
        <v>389</v>
      </c>
      <c r="DT149" s="97" t="s">
        <v>389</v>
      </c>
      <c r="DU149" s="93"/>
      <c r="DV149" s="96" t="s">
        <v>389</v>
      </c>
      <c r="DW149" s="97" t="s">
        <v>389</v>
      </c>
      <c r="DX149" s="93"/>
      <c r="DY149" s="96" t="s">
        <v>389</v>
      </c>
      <c r="DZ149" s="97" t="s">
        <v>389</v>
      </c>
      <c r="EA149" s="93"/>
      <c r="EB149" s="96" t="s">
        <v>389</v>
      </c>
      <c r="EC149" s="97" t="s">
        <v>389</v>
      </c>
      <c r="ED149" s="93"/>
      <c r="EE149" s="96" t="s">
        <v>389</v>
      </c>
      <c r="EF149" s="97" t="s">
        <v>389</v>
      </c>
      <c r="EG149" s="93"/>
      <c r="EH149" s="96" t="s">
        <v>389</v>
      </c>
      <c r="EI149" s="97" t="s">
        <v>389</v>
      </c>
      <c r="EJ149" s="93"/>
      <c r="EK149" s="96" t="s">
        <v>389</v>
      </c>
      <c r="EL149" s="97" t="s">
        <v>389</v>
      </c>
      <c r="EM149" s="93"/>
      <c r="EN149" s="96" t="s">
        <v>389</v>
      </c>
      <c r="EO149" s="97" t="s">
        <v>389</v>
      </c>
      <c r="EP149" s="93"/>
      <c r="EQ149" s="96" t="s">
        <v>389</v>
      </c>
      <c r="ER149" s="97" t="s">
        <v>389</v>
      </c>
      <c r="ES149" s="93"/>
      <c r="ET149" s="96" t="s">
        <v>389</v>
      </c>
      <c r="EU149" s="97" t="s">
        <v>389</v>
      </c>
      <c r="EV149" s="93"/>
      <c r="EW149" s="96" t="s">
        <v>389</v>
      </c>
      <c r="EX149" s="97" t="s">
        <v>389</v>
      </c>
      <c r="EY149" s="93"/>
      <c r="EZ149" s="96" t="s">
        <v>389</v>
      </c>
      <c r="FA149" s="97" t="s">
        <v>389</v>
      </c>
      <c r="FB149" s="93"/>
      <c r="FC149" s="96" t="s">
        <v>389</v>
      </c>
      <c r="FD149" s="97" t="s">
        <v>389</v>
      </c>
      <c r="FE149" s="93"/>
      <c r="FF149" s="96" t="s">
        <v>389</v>
      </c>
      <c r="FG149" s="97" t="s">
        <v>389</v>
      </c>
      <c r="FH149" s="93"/>
      <c r="FI149" s="96" t="s">
        <v>389</v>
      </c>
      <c r="FJ149" s="97" t="s">
        <v>389</v>
      </c>
      <c r="FK149" s="93"/>
      <c r="FL149" s="96" t="s">
        <v>389</v>
      </c>
      <c r="FM149" s="97" t="s">
        <v>389</v>
      </c>
    </row>
    <row r="150" ht="15" customHeight="1" spans="1:170" x14ac:dyDescent="0.25">
      <c r="A150" s="94">
        <f>indices!B150</f>
      </c>
      <c r="B150" s="106">
        <f>'a completer'!$B$12</f>
      </c>
      <c r="C150" s="106">
        <f>'a completer'!$B$19</f>
      </c>
      <c r="D150" s="410">
        <f t="shared" si="2"/>
      </c>
      <c r="E150" s="93"/>
      <c r="F150" s="96" t="s">
        <v>389</v>
      </c>
      <c r="G150" s="97" t="s">
        <v>389</v>
      </c>
      <c r="H150" s="93">
        <v>3</v>
      </c>
      <c r="I150" s="96" t="e">
        <v>#N/A</v>
      </c>
      <c r="J150" s="97" t="e">
        <v>#N/A</v>
      </c>
      <c r="K150" s="93">
        <v>2</v>
      </c>
      <c r="L150" s="96" t="e">
        <v>#N/A</v>
      </c>
      <c r="M150" s="97" t="e">
        <v>#N/A</v>
      </c>
      <c r="N150" s="93">
        <v>1</v>
      </c>
      <c r="O150" s="96" t="e">
        <v>#N/A</v>
      </c>
      <c r="P150" s="97" t="e">
        <v>#N/A</v>
      </c>
      <c r="Q150" s="93">
        <v>4</v>
      </c>
      <c r="R150" s="96" t="e">
        <v>#N/A</v>
      </c>
      <c r="S150" s="97" t="e">
        <v>#N/A</v>
      </c>
      <c r="T150" s="93">
        <v>1</v>
      </c>
      <c r="U150" s="96" t="e">
        <v>#N/A</v>
      </c>
      <c r="V150" s="97" t="e">
        <v>#N/A</v>
      </c>
      <c r="W150" s="93"/>
      <c r="X150" s="96" t="s">
        <v>389</v>
      </c>
      <c r="Y150" s="97" t="s">
        <v>389</v>
      </c>
      <c r="Z150" s="93">
        <v>5</v>
      </c>
      <c r="AA150" s="96" t="e">
        <v>#N/A</v>
      </c>
      <c r="AB150" s="97" t="e">
        <v>#N/A</v>
      </c>
      <c r="AC150" s="93"/>
      <c r="AD150" s="96" t="s">
        <v>389</v>
      </c>
      <c r="AE150" s="97" t="s">
        <v>389</v>
      </c>
      <c r="AF150" s="93"/>
      <c r="AG150" s="96" t="s">
        <v>389</v>
      </c>
      <c r="AH150" s="97" t="s">
        <v>389</v>
      </c>
      <c r="AI150" s="93"/>
      <c r="AJ150" s="96" t="s">
        <v>389</v>
      </c>
      <c r="AK150" s="97" t="s">
        <v>389</v>
      </c>
      <c r="AL150" s="93"/>
      <c r="AM150" s="96" t="s">
        <v>389</v>
      </c>
      <c r="AN150" s="97" t="s">
        <v>389</v>
      </c>
      <c r="AO150" s="93"/>
      <c r="AP150" s="96" t="s">
        <v>389</v>
      </c>
      <c r="AQ150" s="97" t="s">
        <v>389</v>
      </c>
      <c r="AR150" s="93"/>
      <c r="AS150" s="96" t="s">
        <v>389</v>
      </c>
      <c r="AT150" s="97" t="s">
        <v>389</v>
      </c>
      <c r="AU150" s="93"/>
      <c r="AV150" s="96" t="s">
        <v>389</v>
      </c>
      <c r="AW150" s="97" t="s">
        <v>389</v>
      </c>
      <c r="AX150" s="93">
        <v>1</v>
      </c>
      <c r="AY150" s="96" t="e">
        <v>#N/A</v>
      </c>
      <c r="AZ150" s="97" t="e">
        <v>#N/A</v>
      </c>
      <c r="BA150" s="93"/>
      <c r="BB150" s="96" t="s">
        <v>389</v>
      </c>
      <c r="BC150" s="97" t="s">
        <v>389</v>
      </c>
      <c r="BD150" s="93"/>
      <c r="BE150" s="96" t="s">
        <v>389</v>
      </c>
      <c r="BF150" s="97" t="s">
        <v>389</v>
      </c>
      <c r="BG150" s="93">
        <v>3</v>
      </c>
      <c r="BH150" s="96" t="e">
        <v>#N/A</v>
      </c>
      <c r="BI150" s="97" t="e">
        <v>#N/A</v>
      </c>
      <c r="BJ150" s="93"/>
      <c r="BK150" s="96" t="s">
        <v>389</v>
      </c>
      <c r="BL150" s="97" t="s">
        <v>389</v>
      </c>
      <c r="BM150" s="93">
        <v>3</v>
      </c>
      <c r="BN150" s="96" t="e">
        <v>#N/A</v>
      </c>
      <c r="BO150" s="97" t="e">
        <v>#N/A</v>
      </c>
      <c r="BP150" s="93">
        <v>1</v>
      </c>
      <c r="BQ150" s="96" t="e">
        <v>#N/A</v>
      </c>
      <c r="BR150" s="97" t="e">
        <v>#N/A</v>
      </c>
      <c r="BS150" s="93"/>
      <c r="BT150" s="96" t="s">
        <v>389</v>
      </c>
      <c r="BU150" s="97" t="s">
        <v>389</v>
      </c>
      <c r="BV150" s="93"/>
      <c r="BW150" s="96" t="s">
        <v>389</v>
      </c>
      <c r="BX150" s="97" t="s">
        <v>389</v>
      </c>
      <c r="BY150" s="93"/>
      <c r="BZ150" s="96" t="s">
        <v>389</v>
      </c>
      <c r="CA150" s="97" t="s">
        <v>389</v>
      </c>
      <c r="CB150" s="93"/>
      <c r="CC150" s="96" t="s">
        <v>389</v>
      </c>
      <c r="CD150" s="97" t="s">
        <v>389</v>
      </c>
      <c r="CE150" s="93"/>
      <c r="CF150" s="96" t="s">
        <v>389</v>
      </c>
      <c r="CG150" s="97" t="s">
        <v>389</v>
      </c>
      <c r="CH150" s="93"/>
      <c r="CI150" s="96" t="s">
        <v>389</v>
      </c>
      <c r="CJ150" s="97" t="s">
        <v>389</v>
      </c>
      <c r="CK150" s="93"/>
      <c r="CL150" s="96" t="s">
        <v>389</v>
      </c>
      <c r="CM150" s="97" t="s">
        <v>389</v>
      </c>
      <c r="CN150" s="93"/>
      <c r="CO150" s="96" t="s">
        <v>389</v>
      </c>
      <c r="CP150" s="97" t="s">
        <v>389</v>
      </c>
      <c r="CQ150" s="93">
        <v>2</v>
      </c>
      <c r="CR150" s="96" t="e">
        <v>#N/A</v>
      </c>
      <c r="CS150" s="97" t="e">
        <v>#N/A</v>
      </c>
      <c r="CT150" s="93"/>
      <c r="CU150" s="96" t="s">
        <v>389</v>
      </c>
      <c r="CV150" s="97" t="s">
        <v>389</v>
      </c>
      <c r="CW150" s="93"/>
      <c r="CX150" s="96" t="s">
        <v>389</v>
      </c>
      <c r="CY150" s="97" t="s">
        <v>389</v>
      </c>
      <c r="CZ150" s="93"/>
      <c r="DA150" s="96" t="s">
        <v>389</v>
      </c>
      <c r="DB150" s="97" t="s">
        <v>389</v>
      </c>
      <c r="DC150" s="93"/>
      <c r="DD150" s="96" t="s">
        <v>389</v>
      </c>
      <c r="DE150" s="97" t="s">
        <v>389</v>
      </c>
      <c r="DF150" s="93"/>
      <c r="DG150" s="96" t="s">
        <v>389</v>
      </c>
      <c r="DH150" s="97" t="s">
        <v>389</v>
      </c>
      <c r="DI150" s="93"/>
      <c r="DJ150" s="96" t="s">
        <v>389</v>
      </c>
      <c r="DK150" s="97" t="s">
        <v>389</v>
      </c>
      <c r="DL150" s="93"/>
      <c r="DM150" s="96" t="s">
        <v>389</v>
      </c>
      <c r="DN150" s="97" t="s">
        <v>389</v>
      </c>
      <c r="DO150" s="93"/>
      <c r="DP150" s="96" t="s">
        <v>389</v>
      </c>
      <c r="DQ150" s="97" t="s">
        <v>389</v>
      </c>
      <c r="DR150" s="93"/>
      <c r="DS150" s="96" t="s">
        <v>389</v>
      </c>
      <c r="DT150" s="97" t="s">
        <v>389</v>
      </c>
      <c r="DU150" s="93"/>
      <c r="DV150" s="96" t="s">
        <v>389</v>
      </c>
      <c r="DW150" s="97" t="s">
        <v>389</v>
      </c>
      <c r="DX150" s="93"/>
      <c r="DY150" s="96" t="s">
        <v>389</v>
      </c>
      <c r="DZ150" s="97" t="s">
        <v>389</v>
      </c>
      <c r="EA150" s="93"/>
      <c r="EB150" s="96" t="s">
        <v>389</v>
      </c>
      <c r="EC150" s="97" t="s">
        <v>389</v>
      </c>
      <c r="ED150" s="93"/>
      <c r="EE150" s="96" t="s">
        <v>389</v>
      </c>
      <c r="EF150" s="97" t="s">
        <v>389</v>
      </c>
      <c r="EG150" s="93"/>
      <c r="EH150" s="96" t="s">
        <v>389</v>
      </c>
      <c r="EI150" s="97" t="s">
        <v>389</v>
      </c>
      <c r="EJ150" s="93"/>
      <c r="EK150" s="96" t="s">
        <v>389</v>
      </c>
      <c r="EL150" s="97" t="s">
        <v>389</v>
      </c>
      <c r="EM150" s="93"/>
      <c r="EN150" s="96" t="s">
        <v>389</v>
      </c>
      <c r="EO150" s="97" t="s">
        <v>389</v>
      </c>
      <c r="EP150" s="93"/>
      <c r="EQ150" s="96" t="s">
        <v>389</v>
      </c>
      <c r="ER150" s="97" t="s">
        <v>389</v>
      </c>
      <c r="ES150" s="93"/>
      <c r="ET150" s="96" t="s">
        <v>389</v>
      </c>
      <c r="EU150" s="97" t="s">
        <v>389</v>
      </c>
      <c r="EV150" s="93"/>
      <c r="EW150" s="96" t="s">
        <v>389</v>
      </c>
      <c r="EX150" s="97" t="s">
        <v>389</v>
      </c>
      <c r="EY150" s="93"/>
      <c r="EZ150" s="96" t="s">
        <v>389</v>
      </c>
      <c r="FA150" s="97" t="s">
        <v>389</v>
      </c>
      <c r="FB150" s="93"/>
      <c r="FC150" s="96" t="s">
        <v>389</v>
      </c>
      <c r="FD150" s="97" t="s">
        <v>389</v>
      </c>
      <c r="FE150" s="93"/>
      <c r="FF150" s="96" t="s">
        <v>389</v>
      </c>
      <c r="FG150" s="97" t="s">
        <v>389</v>
      </c>
      <c r="FH150" s="93"/>
      <c r="FI150" s="96" t="s">
        <v>389</v>
      </c>
      <c r="FJ150" s="97" t="s">
        <v>389</v>
      </c>
      <c r="FK150" s="93"/>
      <c r="FL150" s="96" t="s">
        <v>389</v>
      </c>
      <c r="FM150" s="97" t="s">
        <v>389</v>
      </c>
    </row>
    <row r="151" ht="15" customHeight="1" spans="1:170" x14ac:dyDescent="0.25">
      <c r="A151" s="94">
        <f>indices!B151</f>
      </c>
      <c r="B151" s="106">
        <f>'a completer'!$B$12</f>
      </c>
      <c r="C151" s="106">
        <f>'a completer'!$B$19</f>
      </c>
      <c r="D151" s="410">
        <f t="shared" si="2"/>
      </c>
      <c r="E151" s="93"/>
      <c r="F151" s="96" t="s">
        <v>389</v>
      </c>
      <c r="G151" s="97" t="s">
        <v>389</v>
      </c>
      <c r="H151" s="93"/>
      <c r="I151" s="96" t="s">
        <v>389</v>
      </c>
      <c r="J151" s="97" t="s">
        <v>389</v>
      </c>
      <c r="K151" s="93"/>
      <c r="L151" s="96" t="s">
        <v>389</v>
      </c>
      <c r="M151" s="97" t="s">
        <v>389</v>
      </c>
      <c r="N151" s="93"/>
      <c r="O151" s="96" t="s">
        <v>389</v>
      </c>
      <c r="P151" s="97" t="s">
        <v>389</v>
      </c>
      <c r="Q151" s="93"/>
      <c r="R151" s="96" t="s">
        <v>389</v>
      </c>
      <c r="S151" s="97" t="s">
        <v>389</v>
      </c>
      <c r="T151" s="93"/>
      <c r="U151" s="96" t="s">
        <v>389</v>
      </c>
      <c r="V151" s="97" t="s">
        <v>389</v>
      </c>
      <c r="W151" s="93"/>
      <c r="X151" s="96" t="s">
        <v>389</v>
      </c>
      <c r="Y151" s="97" t="s">
        <v>389</v>
      </c>
      <c r="Z151" s="93"/>
      <c r="AA151" s="96" t="s">
        <v>389</v>
      </c>
      <c r="AB151" s="97" t="s">
        <v>389</v>
      </c>
      <c r="AC151" s="93"/>
      <c r="AD151" s="96" t="s">
        <v>389</v>
      </c>
      <c r="AE151" s="97" t="s">
        <v>389</v>
      </c>
      <c r="AF151" s="93"/>
      <c r="AG151" s="96" t="s">
        <v>389</v>
      </c>
      <c r="AH151" s="97" t="s">
        <v>389</v>
      </c>
      <c r="AI151" s="93"/>
      <c r="AJ151" s="96" t="s">
        <v>389</v>
      </c>
      <c r="AK151" s="97" t="s">
        <v>389</v>
      </c>
      <c r="AL151" s="93"/>
      <c r="AM151" s="96" t="s">
        <v>389</v>
      </c>
      <c r="AN151" s="97" t="s">
        <v>389</v>
      </c>
      <c r="AO151" s="93"/>
      <c r="AP151" s="96" t="s">
        <v>389</v>
      </c>
      <c r="AQ151" s="97" t="s">
        <v>389</v>
      </c>
      <c r="AR151" s="93"/>
      <c r="AS151" s="96" t="s">
        <v>389</v>
      </c>
      <c r="AT151" s="97" t="s">
        <v>389</v>
      </c>
      <c r="AU151" s="93"/>
      <c r="AV151" s="96" t="s">
        <v>389</v>
      </c>
      <c r="AW151" s="97" t="s">
        <v>389</v>
      </c>
      <c r="AX151" s="93"/>
      <c r="AY151" s="96" t="s">
        <v>389</v>
      </c>
      <c r="AZ151" s="97" t="s">
        <v>389</v>
      </c>
      <c r="BA151" s="93"/>
      <c r="BB151" s="96" t="s">
        <v>389</v>
      </c>
      <c r="BC151" s="97" t="s">
        <v>389</v>
      </c>
      <c r="BD151" s="93"/>
      <c r="BE151" s="96" t="s">
        <v>389</v>
      </c>
      <c r="BF151" s="97" t="s">
        <v>389</v>
      </c>
      <c r="BG151" s="93"/>
      <c r="BH151" s="96" t="s">
        <v>389</v>
      </c>
      <c r="BI151" s="97" t="s">
        <v>389</v>
      </c>
      <c r="BJ151" s="93"/>
      <c r="BK151" s="96" t="s">
        <v>389</v>
      </c>
      <c r="BL151" s="97" t="s">
        <v>389</v>
      </c>
      <c r="BM151" s="93"/>
      <c r="BN151" s="96" t="s">
        <v>389</v>
      </c>
      <c r="BO151" s="97" t="s">
        <v>389</v>
      </c>
      <c r="BP151" s="93"/>
      <c r="BQ151" s="96" t="s">
        <v>389</v>
      </c>
      <c r="BR151" s="97" t="s">
        <v>389</v>
      </c>
      <c r="BS151" s="93"/>
      <c r="BT151" s="96" t="s">
        <v>389</v>
      </c>
      <c r="BU151" s="97" t="s">
        <v>389</v>
      </c>
      <c r="BV151" s="93"/>
      <c r="BW151" s="96" t="s">
        <v>389</v>
      </c>
      <c r="BX151" s="97" t="s">
        <v>389</v>
      </c>
      <c r="BY151" s="93"/>
      <c r="BZ151" s="96" t="s">
        <v>389</v>
      </c>
      <c r="CA151" s="97" t="s">
        <v>389</v>
      </c>
      <c r="CB151" s="93"/>
      <c r="CC151" s="96" t="s">
        <v>389</v>
      </c>
      <c r="CD151" s="97" t="s">
        <v>389</v>
      </c>
      <c r="CE151" s="93"/>
      <c r="CF151" s="96" t="s">
        <v>389</v>
      </c>
      <c r="CG151" s="97" t="s">
        <v>389</v>
      </c>
      <c r="CH151" s="93"/>
      <c r="CI151" s="96" t="s">
        <v>389</v>
      </c>
      <c r="CJ151" s="97" t="s">
        <v>389</v>
      </c>
      <c r="CK151" s="93"/>
      <c r="CL151" s="96" t="s">
        <v>389</v>
      </c>
      <c r="CM151" s="97" t="s">
        <v>389</v>
      </c>
      <c r="CN151" s="93"/>
      <c r="CO151" s="96" t="s">
        <v>389</v>
      </c>
      <c r="CP151" s="97" t="s">
        <v>389</v>
      </c>
      <c r="CQ151" s="93"/>
      <c r="CR151" s="96" t="s">
        <v>389</v>
      </c>
      <c r="CS151" s="97" t="s">
        <v>389</v>
      </c>
      <c r="CT151" s="93"/>
      <c r="CU151" s="96" t="s">
        <v>389</v>
      </c>
      <c r="CV151" s="97" t="s">
        <v>389</v>
      </c>
      <c r="CW151" s="93"/>
      <c r="CX151" s="96" t="s">
        <v>389</v>
      </c>
      <c r="CY151" s="97" t="s">
        <v>389</v>
      </c>
      <c r="CZ151" s="93"/>
      <c r="DA151" s="96" t="s">
        <v>389</v>
      </c>
      <c r="DB151" s="97" t="s">
        <v>389</v>
      </c>
      <c r="DC151" s="93"/>
      <c r="DD151" s="96" t="s">
        <v>389</v>
      </c>
      <c r="DE151" s="97" t="s">
        <v>389</v>
      </c>
      <c r="DF151" s="93"/>
      <c r="DG151" s="96" t="s">
        <v>389</v>
      </c>
      <c r="DH151" s="97" t="s">
        <v>389</v>
      </c>
      <c r="DI151" s="93"/>
      <c r="DJ151" s="96" t="s">
        <v>389</v>
      </c>
      <c r="DK151" s="97" t="s">
        <v>389</v>
      </c>
      <c r="DL151" s="93"/>
      <c r="DM151" s="96" t="s">
        <v>389</v>
      </c>
      <c r="DN151" s="97" t="s">
        <v>389</v>
      </c>
      <c r="DO151" s="93"/>
      <c r="DP151" s="96" t="s">
        <v>389</v>
      </c>
      <c r="DQ151" s="97" t="s">
        <v>389</v>
      </c>
      <c r="DR151" s="93"/>
      <c r="DS151" s="96" t="s">
        <v>389</v>
      </c>
      <c r="DT151" s="97" t="s">
        <v>389</v>
      </c>
      <c r="DU151" s="93"/>
      <c r="DV151" s="96" t="s">
        <v>389</v>
      </c>
      <c r="DW151" s="97" t="s">
        <v>389</v>
      </c>
      <c r="DX151" s="93"/>
      <c r="DY151" s="96" t="s">
        <v>389</v>
      </c>
      <c r="DZ151" s="97" t="s">
        <v>389</v>
      </c>
      <c r="EA151" s="93"/>
      <c r="EB151" s="96" t="s">
        <v>389</v>
      </c>
      <c r="EC151" s="97" t="s">
        <v>389</v>
      </c>
      <c r="ED151" s="93"/>
      <c r="EE151" s="96" t="s">
        <v>389</v>
      </c>
      <c r="EF151" s="97" t="s">
        <v>389</v>
      </c>
      <c r="EG151" s="93"/>
      <c r="EH151" s="96" t="s">
        <v>389</v>
      </c>
      <c r="EI151" s="97" t="s">
        <v>389</v>
      </c>
      <c r="EJ151" s="93"/>
      <c r="EK151" s="96" t="s">
        <v>389</v>
      </c>
      <c r="EL151" s="97" t="s">
        <v>389</v>
      </c>
      <c r="EM151" s="93"/>
      <c r="EN151" s="96" t="s">
        <v>389</v>
      </c>
      <c r="EO151" s="97" t="s">
        <v>389</v>
      </c>
      <c r="EP151" s="93"/>
      <c r="EQ151" s="96" t="s">
        <v>389</v>
      </c>
      <c r="ER151" s="97" t="s">
        <v>389</v>
      </c>
      <c r="ES151" s="93"/>
      <c r="ET151" s="96" t="s">
        <v>389</v>
      </c>
      <c r="EU151" s="97" t="s">
        <v>389</v>
      </c>
      <c r="EV151" s="93"/>
      <c r="EW151" s="96" t="s">
        <v>389</v>
      </c>
      <c r="EX151" s="97" t="s">
        <v>389</v>
      </c>
      <c r="EY151" s="93"/>
      <c r="EZ151" s="96" t="s">
        <v>389</v>
      </c>
      <c r="FA151" s="97" t="s">
        <v>389</v>
      </c>
      <c r="FB151" s="93"/>
      <c r="FC151" s="96" t="s">
        <v>389</v>
      </c>
      <c r="FD151" s="97" t="s">
        <v>389</v>
      </c>
      <c r="FE151" s="93"/>
      <c r="FF151" s="96" t="s">
        <v>389</v>
      </c>
      <c r="FG151" s="97" t="s">
        <v>389</v>
      </c>
      <c r="FH151" s="93"/>
      <c r="FI151" s="96" t="s">
        <v>389</v>
      </c>
      <c r="FJ151" s="97" t="s">
        <v>389</v>
      </c>
      <c r="FK151" s="93"/>
      <c r="FL151" s="96" t="s">
        <v>389</v>
      </c>
      <c r="FM151" s="97" t="s">
        <v>389</v>
      </c>
    </row>
    <row r="152" ht="15" customHeight="1" spans="1:170" x14ac:dyDescent="0.25">
      <c r="A152" s="94">
        <f>indices!B152</f>
      </c>
      <c r="B152" s="106">
        <f>'a completer'!$B$12</f>
      </c>
      <c r="C152" s="106">
        <f>'a completer'!$B$19</f>
      </c>
      <c r="D152" s="410">
        <f t="shared" si="2"/>
      </c>
      <c r="E152" s="93"/>
      <c r="F152" s="96" t="s">
        <v>389</v>
      </c>
      <c r="G152" s="97" t="s">
        <v>389</v>
      </c>
      <c r="H152" s="93"/>
      <c r="I152" s="96" t="s">
        <v>389</v>
      </c>
      <c r="J152" s="97" t="s">
        <v>389</v>
      </c>
      <c r="K152" s="93"/>
      <c r="L152" s="96" t="s">
        <v>389</v>
      </c>
      <c r="M152" s="97" t="s">
        <v>389</v>
      </c>
      <c r="N152" s="93"/>
      <c r="O152" s="96" t="s">
        <v>389</v>
      </c>
      <c r="P152" s="97" t="s">
        <v>389</v>
      </c>
      <c r="Q152" s="93"/>
      <c r="R152" s="96" t="s">
        <v>389</v>
      </c>
      <c r="S152" s="97" t="s">
        <v>389</v>
      </c>
      <c r="T152" s="93"/>
      <c r="U152" s="96" t="s">
        <v>389</v>
      </c>
      <c r="V152" s="97" t="s">
        <v>389</v>
      </c>
      <c r="W152" s="93"/>
      <c r="X152" s="96" t="s">
        <v>389</v>
      </c>
      <c r="Y152" s="97" t="s">
        <v>389</v>
      </c>
      <c r="Z152" s="93"/>
      <c r="AA152" s="96" t="s">
        <v>389</v>
      </c>
      <c r="AB152" s="97" t="s">
        <v>389</v>
      </c>
      <c r="AC152" s="93"/>
      <c r="AD152" s="96" t="s">
        <v>389</v>
      </c>
      <c r="AE152" s="97" t="s">
        <v>389</v>
      </c>
      <c r="AF152" s="93">
        <v>1</v>
      </c>
      <c r="AG152" s="96" t="e">
        <v>#N/A</v>
      </c>
      <c r="AH152" s="97" t="e">
        <v>#N/A</v>
      </c>
      <c r="AI152" s="93"/>
      <c r="AJ152" s="96" t="s">
        <v>389</v>
      </c>
      <c r="AK152" s="97" t="s">
        <v>389</v>
      </c>
      <c r="AL152" s="93"/>
      <c r="AM152" s="96" t="s">
        <v>389</v>
      </c>
      <c r="AN152" s="97" t="s">
        <v>389</v>
      </c>
      <c r="AO152" s="93"/>
      <c r="AP152" s="96" t="s">
        <v>389</v>
      </c>
      <c r="AQ152" s="97" t="s">
        <v>389</v>
      </c>
      <c r="AR152" s="93"/>
      <c r="AS152" s="96" t="s">
        <v>389</v>
      </c>
      <c r="AT152" s="97" t="s">
        <v>389</v>
      </c>
      <c r="AU152" s="93"/>
      <c r="AV152" s="96" t="s">
        <v>389</v>
      </c>
      <c r="AW152" s="97" t="s">
        <v>389</v>
      </c>
      <c r="AX152" s="93"/>
      <c r="AY152" s="96" t="s">
        <v>389</v>
      </c>
      <c r="AZ152" s="97" t="s">
        <v>389</v>
      </c>
      <c r="BA152" s="93"/>
      <c r="BB152" s="96" t="s">
        <v>389</v>
      </c>
      <c r="BC152" s="97" t="s">
        <v>389</v>
      </c>
      <c r="BD152" s="93"/>
      <c r="BE152" s="96" t="s">
        <v>389</v>
      </c>
      <c r="BF152" s="97" t="s">
        <v>389</v>
      </c>
      <c r="BG152" s="93"/>
      <c r="BH152" s="96" t="s">
        <v>389</v>
      </c>
      <c r="BI152" s="97" t="s">
        <v>389</v>
      </c>
      <c r="BJ152" s="93"/>
      <c r="BK152" s="96" t="s">
        <v>389</v>
      </c>
      <c r="BL152" s="97" t="s">
        <v>389</v>
      </c>
      <c r="BM152" s="93"/>
      <c r="BN152" s="96" t="s">
        <v>389</v>
      </c>
      <c r="BO152" s="97" t="s">
        <v>389</v>
      </c>
      <c r="BP152" s="93"/>
      <c r="BQ152" s="96" t="s">
        <v>389</v>
      </c>
      <c r="BR152" s="97" t="s">
        <v>389</v>
      </c>
      <c r="BS152" s="93"/>
      <c r="BT152" s="96" t="s">
        <v>389</v>
      </c>
      <c r="BU152" s="97" t="s">
        <v>389</v>
      </c>
      <c r="BV152" s="93"/>
      <c r="BW152" s="96" t="s">
        <v>389</v>
      </c>
      <c r="BX152" s="97" t="s">
        <v>389</v>
      </c>
      <c r="BY152" s="93"/>
      <c r="BZ152" s="96" t="s">
        <v>389</v>
      </c>
      <c r="CA152" s="97" t="s">
        <v>389</v>
      </c>
      <c r="CB152" s="93"/>
      <c r="CC152" s="96" t="s">
        <v>389</v>
      </c>
      <c r="CD152" s="97" t="s">
        <v>389</v>
      </c>
      <c r="CE152" s="93"/>
      <c r="CF152" s="96" t="s">
        <v>389</v>
      </c>
      <c r="CG152" s="97" t="s">
        <v>389</v>
      </c>
      <c r="CH152" s="93"/>
      <c r="CI152" s="96" t="s">
        <v>389</v>
      </c>
      <c r="CJ152" s="97" t="s">
        <v>389</v>
      </c>
      <c r="CK152" s="93"/>
      <c r="CL152" s="96" t="s">
        <v>389</v>
      </c>
      <c r="CM152" s="97" t="s">
        <v>389</v>
      </c>
      <c r="CN152" s="93"/>
      <c r="CO152" s="96" t="s">
        <v>389</v>
      </c>
      <c r="CP152" s="97" t="s">
        <v>389</v>
      </c>
      <c r="CQ152" s="93"/>
      <c r="CR152" s="96" t="s">
        <v>389</v>
      </c>
      <c r="CS152" s="97" t="s">
        <v>389</v>
      </c>
      <c r="CT152" s="93"/>
      <c r="CU152" s="96" t="s">
        <v>389</v>
      </c>
      <c r="CV152" s="97" t="s">
        <v>389</v>
      </c>
      <c r="CW152" s="93"/>
      <c r="CX152" s="96" t="s">
        <v>389</v>
      </c>
      <c r="CY152" s="97" t="s">
        <v>389</v>
      </c>
      <c r="CZ152" s="93"/>
      <c r="DA152" s="96" t="s">
        <v>389</v>
      </c>
      <c r="DB152" s="97" t="s">
        <v>389</v>
      </c>
      <c r="DC152" s="93"/>
      <c r="DD152" s="96" t="s">
        <v>389</v>
      </c>
      <c r="DE152" s="97" t="s">
        <v>389</v>
      </c>
      <c r="DF152" s="93"/>
      <c r="DG152" s="96" t="s">
        <v>389</v>
      </c>
      <c r="DH152" s="97" t="s">
        <v>389</v>
      </c>
      <c r="DI152" s="93"/>
      <c r="DJ152" s="96" t="s">
        <v>389</v>
      </c>
      <c r="DK152" s="97" t="s">
        <v>389</v>
      </c>
      <c r="DL152" s="93"/>
      <c r="DM152" s="96" t="s">
        <v>389</v>
      </c>
      <c r="DN152" s="97" t="s">
        <v>389</v>
      </c>
      <c r="DO152" s="93"/>
      <c r="DP152" s="96" t="s">
        <v>389</v>
      </c>
      <c r="DQ152" s="97" t="s">
        <v>389</v>
      </c>
      <c r="DR152" s="93"/>
      <c r="DS152" s="96" t="s">
        <v>389</v>
      </c>
      <c r="DT152" s="97" t="s">
        <v>389</v>
      </c>
      <c r="DU152" s="93"/>
      <c r="DV152" s="96" t="s">
        <v>389</v>
      </c>
      <c r="DW152" s="97" t="s">
        <v>389</v>
      </c>
      <c r="DX152" s="93"/>
      <c r="DY152" s="96" t="s">
        <v>389</v>
      </c>
      <c r="DZ152" s="97" t="s">
        <v>389</v>
      </c>
      <c r="EA152" s="93"/>
      <c r="EB152" s="96" t="s">
        <v>389</v>
      </c>
      <c r="EC152" s="97" t="s">
        <v>389</v>
      </c>
      <c r="ED152" s="93"/>
      <c r="EE152" s="96" t="s">
        <v>389</v>
      </c>
      <c r="EF152" s="97" t="s">
        <v>389</v>
      </c>
      <c r="EG152" s="93"/>
      <c r="EH152" s="96" t="s">
        <v>389</v>
      </c>
      <c r="EI152" s="97" t="s">
        <v>389</v>
      </c>
      <c r="EJ152" s="93"/>
      <c r="EK152" s="96" t="s">
        <v>389</v>
      </c>
      <c r="EL152" s="97" t="s">
        <v>389</v>
      </c>
      <c r="EM152" s="93"/>
      <c r="EN152" s="96" t="s">
        <v>389</v>
      </c>
      <c r="EO152" s="97" t="s">
        <v>389</v>
      </c>
      <c r="EP152" s="93"/>
      <c r="EQ152" s="96" t="s">
        <v>389</v>
      </c>
      <c r="ER152" s="97" t="s">
        <v>389</v>
      </c>
      <c r="ES152" s="93"/>
      <c r="ET152" s="96" t="s">
        <v>389</v>
      </c>
      <c r="EU152" s="97" t="s">
        <v>389</v>
      </c>
      <c r="EV152" s="93"/>
      <c r="EW152" s="96" t="s">
        <v>389</v>
      </c>
      <c r="EX152" s="97" t="s">
        <v>389</v>
      </c>
      <c r="EY152" s="93"/>
      <c r="EZ152" s="96" t="s">
        <v>389</v>
      </c>
      <c r="FA152" s="97" t="s">
        <v>389</v>
      </c>
      <c r="FB152" s="93"/>
      <c r="FC152" s="96" t="s">
        <v>389</v>
      </c>
      <c r="FD152" s="97" t="s">
        <v>389</v>
      </c>
      <c r="FE152" s="93"/>
      <c r="FF152" s="96" t="s">
        <v>389</v>
      </c>
      <c r="FG152" s="97" t="s">
        <v>389</v>
      </c>
      <c r="FH152" s="93"/>
      <c r="FI152" s="96" t="s">
        <v>389</v>
      </c>
      <c r="FJ152" s="97" t="s">
        <v>389</v>
      </c>
      <c r="FK152" s="93"/>
      <c r="FL152" s="96" t="s">
        <v>389</v>
      </c>
      <c r="FM152" s="97" t="s">
        <v>389</v>
      </c>
    </row>
    <row r="153" ht="15" customHeight="1" spans="1:170" x14ac:dyDescent="0.25">
      <c r="A153" s="94">
        <f>indices!B153</f>
      </c>
      <c r="B153" s="106">
        <f>'a completer'!$B$12</f>
      </c>
      <c r="C153" s="106">
        <f>'a completer'!$B$19</f>
      </c>
      <c r="D153" s="410">
        <f t="shared" si="2"/>
      </c>
      <c r="E153" s="93"/>
      <c r="F153" s="96" t="s">
        <v>389</v>
      </c>
      <c r="G153" s="97" t="s">
        <v>389</v>
      </c>
      <c r="H153" s="93"/>
      <c r="I153" s="96" t="s">
        <v>389</v>
      </c>
      <c r="J153" s="97" t="s">
        <v>389</v>
      </c>
      <c r="K153" s="93"/>
      <c r="L153" s="96" t="s">
        <v>389</v>
      </c>
      <c r="M153" s="97" t="s">
        <v>389</v>
      </c>
      <c r="N153" s="93"/>
      <c r="O153" s="96" t="s">
        <v>389</v>
      </c>
      <c r="P153" s="97" t="s">
        <v>389</v>
      </c>
      <c r="Q153" s="93"/>
      <c r="R153" s="96" t="s">
        <v>389</v>
      </c>
      <c r="S153" s="97" t="s">
        <v>389</v>
      </c>
      <c r="T153" s="93"/>
      <c r="U153" s="96" t="s">
        <v>389</v>
      </c>
      <c r="V153" s="97" t="s">
        <v>389</v>
      </c>
      <c r="W153" s="93"/>
      <c r="X153" s="96" t="s">
        <v>389</v>
      </c>
      <c r="Y153" s="97" t="s">
        <v>389</v>
      </c>
      <c r="Z153" s="93"/>
      <c r="AA153" s="96" t="s">
        <v>389</v>
      </c>
      <c r="AB153" s="97" t="s">
        <v>389</v>
      </c>
      <c r="AC153" s="93"/>
      <c r="AD153" s="96" t="s">
        <v>389</v>
      </c>
      <c r="AE153" s="97" t="s">
        <v>389</v>
      </c>
      <c r="AF153" s="93"/>
      <c r="AG153" s="96" t="s">
        <v>389</v>
      </c>
      <c r="AH153" s="97" t="s">
        <v>389</v>
      </c>
      <c r="AI153" s="93"/>
      <c r="AJ153" s="96" t="s">
        <v>389</v>
      </c>
      <c r="AK153" s="97" t="s">
        <v>389</v>
      </c>
      <c r="AL153" s="93"/>
      <c r="AM153" s="96" t="s">
        <v>389</v>
      </c>
      <c r="AN153" s="97" t="s">
        <v>389</v>
      </c>
      <c r="AO153" s="93"/>
      <c r="AP153" s="96" t="s">
        <v>389</v>
      </c>
      <c r="AQ153" s="97" t="s">
        <v>389</v>
      </c>
      <c r="AR153" s="93"/>
      <c r="AS153" s="96" t="s">
        <v>389</v>
      </c>
      <c r="AT153" s="97" t="s">
        <v>389</v>
      </c>
      <c r="AU153" s="93"/>
      <c r="AV153" s="96" t="s">
        <v>389</v>
      </c>
      <c r="AW153" s="97" t="s">
        <v>389</v>
      </c>
      <c r="AX153" s="93"/>
      <c r="AY153" s="96" t="s">
        <v>389</v>
      </c>
      <c r="AZ153" s="97" t="s">
        <v>389</v>
      </c>
      <c r="BA153" s="93"/>
      <c r="BB153" s="96" t="s">
        <v>389</v>
      </c>
      <c r="BC153" s="97" t="s">
        <v>389</v>
      </c>
      <c r="BD153" s="93"/>
      <c r="BE153" s="96" t="s">
        <v>389</v>
      </c>
      <c r="BF153" s="97" t="s">
        <v>389</v>
      </c>
      <c r="BG153" s="93"/>
      <c r="BH153" s="96" t="s">
        <v>389</v>
      </c>
      <c r="BI153" s="97" t="s">
        <v>389</v>
      </c>
      <c r="BJ153" s="93"/>
      <c r="BK153" s="96" t="s">
        <v>389</v>
      </c>
      <c r="BL153" s="97" t="s">
        <v>389</v>
      </c>
      <c r="BM153" s="93"/>
      <c r="BN153" s="96" t="s">
        <v>389</v>
      </c>
      <c r="BO153" s="97" t="s">
        <v>389</v>
      </c>
      <c r="BP153" s="93"/>
      <c r="BQ153" s="96" t="s">
        <v>389</v>
      </c>
      <c r="BR153" s="97" t="s">
        <v>389</v>
      </c>
      <c r="BS153" s="93"/>
      <c r="BT153" s="96" t="s">
        <v>389</v>
      </c>
      <c r="BU153" s="97" t="s">
        <v>389</v>
      </c>
      <c r="BV153" s="93"/>
      <c r="BW153" s="96" t="s">
        <v>389</v>
      </c>
      <c r="BX153" s="97" t="s">
        <v>389</v>
      </c>
      <c r="BY153" s="93"/>
      <c r="BZ153" s="96" t="s">
        <v>389</v>
      </c>
      <c r="CA153" s="97" t="s">
        <v>389</v>
      </c>
      <c r="CB153" s="93"/>
      <c r="CC153" s="96" t="s">
        <v>389</v>
      </c>
      <c r="CD153" s="97" t="s">
        <v>389</v>
      </c>
      <c r="CE153" s="93"/>
      <c r="CF153" s="96" t="s">
        <v>389</v>
      </c>
      <c r="CG153" s="97" t="s">
        <v>389</v>
      </c>
      <c r="CH153" s="93"/>
      <c r="CI153" s="96" t="s">
        <v>389</v>
      </c>
      <c r="CJ153" s="97" t="s">
        <v>389</v>
      </c>
      <c r="CK153" s="93"/>
      <c r="CL153" s="96" t="s">
        <v>389</v>
      </c>
      <c r="CM153" s="97" t="s">
        <v>389</v>
      </c>
      <c r="CN153" s="93"/>
      <c r="CO153" s="96" t="s">
        <v>389</v>
      </c>
      <c r="CP153" s="97" t="s">
        <v>389</v>
      </c>
      <c r="CQ153" s="93"/>
      <c r="CR153" s="96" t="s">
        <v>389</v>
      </c>
      <c r="CS153" s="97" t="s">
        <v>389</v>
      </c>
      <c r="CT153" s="93"/>
      <c r="CU153" s="96" t="s">
        <v>389</v>
      </c>
      <c r="CV153" s="97" t="s">
        <v>389</v>
      </c>
      <c r="CW153" s="93"/>
      <c r="CX153" s="96" t="s">
        <v>389</v>
      </c>
      <c r="CY153" s="97" t="s">
        <v>389</v>
      </c>
      <c r="CZ153" s="93"/>
      <c r="DA153" s="96" t="s">
        <v>389</v>
      </c>
      <c r="DB153" s="97" t="s">
        <v>389</v>
      </c>
      <c r="DC153" s="93"/>
      <c r="DD153" s="96" t="s">
        <v>389</v>
      </c>
      <c r="DE153" s="97" t="s">
        <v>389</v>
      </c>
      <c r="DF153" s="93"/>
      <c r="DG153" s="96" t="s">
        <v>389</v>
      </c>
      <c r="DH153" s="97" t="s">
        <v>389</v>
      </c>
      <c r="DI153" s="93"/>
      <c r="DJ153" s="96" t="s">
        <v>389</v>
      </c>
      <c r="DK153" s="97" t="s">
        <v>389</v>
      </c>
      <c r="DL153" s="93"/>
      <c r="DM153" s="96" t="s">
        <v>389</v>
      </c>
      <c r="DN153" s="97" t="s">
        <v>389</v>
      </c>
      <c r="DO153" s="93"/>
      <c r="DP153" s="96" t="s">
        <v>389</v>
      </c>
      <c r="DQ153" s="97" t="s">
        <v>389</v>
      </c>
      <c r="DR153" s="93"/>
      <c r="DS153" s="96" t="s">
        <v>389</v>
      </c>
      <c r="DT153" s="97" t="s">
        <v>389</v>
      </c>
      <c r="DU153" s="93"/>
      <c r="DV153" s="96" t="s">
        <v>389</v>
      </c>
      <c r="DW153" s="97" t="s">
        <v>389</v>
      </c>
      <c r="DX153" s="93"/>
      <c r="DY153" s="96" t="s">
        <v>389</v>
      </c>
      <c r="DZ153" s="97" t="s">
        <v>389</v>
      </c>
      <c r="EA153" s="93"/>
      <c r="EB153" s="96" t="s">
        <v>389</v>
      </c>
      <c r="EC153" s="97" t="s">
        <v>389</v>
      </c>
      <c r="ED153" s="93"/>
      <c r="EE153" s="96" t="s">
        <v>389</v>
      </c>
      <c r="EF153" s="97" t="s">
        <v>389</v>
      </c>
      <c r="EG153" s="93"/>
      <c r="EH153" s="96" t="s">
        <v>389</v>
      </c>
      <c r="EI153" s="97" t="s">
        <v>389</v>
      </c>
      <c r="EJ153" s="93"/>
      <c r="EK153" s="96" t="s">
        <v>389</v>
      </c>
      <c r="EL153" s="97" t="s">
        <v>389</v>
      </c>
      <c r="EM153" s="93"/>
      <c r="EN153" s="96" t="s">
        <v>389</v>
      </c>
      <c r="EO153" s="97" t="s">
        <v>389</v>
      </c>
      <c r="EP153" s="93"/>
      <c r="EQ153" s="96" t="s">
        <v>389</v>
      </c>
      <c r="ER153" s="97" t="s">
        <v>389</v>
      </c>
      <c r="ES153" s="93"/>
      <c r="ET153" s="96" t="s">
        <v>389</v>
      </c>
      <c r="EU153" s="97" t="s">
        <v>389</v>
      </c>
      <c r="EV153" s="93"/>
      <c r="EW153" s="96" t="s">
        <v>389</v>
      </c>
      <c r="EX153" s="97" t="s">
        <v>389</v>
      </c>
      <c r="EY153" s="93"/>
      <c r="EZ153" s="96" t="s">
        <v>389</v>
      </c>
      <c r="FA153" s="97" t="s">
        <v>389</v>
      </c>
      <c r="FB153" s="93"/>
      <c r="FC153" s="96" t="s">
        <v>389</v>
      </c>
      <c r="FD153" s="97" t="s">
        <v>389</v>
      </c>
      <c r="FE153" s="93"/>
      <c r="FF153" s="96" t="s">
        <v>389</v>
      </c>
      <c r="FG153" s="97" t="s">
        <v>389</v>
      </c>
      <c r="FH153" s="93"/>
      <c r="FI153" s="96" t="s">
        <v>389</v>
      </c>
      <c r="FJ153" s="97" t="s">
        <v>389</v>
      </c>
      <c r="FK153" s="93"/>
      <c r="FL153" s="96" t="s">
        <v>389</v>
      </c>
      <c r="FM153" s="97" t="s">
        <v>389</v>
      </c>
    </row>
    <row r="154" ht="15" customHeight="1" spans="1:170" x14ac:dyDescent="0.25">
      <c r="A154" s="94">
        <f>indices!B154</f>
      </c>
      <c r="B154" s="106">
        <f>'a completer'!$B$12</f>
      </c>
      <c r="C154" s="106">
        <f>'a completer'!$B$19</f>
      </c>
      <c r="D154" s="410">
        <f t="shared" si="2"/>
      </c>
      <c r="E154" s="93"/>
      <c r="F154" s="96" t="s">
        <v>389</v>
      </c>
      <c r="G154" s="97" t="s">
        <v>389</v>
      </c>
      <c r="H154" s="93"/>
      <c r="I154" s="96" t="s">
        <v>389</v>
      </c>
      <c r="J154" s="97" t="s">
        <v>389</v>
      </c>
      <c r="K154" s="93"/>
      <c r="L154" s="96" t="s">
        <v>389</v>
      </c>
      <c r="M154" s="97" t="s">
        <v>389</v>
      </c>
      <c r="N154" s="93"/>
      <c r="O154" s="96" t="s">
        <v>389</v>
      </c>
      <c r="P154" s="97" t="s">
        <v>389</v>
      </c>
      <c r="Q154" s="93"/>
      <c r="R154" s="96" t="s">
        <v>389</v>
      </c>
      <c r="S154" s="97" t="s">
        <v>389</v>
      </c>
      <c r="T154" s="93"/>
      <c r="U154" s="96" t="s">
        <v>389</v>
      </c>
      <c r="V154" s="97" t="s">
        <v>389</v>
      </c>
      <c r="W154" s="93"/>
      <c r="X154" s="96" t="s">
        <v>389</v>
      </c>
      <c r="Y154" s="97" t="s">
        <v>389</v>
      </c>
      <c r="Z154" s="93"/>
      <c r="AA154" s="96" t="s">
        <v>389</v>
      </c>
      <c r="AB154" s="97" t="s">
        <v>389</v>
      </c>
      <c r="AC154" s="93"/>
      <c r="AD154" s="96" t="s">
        <v>389</v>
      </c>
      <c r="AE154" s="97" t="s">
        <v>389</v>
      </c>
      <c r="AF154" s="93"/>
      <c r="AG154" s="96" t="s">
        <v>389</v>
      </c>
      <c r="AH154" s="97" t="s">
        <v>389</v>
      </c>
      <c r="AI154" s="93"/>
      <c r="AJ154" s="96" t="s">
        <v>389</v>
      </c>
      <c r="AK154" s="97" t="s">
        <v>389</v>
      </c>
      <c r="AL154" s="93"/>
      <c r="AM154" s="96" t="s">
        <v>389</v>
      </c>
      <c r="AN154" s="97" t="s">
        <v>389</v>
      </c>
      <c r="AO154" s="93"/>
      <c r="AP154" s="96" t="s">
        <v>389</v>
      </c>
      <c r="AQ154" s="97" t="s">
        <v>389</v>
      </c>
      <c r="AR154" s="93"/>
      <c r="AS154" s="96" t="s">
        <v>389</v>
      </c>
      <c r="AT154" s="97" t="s">
        <v>389</v>
      </c>
      <c r="AU154" s="93"/>
      <c r="AV154" s="96" t="s">
        <v>389</v>
      </c>
      <c r="AW154" s="97" t="s">
        <v>389</v>
      </c>
      <c r="AX154" s="93"/>
      <c r="AY154" s="96" t="s">
        <v>389</v>
      </c>
      <c r="AZ154" s="97" t="s">
        <v>389</v>
      </c>
      <c r="BA154" s="93"/>
      <c r="BB154" s="96" t="s">
        <v>389</v>
      </c>
      <c r="BC154" s="97" t="s">
        <v>389</v>
      </c>
      <c r="BD154" s="93"/>
      <c r="BE154" s="96" t="s">
        <v>389</v>
      </c>
      <c r="BF154" s="97" t="s">
        <v>389</v>
      </c>
      <c r="BG154" s="93"/>
      <c r="BH154" s="96" t="s">
        <v>389</v>
      </c>
      <c r="BI154" s="97" t="s">
        <v>389</v>
      </c>
      <c r="BJ154" s="93"/>
      <c r="BK154" s="96" t="s">
        <v>389</v>
      </c>
      <c r="BL154" s="97" t="s">
        <v>389</v>
      </c>
      <c r="BM154" s="93"/>
      <c r="BN154" s="96" t="s">
        <v>389</v>
      </c>
      <c r="BO154" s="97" t="s">
        <v>389</v>
      </c>
      <c r="BP154" s="93"/>
      <c r="BQ154" s="96" t="s">
        <v>389</v>
      </c>
      <c r="BR154" s="97" t="s">
        <v>389</v>
      </c>
      <c r="BS154" s="93"/>
      <c r="BT154" s="96" t="s">
        <v>389</v>
      </c>
      <c r="BU154" s="97" t="s">
        <v>389</v>
      </c>
      <c r="BV154" s="93"/>
      <c r="BW154" s="96" t="s">
        <v>389</v>
      </c>
      <c r="BX154" s="97" t="s">
        <v>389</v>
      </c>
      <c r="BY154" s="93"/>
      <c r="BZ154" s="96" t="s">
        <v>389</v>
      </c>
      <c r="CA154" s="97" t="s">
        <v>389</v>
      </c>
      <c r="CB154" s="93"/>
      <c r="CC154" s="96" t="s">
        <v>389</v>
      </c>
      <c r="CD154" s="97" t="s">
        <v>389</v>
      </c>
      <c r="CE154" s="93"/>
      <c r="CF154" s="96" t="s">
        <v>389</v>
      </c>
      <c r="CG154" s="97" t="s">
        <v>389</v>
      </c>
      <c r="CH154" s="93"/>
      <c r="CI154" s="96" t="s">
        <v>389</v>
      </c>
      <c r="CJ154" s="97" t="s">
        <v>389</v>
      </c>
      <c r="CK154" s="93"/>
      <c r="CL154" s="96" t="s">
        <v>389</v>
      </c>
      <c r="CM154" s="97" t="s">
        <v>389</v>
      </c>
      <c r="CN154" s="93"/>
      <c r="CO154" s="96" t="s">
        <v>389</v>
      </c>
      <c r="CP154" s="97" t="s">
        <v>389</v>
      </c>
      <c r="CQ154" s="93"/>
      <c r="CR154" s="96" t="s">
        <v>389</v>
      </c>
      <c r="CS154" s="97" t="s">
        <v>389</v>
      </c>
      <c r="CT154" s="93"/>
      <c r="CU154" s="96" t="s">
        <v>389</v>
      </c>
      <c r="CV154" s="97" t="s">
        <v>389</v>
      </c>
      <c r="CW154" s="93"/>
      <c r="CX154" s="96" t="s">
        <v>389</v>
      </c>
      <c r="CY154" s="97" t="s">
        <v>389</v>
      </c>
      <c r="CZ154" s="93"/>
      <c r="DA154" s="96" t="s">
        <v>389</v>
      </c>
      <c r="DB154" s="97" t="s">
        <v>389</v>
      </c>
      <c r="DC154" s="93"/>
      <c r="DD154" s="96" t="s">
        <v>389</v>
      </c>
      <c r="DE154" s="97" t="s">
        <v>389</v>
      </c>
      <c r="DF154" s="93"/>
      <c r="DG154" s="96" t="s">
        <v>389</v>
      </c>
      <c r="DH154" s="97" t="s">
        <v>389</v>
      </c>
      <c r="DI154" s="93"/>
      <c r="DJ154" s="96" t="s">
        <v>389</v>
      </c>
      <c r="DK154" s="97" t="s">
        <v>389</v>
      </c>
      <c r="DL154" s="93"/>
      <c r="DM154" s="96" t="s">
        <v>389</v>
      </c>
      <c r="DN154" s="97" t="s">
        <v>389</v>
      </c>
      <c r="DO154" s="93"/>
      <c r="DP154" s="96" t="s">
        <v>389</v>
      </c>
      <c r="DQ154" s="97" t="s">
        <v>389</v>
      </c>
      <c r="DR154" s="93"/>
      <c r="DS154" s="96" t="s">
        <v>389</v>
      </c>
      <c r="DT154" s="97" t="s">
        <v>389</v>
      </c>
      <c r="DU154" s="93"/>
      <c r="DV154" s="96" t="s">
        <v>389</v>
      </c>
      <c r="DW154" s="97" t="s">
        <v>389</v>
      </c>
      <c r="DX154" s="93"/>
      <c r="DY154" s="96" t="s">
        <v>389</v>
      </c>
      <c r="DZ154" s="97" t="s">
        <v>389</v>
      </c>
      <c r="EA154" s="93"/>
      <c r="EB154" s="96" t="s">
        <v>389</v>
      </c>
      <c r="EC154" s="97" t="s">
        <v>389</v>
      </c>
      <c r="ED154" s="93"/>
      <c r="EE154" s="96" t="s">
        <v>389</v>
      </c>
      <c r="EF154" s="97" t="s">
        <v>389</v>
      </c>
      <c r="EG154" s="93"/>
      <c r="EH154" s="96" t="s">
        <v>389</v>
      </c>
      <c r="EI154" s="97" t="s">
        <v>389</v>
      </c>
      <c r="EJ154" s="93"/>
      <c r="EK154" s="96" t="s">
        <v>389</v>
      </c>
      <c r="EL154" s="97" t="s">
        <v>389</v>
      </c>
      <c r="EM154" s="93"/>
      <c r="EN154" s="96" t="s">
        <v>389</v>
      </c>
      <c r="EO154" s="97" t="s">
        <v>389</v>
      </c>
      <c r="EP154" s="93"/>
      <c r="EQ154" s="96" t="s">
        <v>389</v>
      </c>
      <c r="ER154" s="97" t="s">
        <v>389</v>
      </c>
      <c r="ES154" s="93"/>
      <c r="ET154" s="96" t="s">
        <v>389</v>
      </c>
      <c r="EU154" s="97" t="s">
        <v>389</v>
      </c>
      <c r="EV154" s="93"/>
      <c r="EW154" s="96" t="s">
        <v>389</v>
      </c>
      <c r="EX154" s="97" t="s">
        <v>389</v>
      </c>
      <c r="EY154" s="93"/>
      <c r="EZ154" s="96" t="s">
        <v>389</v>
      </c>
      <c r="FA154" s="97" t="s">
        <v>389</v>
      </c>
      <c r="FB154" s="93"/>
      <c r="FC154" s="96" t="s">
        <v>389</v>
      </c>
      <c r="FD154" s="97" t="s">
        <v>389</v>
      </c>
      <c r="FE154" s="93"/>
      <c r="FF154" s="96" t="s">
        <v>389</v>
      </c>
      <c r="FG154" s="97" t="s">
        <v>389</v>
      </c>
      <c r="FH154" s="93"/>
      <c r="FI154" s="96" t="s">
        <v>389</v>
      </c>
      <c r="FJ154" s="97" t="s">
        <v>389</v>
      </c>
      <c r="FK154" s="93"/>
      <c r="FL154" s="96" t="s">
        <v>389</v>
      </c>
      <c r="FM154" s="97" t="s">
        <v>389</v>
      </c>
    </row>
    <row r="155" ht="15" customHeight="1" spans="1:170" x14ac:dyDescent="0.25">
      <c r="A155" s="94">
        <f>indices!B155</f>
      </c>
      <c r="B155" s="106">
        <f>'a completer'!$B$12</f>
      </c>
      <c r="C155" s="106">
        <f>'a completer'!$B$19</f>
      </c>
      <c r="D155" s="410">
        <f t="shared" si="2"/>
      </c>
      <c r="E155" s="93"/>
      <c r="F155" s="96" t="s">
        <v>389</v>
      </c>
      <c r="G155" s="97" t="s">
        <v>389</v>
      </c>
      <c r="H155" s="93"/>
      <c r="I155" s="96" t="s">
        <v>389</v>
      </c>
      <c r="J155" s="97" t="s">
        <v>389</v>
      </c>
      <c r="K155" s="93"/>
      <c r="L155" s="96" t="s">
        <v>389</v>
      </c>
      <c r="M155" s="97" t="s">
        <v>389</v>
      </c>
      <c r="N155" s="93"/>
      <c r="O155" s="96" t="s">
        <v>389</v>
      </c>
      <c r="P155" s="97" t="s">
        <v>389</v>
      </c>
      <c r="Q155" s="93"/>
      <c r="R155" s="96" t="s">
        <v>389</v>
      </c>
      <c r="S155" s="97" t="s">
        <v>389</v>
      </c>
      <c r="T155" s="93"/>
      <c r="U155" s="96" t="s">
        <v>389</v>
      </c>
      <c r="V155" s="97" t="s">
        <v>389</v>
      </c>
      <c r="W155" s="93"/>
      <c r="X155" s="96" t="s">
        <v>389</v>
      </c>
      <c r="Y155" s="97" t="s">
        <v>389</v>
      </c>
      <c r="Z155" s="93"/>
      <c r="AA155" s="96" t="s">
        <v>389</v>
      </c>
      <c r="AB155" s="97" t="s">
        <v>389</v>
      </c>
      <c r="AC155" s="93"/>
      <c r="AD155" s="96" t="s">
        <v>389</v>
      </c>
      <c r="AE155" s="97" t="s">
        <v>389</v>
      </c>
      <c r="AF155" s="93"/>
      <c r="AG155" s="96" t="s">
        <v>389</v>
      </c>
      <c r="AH155" s="97" t="s">
        <v>389</v>
      </c>
      <c r="AI155" s="93"/>
      <c r="AJ155" s="96" t="s">
        <v>389</v>
      </c>
      <c r="AK155" s="97" t="s">
        <v>389</v>
      </c>
      <c r="AL155" s="93"/>
      <c r="AM155" s="96" t="s">
        <v>389</v>
      </c>
      <c r="AN155" s="97" t="s">
        <v>389</v>
      </c>
      <c r="AO155" s="93"/>
      <c r="AP155" s="96" t="s">
        <v>389</v>
      </c>
      <c r="AQ155" s="97" t="s">
        <v>389</v>
      </c>
      <c r="AR155" s="93"/>
      <c r="AS155" s="96" t="s">
        <v>389</v>
      </c>
      <c r="AT155" s="97" t="s">
        <v>389</v>
      </c>
      <c r="AU155" s="93"/>
      <c r="AV155" s="96" t="s">
        <v>389</v>
      </c>
      <c r="AW155" s="97" t="s">
        <v>389</v>
      </c>
      <c r="AX155" s="93"/>
      <c r="AY155" s="96" t="s">
        <v>389</v>
      </c>
      <c r="AZ155" s="97" t="s">
        <v>389</v>
      </c>
      <c r="BA155" s="93"/>
      <c r="BB155" s="96" t="s">
        <v>389</v>
      </c>
      <c r="BC155" s="97" t="s">
        <v>389</v>
      </c>
      <c r="BD155" s="93"/>
      <c r="BE155" s="96" t="s">
        <v>389</v>
      </c>
      <c r="BF155" s="97" t="s">
        <v>389</v>
      </c>
      <c r="BG155" s="93"/>
      <c r="BH155" s="96" t="s">
        <v>389</v>
      </c>
      <c r="BI155" s="97" t="s">
        <v>389</v>
      </c>
      <c r="BJ155" s="93"/>
      <c r="BK155" s="96" t="s">
        <v>389</v>
      </c>
      <c r="BL155" s="97" t="s">
        <v>389</v>
      </c>
      <c r="BM155" s="93"/>
      <c r="BN155" s="96" t="s">
        <v>389</v>
      </c>
      <c r="BO155" s="97" t="s">
        <v>389</v>
      </c>
      <c r="BP155" s="93"/>
      <c r="BQ155" s="96" t="s">
        <v>389</v>
      </c>
      <c r="BR155" s="97" t="s">
        <v>389</v>
      </c>
      <c r="BS155" s="93"/>
      <c r="BT155" s="96" t="s">
        <v>389</v>
      </c>
      <c r="BU155" s="97" t="s">
        <v>389</v>
      </c>
      <c r="BV155" s="93"/>
      <c r="BW155" s="96" t="s">
        <v>389</v>
      </c>
      <c r="BX155" s="97" t="s">
        <v>389</v>
      </c>
      <c r="BY155" s="93"/>
      <c r="BZ155" s="96" t="s">
        <v>389</v>
      </c>
      <c r="CA155" s="97" t="s">
        <v>389</v>
      </c>
      <c r="CB155" s="93"/>
      <c r="CC155" s="96" t="s">
        <v>389</v>
      </c>
      <c r="CD155" s="97" t="s">
        <v>389</v>
      </c>
      <c r="CE155" s="93"/>
      <c r="CF155" s="96" t="s">
        <v>389</v>
      </c>
      <c r="CG155" s="97" t="s">
        <v>389</v>
      </c>
      <c r="CH155" s="93"/>
      <c r="CI155" s="96" t="s">
        <v>389</v>
      </c>
      <c r="CJ155" s="97" t="s">
        <v>389</v>
      </c>
      <c r="CK155" s="93"/>
      <c r="CL155" s="96" t="s">
        <v>389</v>
      </c>
      <c r="CM155" s="97" t="s">
        <v>389</v>
      </c>
      <c r="CN155" s="93"/>
      <c r="CO155" s="96" t="s">
        <v>389</v>
      </c>
      <c r="CP155" s="97" t="s">
        <v>389</v>
      </c>
      <c r="CQ155" s="93"/>
      <c r="CR155" s="96" t="s">
        <v>389</v>
      </c>
      <c r="CS155" s="97" t="s">
        <v>389</v>
      </c>
      <c r="CT155" s="93"/>
      <c r="CU155" s="96" t="s">
        <v>389</v>
      </c>
      <c r="CV155" s="97" t="s">
        <v>389</v>
      </c>
      <c r="CW155" s="93"/>
      <c r="CX155" s="96" t="s">
        <v>389</v>
      </c>
      <c r="CY155" s="97" t="s">
        <v>389</v>
      </c>
      <c r="CZ155" s="93"/>
      <c r="DA155" s="96" t="s">
        <v>389</v>
      </c>
      <c r="DB155" s="97" t="s">
        <v>389</v>
      </c>
      <c r="DC155" s="93"/>
      <c r="DD155" s="96" t="s">
        <v>389</v>
      </c>
      <c r="DE155" s="97" t="s">
        <v>389</v>
      </c>
      <c r="DF155" s="93"/>
      <c r="DG155" s="96" t="s">
        <v>389</v>
      </c>
      <c r="DH155" s="97" t="s">
        <v>389</v>
      </c>
      <c r="DI155" s="93"/>
      <c r="DJ155" s="96" t="s">
        <v>389</v>
      </c>
      <c r="DK155" s="97" t="s">
        <v>389</v>
      </c>
      <c r="DL155" s="93"/>
      <c r="DM155" s="96" t="s">
        <v>389</v>
      </c>
      <c r="DN155" s="97" t="s">
        <v>389</v>
      </c>
      <c r="DO155" s="93"/>
      <c r="DP155" s="96" t="s">
        <v>389</v>
      </c>
      <c r="DQ155" s="97" t="s">
        <v>389</v>
      </c>
      <c r="DR155" s="93"/>
      <c r="DS155" s="96" t="s">
        <v>389</v>
      </c>
      <c r="DT155" s="97" t="s">
        <v>389</v>
      </c>
      <c r="DU155" s="93"/>
      <c r="DV155" s="96" t="s">
        <v>389</v>
      </c>
      <c r="DW155" s="97" t="s">
        <v>389</v>
      </c>
      <c r="DX155" s="93"/>
      <c r="DY155" s="96" t="s">
        <v>389</v>
      </c>
      <c r="DZ155" s="97" t="s">
        <v>389</v>
      </c>
      <c r="EA155" s="93"/>
      <c r="EB155" s="96" t="s">
        <v>389</v>
      </c>
      <c r="EC155" s="97" t="s">
        <v>389</v>
      </c>
      <c r="ED155" s="93"/>
      <c r="EE155" s="96" t="s">
        <v>389</v>
      </c>
      <c r="EF155" s="97" t="s">
        <v>389</v>
      </c>
      <c r="EG155" s="93"/>
      <c r="EH155" s="96" t="s">
        <v>389</v>
      </c>
      <c r="EI155" s="97" t="s">
        <v>389</v>
      </c>
      <c r="EJ155" s="93"/>
      <c r="EK155" s="96" t="s">
        <v>389</v>
      </c>
      <c r="EL155" s="97" t="s">
        <v>389</v>
      </c>
      <c r="EM155" s="93"/>
      <c r="EN155" s="96" t="s">
        <v>389</v>
      </c>
      <c r="EO155" s="97" t="s">
        <v>389</v>
      </c>
      <c r="EP155" s="93"/>
      <c r="EQ155" s="96" t="s">
        <v>389</v>
      </c>
      <c r="ER155" s="97" t="s">
        <v>389</v>
      </c>
      <c r="ES155" s="93"/>
      <c r="ET155" s="96" t="s">
        <v>389</v>
      </c>
      <c r="EU155" s="97" t="s">
        <v>389</v>
      </c>
      <c r="EV155" s="93"/>
      <c r="EW155" s="96" t="s">
        <v>389</v>
      </c>
      <c r="EX155" s="97" t="s">
        <v>389</v>
      </c>
      <c r="EY155" s="93"/>
      <c r="EZ155" s="96" t="s">
        <v>389</v>
      </c>
      <c r="FA155" s="97" t="s">
        <v>389</v>
      </c>
      <c r="FB155" s="93"/>
      <c r="FC155" s="96" t="s">
        <v>389</v>
      </c>
      <c r="FD155" s="97" t="s">
        <v>389</v>
      </c>
      <c r="FE155" s="93"/>
      <c r="FF155" s="96" t="s">
        <v>389</v>
      </c>
      <c r="FG155" s="97" t="s">
        <v>389</v>
      </c>
      <c r="FH155" s="93"/>
      <c r="FI155" s="96" t="s">
        <v>389</v>
      </c>
      <c r="FJ155" s="97" t="s">
        <v>389</v>
      </c>
      <c r="FK155" s="93"/>
      <c r="FL155" s="96" t="s">
        <v>389</v>
      </c>
      <c r="FM155" s="97" t="s">
        <v>389</v>
      </c>
    </row>
    <row r="156" ht="15" customHeight="1" spans="1:170" x14ac:dyDescent="0.25">
      <c r="A156" s="94">
        <f>indices!B156</f>
      </c>
      <c r="B156" s="106">
        <f>'a completer'!$B$12</f>
      </c>
      <c r="C156" s="106">
        <f>'a completer'!$B$19</f>
      </c>
      <c r="D156" s="410">
        <f t="shared" si="2"/>
      </c>
      <c r="E156" s="93"/>
      <c r="F156" s="96" t="s">
        <v>389</v>
      </c>
      <c r="G156" s="97" t="s">
        <v>389</v>
      </c>
      <c r="H156" s="93"/>
      <c r="I156" s="96" t="s">
        <v>389</v>
      </c>
      <c r="J156" s="97" t="s">
        <v>389</v>
      </c>
      <c r="K156" s="93"/>
      <c r="L156" s="96" t="s">
        <v>389</v>
      </c>
      <c r="M156" s="97" t="s">
        <v>389</v>
      </c>
      <c r="N156" s="93"/>
      <c r="O156" s="96" t="s">
        <v>389</v>
      </c>
      <c r="P156" s="97" t="s">
        <v>389</v>
      </c>
      <c r="Q156" s="93"/>
      <c r="R156" s="96" t="s">
        <v>389</v>
      </c>
      <c r="S156" s="97" t="s">
        <v>389</v>
      </c>
      <c r="T156" s="93"/>
      <c r="U156" s="96" t="s">
        <v>389</v>
      </c>
      <c r="V156" s="97" t="s">
        <v>389</v>
      </c>
      <c r="W156" s="93"/>
      <c r="X156" s="96" t="s">
        <v>389</v>
      </c>
      <c r="Y156" s="97" t="s">
        <v>389</v>
      </c>
      <c r="Z156" s="93"/>
      <c r="AA156" s="96" t="s">
        <v>389</v>
      </c>
      <c r="AB156" s="97" t="s">
        <v>389</v>
      </c>
      <c r="AC156" s="93"/>
      <c r="AD156" s="96" t="s">
        <v>389</v>
      </c>
      <c r="AE156" s="97" t="s">
        <v>389</v>
      </c>
      <c r="AF156" s="93"/>
      <c r="AG156" s="96" t="s">
        <v>389</v>
      </c>
      <c r="AH156" s="97" t="s">
        <v>389</v>
      </c>
      <c r="AI156" s="93"/>
      <c r="AJ156" s="96" t="s">
        <v>389</v>
      </c>
      <c r="AK156" s="97" t="s">
        <v>389</v>
      </c>
      <c r="AL156" s="93"/>
      <c r="AM156" s="96" t="s">
        <v>389</v>
      </c>
      <c r="AN156" s="97" t="s">
        <v>389</v>
      </c>
      <c r="AO156" s="93"/>
      <c r="AP156" s="96" t="s">
        <v>389</v>
      </c>
      <c r="AQ156" s="97" t="s">
        <v>389</v>
      </c>
      <c r="AR156" s="93"/>
      <c r="AS156" s="96" t="s">
        <v>389</v>
      </c>
      <c r="AT156" s="97" t="s">
        <v>389</v>
      </c>
      <c r="AU156" s="93"/>
      <c r="AV156" s="96" t="s">
        <v>389</v>
      </c>
      <c r="AW156" s="97" t="s">
        <v>389</v>
      </c>
      <c r="AX156" s="93"/>
      <c r="AY156" s="96" t="s">
        <v>389</v>
      </c>
      <c r="AZ156" s="97" t="s">
        <v>389</v>
      </c>
      <c r="BA156" s="93"/>
      <c r="BB156" s="96" t="s">
        <v>389</v>
      </c>
      <c r="BC156" s="97" t="s">
        <v>389</v>
      </c>
      <c r="BD156" s="93"/>
      <c r="BE156" s="96" t="s">
        <v>389</v>
      </c>
      <c r="BF156" s="97" t="s">
        <v>389</v>
      </c>
      <c r="BG156" s="93"/>
      <c r="BH156" s="96" t="s">
        <v>389</v>
      </c>
      <c r="BI156" s="97" t="s">
        <v>389</v>
      </c>
      <c r="BJ156" s="93"/>
      <c r="BK156" s="96" t="s">
        <v>389</v>
      </c>
      <c r="BL156" s="97" t="s">
        <v>389</v>
      </c>
      <c r="BM156" s="93"/>
      <c r="BN156" s="96" t="s">
        <v>389</v>
      </c>
      <c r="BO156" s="97" t="s">
        <v>389</v>
      </c>
      <c r="BP156" s="93"/>
      <c r="BQ156" s="96" t="s">
        <v>389</v>
      </c>
      <c r="BR156" s="97" t="s">
        <v>389</v>
      </c>
      <c r="BS156" s="93"/>
      <c r="BT156" s="96" t="s">
        <v>389</v>
      </c>
      <c r="BU156" s="97" t="s">
        <v>389</v>
      </c>
      <c r="BV156" s="93"/>
      <c r="BW156" s="96" t="s">
        <v>389</v>
      </c>
      <c r="BX156" s="97" t="s">
        <v>389</v>
      </c>
      <c r="BY156" s="93"/>
      <c r="BZ156" s="96" t="s">
        <v>389</v>
      </c>
      <c r="CA156" s="97" t="s">
        <v>389</v>
      </c>
      <c r="CB156" s="93"/>
      <c r="CC156" s="96" t="s">
        <v>389</v>
      </c>
      <c r="CD156" s="97" t="s">
        <v>389</v>
      </c>
      <c r="CE156" s="93"/>
      <c r="CF156" s="96" t="s">
        <v>389</v>
      </c>
      <c r="CG156" s="97" t="s">
        <v>389</v>
      </c>
      <c r="CH156" s="93"/>
      <c r="CI156" s="96" t="s">
        <v>389</v>
      </c>
      <c r="CJ156" s="97" t="s">
        <v>389</v>
      </c>
      <c r="CK156" s="93"/>
      <c r="CL156" s="96" t="s">
        <v>389</v>
      </c>
      <c r="CM156" s="97" t="s">
        <v>389</v>
      </c>
      <c r="CN156" s="93"/>
      <c r="CO156" s="96" t="s">
        <v>389</v>
      </c>
      <c r="CP156" s="97" t="s">
        <v>389</v>
      </c>
      <c r="CQ156" s="93"/>
      <c r="CR156" s="96" t="s">
        <v>389</v>
      </c>
      <c r="CS156" s="97" t="s">
        <v>389</v>
      </c>
      <c r="CT156" s="93"/>
      <c r="CU156" s="96" t="s">
        <v>389</v>
      </c>
      <c r="CV156" s="97" t="s">
        <v>389</v>
      </c>
      <c r="CW156" s="93"/>
      <c r="CX156" s="96" t="s">
        <v>389</v>
      </c>
      <c r="CY156" s="97" t="s">
        <v>389</v>
      </c>
      <c r="CZ156" s="93"/>
      <c r="DA156" s="96" t="s">
        <v>389</v>
      </c>
      <c r="DB156" s="97" t="s">
        <v>389</v>
      </c>
      <c r="DC156" s="93"/>
      <c r="DD156" s="96" t="s">
        <v>389</v>
      </c>
      <c r="DE156" s="97" t="s">
        <v>389</v>
      </c>
      <c r="DF156" s="93"/>
      <c r="DG156" s="96" t="s">
        <v>389</v>
      </c>
      <c r="DH156" s="97" t="s">
        <v>389</v>
      </c>
      <c r="DI156" s="93"/>
      <c r="DJ156" s="96" t="s">
        <v>389</v>
      </c>
      <c r="DK156" s="97" t="s">
        <v>389</v>
      </c>
      <c r="DL156" s="93"/>
      <c r="DM156" s="96" t="s">
        <v>389</v>
      </c>
      <c r="DN156" s="97" t="s">
        <v>389</v>
      </c>
      <c r="DO156" s="93"/>
      <c r="DP156" s="96" t="s">
        <v>389</v>
      </c>
      <c r="DQ156" s="97" t="s">
        <v>389</v>
      </c>
      <c r="DR156" s="93"/>
      <c r="DS156" s="96" t="s">
        <v>389</v>
      </c>
      <c r="DT156" s="97" t="s">
        <v>389</v>
      </c>
      <c r="DU156" s="93"/>
      <c r="DV156" s="96" t="s">
        <v>389</v>
      </c>
      <c r="DW156" s="97" t="s">
        <v>389</v>
      </c>
      <c r="DX156" s="93"/>
      <c r="DY156" s="96" t="s">
        <v>389</v>
      </c>
      <c r="DZ156" s="97" t="s">
        <v>389</v>
      </c>
      <c r="EA156" s="93"/>
      <c r="EB156" s="96" t="s">
        <v>389</v>
      </c>
      <c r="EC156" s="97" t="s">
        <v>389</v>
      </c>
      <c r="ED156" s="93"/>
      <c r="EE156" s="96" t="s">
        <v>389</v>
      </c>
      <c r="EF156" s="97" t="s">
        <v>389</v>
      </c>
      <c r="EG156" s="93"/>
      <c r="EH156" s="96" t="s">
        <v>389</v>
      </c>
      <c r="EI156" s="97" t="s">
        <v>389</v>
      </c>
      <c r="EJ156" s="93"/>
      <c r="EK156" s="96" t="s">
        <v>389</v>
      </c>
      <c r="EL156" s="97" t="s">
        <v>389</v>
      </c>
      <c r="EM156" s="93"/>
      <c r="EN156" s="96" t="s">
        <v>389</v>
      </c>
      <c r="EO156" s="97" t="s">
        <v>389</v>
      </c>
      <c r="EP156" s="93"/>
      <c r="EQ156" s="96" t="s">
        <v>389</v>
      </c>
      <c r="ER156" s="97" t="s">
        <v>389</v>
      </c>
      <c r="ES156" s="93"/>
      <c r="ET156" s="96" t="s">
        <v>389</v>
      </c>
      <c r="EU156" s="97" t="s">
        <v>389</v>
      </c>
      <c r="EV156" s="93"/>
      <c r="EW156" s="96" t="s">
        <v>389</v>
      </c>
      <c r="EX156" s="97" t="s">
        <v>389</v>
      </c>
      <c r="EY156" s="93"/>
      <c r="EZ156" s="96" t="s">
        <v>389</v>
      </c>
      <c r="FA156" s="97" t="s">
        <v>389</v>
      </c>
      <c r="FB156" s="93"/>
      <c r="FC156" s="96" t="s">
        <v>389</v>
      </c>
      <c r="FD156" s="97" t="s">
        <v>389</v>
      </c>
      <c r="FE156" s="93"/>
      <c r="FF156" s="96" t="s">
        <v>389</v>
      </c>
      <c r="FG156" s="97" t="s">
        <v>389</v>
      </c>
      <c r="FH156" s="93"/>
      <c r="FI156" s="96" t="s">
        <v>389</v>
      </c>
      <c r="FJ156" s="97" t="s">
        <v>389</v>
      </c>
      <c r="FK156" s="93"/>
      <c r="FL156" s="96" t="s">
        <v>389</v>
      </c>
      <c r="FM156" s="97" t="s">
        <v>389</v>
      </c>
    </row>
    <row r="157" ht="15" customHeight="1" spans="1:170" x14ac:dyDescent="0.25">
      <c r="A157" s="94">
        <f>indices!B157</f>
      </c>
      <c r="B157" s="106">
        <f>'a completer'!$B$12</f>
      </c>
      <c r="C157" s="106">
        <f>'a completer'!$B$19</f>
      </c>
      <c r="D157" s="410">
        <f t="shared" si="2"/>
      </c>
      <c r="E157" s="93"/>
      <c r="F157" s="96" t="s">
        <v>389</v>
      </c>
      <c r="G157" s="97" t="s">
        <v>389</v>
      </c>
      <c r="H157" s="93"/>
      <c r="I157" s="96" t="s">
        <v>389</v>
      </c>
      <c r="J157" s="97" t="s">
        <v>389</v>
      </c>
      <c r="K157" s="93"/>
      <c r="L157" s="96" t="s">
        <v>389</v>
      </c>
      <c r="M157" s="97" t="s">
        <v>389</v>
      </c>
      <c r="N157" s="93"/>
      <c r="O157" s="96" t="s">
        <v>389</v>
      </c>
      <c r="P157" s="97" t="s">
        <v>389</v>
      </c>
      <c r="Q157" s="93"/>
      <c r="R157" s="96" t="s">
        <v>389</v>
      </c>
      <c r="S157" s="97" t="s">
        <v>389</v>
      </c>
      <c r="T157" s="93"/>
      <c r="U157" s="96" t="s">
        <v>389</v>
      </c>
      <c r="V157" s="97" t="s">
        <v>389</v>
      </c>
      <c r="W157" s="93"/>
      <c r="X157" s="96" t="s">
        <v>389</v>
      </c>
      <c r="Y157" s="97" t="s">
        <v>389</v>
      </c>
      <c r="Z157" s="93"/>
      <c r="AA157" s="96" t="s">
        <v>389</v>
      </c>
      <c r="AB157" s="97" t="s">
        <v>389</v>
      </c>
      <c r="AC157" s="93"/>
      <c r="AD157" s="96" t="s">
        <v>389</v>
      </c>
      <c r="AE157" s="97" t="s">
        <v>389</v>
      </c>
      <c r="AF157" s="93">
        <v>1</v>
      </c>
      <c r="AG157" s="96" t="e">
        <v>#N/A</v>
      </c>
      <c r="AH157" s="97" t="e">
        <v>#N/A</v>
      </c>
      <c r="AI157" s="93"/>
      <c r="AJ157" s="96" t="s">
        <v>389</v>
      </c>
      <c r="AK157" s="97" t="s">
        <v>389</v>
      </c>
      <c r="AL157" s="93"/>
      <c r="AM157" s="96" t="s">
        <v>389</v>
      </c>
      <c r="AN157" s="97" t="s">
        <v>389</v>
      </c>
      <c r="AO157" s="93"/>
      <c r="AP157" s="96" t="s">
        <v>389</v>
      </c>
      <c r="AQ157" s="97" t="s">
        <v>389</v>
      </c>
      <c r="AR157" s="93"/>
      <c r="AS157" s="96" t="s">
        <v>389</v>
      </c>
      <c r="AT157" s="97" t="s">
        <v>389</v>
      </c>
      <c r="AU157" s="93"/>
      <c r="AV157" s="96" t="s">
        <v>389</v>
      </c>
      <c r="AW157" s="97" t="s">
        <v>389</v>
      </c>
      <c r="AX157" s="93"/>
      <c r="AY157" s="96" t="s">
        <v>389</v>
      </c>
      <c r="AZ157" s="97" t="s">
        <v>389</v>
      </c>
      <c r="BA157" s="93"/>
      <c r="BB157" s="96" t="s">
        <v>389</v>
      </c>
      <c r="BC157" s="97" t="s">
        <v>389</v>
      </c>
      <c r="BD157" s="93"/>
      <c r="BE157" s="96" t="s">
        <v>389</v>
      </c>
      <c r="BF157" s="97" t="s">
        <v>389</v>
      </c>
      <c r="BG157" s="93"/>
      <c r="BH157" s="96" t="s">
        <v>389</v>
      </c>
      <c r="BI157" s="97" t="s">
        <v>389</v>
      </c>
      <c r="BJ157" s="93"/>
      <c r="BK157" s="96" t="s">
        <v>389</v>
      </c>
      <c r="BL157" s="97" t="s">
        <v>389</v>
      </c>
      <c r="BM157" s="93"/>
      <c r="BN157" s="96" t="s">
        <v>389</v>
      </c>
      <c r="BO157" s="97" t="s">
        <v>389</v>
      </c>
      <c r="BP157" s="93"/>
      <c r="BQ157" s="96" t="s">
        <v>389</v>
      </c>
      <c r="BR157" s="97" t="s">
        <v>389</v>
      </c>
      <c r="BS157" s="93"/>
      <c r="BT157" s="96" t="s">
        <v>389</v>
      </c>
      <c r="BU157" s="97" t="s">
        <v>389</v>
      </c>
      <c r="BV157" s="93"/>
      <c r="BW157" s="96" t="s">
        <v>389</v>
      </c>
      <c r="BX157" s="97" t="s">
        <v>389</v>
      </c>
      <c r="BY157" s="93"/>
      <c r="BZ157" s="96" t="s">
        <v>389</v>
      </c>
      <c r="CA157" s="97" t="s">
        <v>389</v>
      </c>
      <c r="CB157" s="93">
        <v>1</v>
      </c>
      <c r="CC157" s="96" t="e">
        <v>#N/A</v>
      </c>
      <c r="CD157" s="97" t="e">
        <v>#N/A</v>
      </c>
      <c r="CE157" s="93"/>
      <c r="CF157" s="96" t="s">
        <v>389</v>
      </c>
      <c r="CG157" s="97" t="s">
        <v>389</v>
      </c>
      <c r="CH157" s="93"/>
      <c r="CI157" s="96" t="s">
        <v>389</v>
      </c>
      <c r="CJ157" s="97" t="s">
        <v>389</v>
      </c>
      <c r="CK157" s="93"/>
      <c r="CL157" s="96" t="s">
        <v>389</v>
      </c>
      <c r="CM157" s="97" t="s">
        <v>389</v>
      </c>
      <c r="CN157" s="93"/>
      <c r="CO157" s="96" t="s">
        <v>389</v>
      </c>
      <c r="CP157" s="97" t="s">
        <v>389</v>
      </c>
      <c r="CQ157" s="93"/>
      <c r="CR157" s="96" t="s">
        <v>389</v>
      </c>
      <c r="CS157" s="97" t="s">
        <v>389</v>
      </c>
      <c r="CT157" s="93"/>
      <c r="CU157" s="96" t="s">
        <v>389</v>
      </c>
      <c r="CV157" s="97" t="s">
        <v>389</v>
      </c>
      <c r="CW157" s="93"/>
      <c r="CX157" s="96" t="s">
        <v>389</v>
      </c>
      <c r="CY157" s="97" t="s">
        <v>389</v>
      </c>
      <c r="CZ157" s="93"/>
      <c r="DA157" s="96" t="s">
        <v>389</v>
      </c>
      <c r="DB157" s="97" t="s">
        <v>389</v>
      </c>
      <c r="DC157" s="93"/>
      <c r="DD157" s="96" t="s">
        <v>389</v>
      </c>
      <c r="DE157" s="97" t="s">
        <v>389</v>
      </c>
      <c r="DF157" s="93"/>
      <c r="DG157" s="96" t="s">
        <v>389</v>
      </c>
      <c r="DH157" s="97" t="s">
        <v>389</v>
      </c>
      <c r="DI157" s="93"/>
      <c r="DJ157" s="96" t="s">
        <v>389</v>
      </c>
      <c r="DK157" s="97" t="s">
        <v>389</v>
      </c>
      <c r="DL157" s="93"/>
      <c r="DM157" s="96" t="s">
        <v>389</v>
      </c>
      <c r="DN157" s="97" t="s">
        <v>389</v>
      </c>
      <c r="DO157" s="93"/>
      <c r="DP157" s="96" t="s">
        <v>389</v>
      </c>
      <c r="DQ157" s="97" t="s">
        <v>389</v>
      </c>
      <c r="DR157" s="93"/>
      <c r="DS157" s="96" t="s">
        <v>389</v>
      </c>
      <c r="DT157" s="97" t="s">
        <v>389</v>
      </c>
      <c r="DU157" s="93"/>
      <c r="DV157" s="96" t="s">
        <v>389</v>
      </c>
      <c r="DW157" s="97" t="s">
        <v>389</v>
      </c>
      <c r="DX157" s="93"/>
      <c r="DY157" s="96" t="s">
        <v>389</v>
      </c>
      <c r="DZ157" s="97" t="s">
        <v>389</v>
      </c>
      <c r="EA157" s="93"/>
      <c r="EB157" s="96" t="s">
        <v>389</v>
      </c>
      <c r="EC157" s="97" t="s">
        <v>389</v>
      </c>
      <c r="ED157" s="93"/>
      <c r="EE157" s="96" t="s">
        <v>389</v>
      </c>
      <c r="EF157" s="97" t="s">
        <v>389</v>
      </c>
      <c r="EG157" s="93"/>
      <c r="EH157" s="96" t="s">
        <v>389</v>
      </c>
      <c r="EI157" s="97" t="s">
        <v>389</v>
      </c>
      <c r="EJ157" s="93"/>
      <c r="EK157" s="96" t="s">
        <v>389</v>
      </c>
      <c r="EL157" s="97" t="s">
        <v>389</v>
      </c>
      <c r="EM157" s="93"/>
      <c r="EN157" s="96" t="s">
        <v>389</v>
      </c>
      <c r="EO157" s="97" t="s">
        <v>389</v>
      </c>
      <c r="EP157" s="93"/>
      <c r="EQ157" s="96" t="s">
        <v>389</v>
      </c>
      <c r="ER157" s="97" t="s">
        <v>389</v>
      </c>
      <c r="ES157" s="93"/>
      <c r="ET157" s="96" t="s">
        <v>389</v>
      </c>
      <c r="EU157" s="97" t="s">
        <v>389</v>
      </c>
      <c r="EV157" s="93"/>
      <c r="EW157" s="96" t="s">
        <v>389</v>
      </c>
      <c r="EX157" s="97" t="s">
        <v>389</v>
      </c>
      <c r="EY157" s="93"/>
      <c r="EZ157" s="96" t="s">
        <v>389</v>
      </c>
      <c r="FA157" s="97" t="s">
        <v>389</v>
      </c>
      <c r="FB157" s="93"/>
      <c r="FC157" s="96" t="s">
        <v>389</v>
      </c>
      <c r="FD157" s="97" t="s">
        <v>389</v>
      </c>
      <c r="FE157" s="93"/>
      <c r="FF157" s="96" t="s">
        <v>389</v>
      </c>
      <c r="FG157" s="97" t="s">
        <v>389</v>
      </c>
      <c r="FH157" s="93"/>
      <c r="FI157" s="96" t="s">
        <v>389</v>
      </c>
      <c r="FJ157" s="97" t="s">
        <v>389</v>
      </c>
      <c r="FK157" s="93"/>
      <c r="FL157" s="96" t="s">
        <v>389</v>
      </c>
      <c r="FM157" s="97" t="s">
        <v>389</v>
      </c>
    </row>
    <row r="158" ht="15" customHeight="1" spans="1:170" x14ac:dyDescent="0.25">
      <c r="A158" s="101">
        <f>IF(indices!B158="","A compléter sur onglet 'indices'",indices!B158)</f>
      </c>
      <c r="B158" s="106">
        <f>'a completer'!$B$12</f>
      </c>
      <c r="C158" s="106">
        <f>'a completer'!$B$19</f>
      </c>
      <c r="D158" s="410">
        <f t="shared" si="2"/>
      </c>
      <c r="E158" s="93"/>
      <c r="F158" s="96" t="s">
        <v>389</v>
      </c>
      <c r="G158" s="97" t="s">
        <v>389</v>
      </c>
      <c r="H158" s="93"/>
      <c r="I158" s="96" t="s">
        <v>389</v>
      </c>
      <c r="J158" s="97" t="s">
        <v>389</v>
      </c>
      <c r="K158" s="93"/>
      <c r="L158" s="96" t="s">
        <v>389</v>
      </c>
      <c r="M158" s="97" t="s">
        <v>389</v>
      </c>
      <c r="N158" s="93"/>
      <c r="O158" s="96" t="s">
        <v>389</v>
      </c>
      <c r="P158" s="97" t="s">
        <v>389</v>
      </c>
      <c r="Q158" s="93"/>
      <c r="R158" s="96" t="s">
        <v>389</v>
      </c>
      <c r="S158" s="97" t="s">
        <v>389</v>
      </c>
      <c r="T158" s="93">
        <v>1</v>
      </c>
      <c r="U158" s="96" t="e">
        <v>#N/A</v>
      </c>
      <c r="V158" s="97" t="e">
        <v>#N/A</v>
      </c>
      <c r="W158" s="93"/>
      <c r="X158" s="96" t="s">
        <v>389</v>
      </c>
      <c r="Y158" s="97" t="s">
        <v>389</v>
      </c>
      <c r="Z158" s="93"/>
      <c r="AA158" s="96" t="s">
        <v>389</v>
      </c>
      <c r="AB158" s="97" t="s">
        <v>389</v>
      </c>
      <c r="AC158" s="93"/>
      <c r="AD158" s="96" t="s">
        <v>389</v>
      </c>
      <c r="AE158" s="97" t="s">
        <v>389</v>
      </c>
      <c r="AF158" s="93"/>
      <c r="AG158" s="96" t="s">
        <v>389</v>
      </c>
      <c r="AH158" s="97" t="s">
        <v>389</v>
      </c>
      <c r="AI158" s="93"/>
      <c r="AJ158" s="96" t="s">
        <v>389</v>
      </c>
      <c r="AK158" s="97" t="s">
        <v>389</v>
      </c>
      <c r="AL158" s="93"/>
      <c r="AM158" s="96" t="s">
        <v>389</v>
      </c>
      <c r="AN158" s="97" t="s">
        <v>389</v>
      </c>
      <c r="AO158" s="93"/>
      <c r="AP158" s="96" t="s">
        <v>389</v>
      </c>
      <c r="AQ158" s="97" t="s">
        <v>389</v>
      </c>
      <c r="AR158" s="93"/>
      <c r="AS158" s="96" t="s">
        <v>389</v>
      </c>
      <c r="AT158" s="97" t="s">
        <v>389</v>
      </c>
      <c r="AU158" s="93"/>
      <c r="AV158" s="96" t="s">
        <v>389</v>
      </c>
      <c r="AW158" s="97" t="s">
        <v>389</v>
      </c>
      <c r="AX158" s="93"/>
      <c r="AY158" s="96" t="s">
        <v>389</v>
      </c>
      <c r="AZ158" s="97" t="s">
        <v>389</v>
      </c>
      <c r="BA158" s="93"/>
      <c r="BB158" s="96" t="s">
        <v>389</v>
      </c>
      <c r="BC158" s="97" t="s">
        <v>389</v>
      </c>
      <c r="BD158" s="93"/>
      <c r="BE158" s="96" t="s">
        <v>389</v>
      </c>
      <c r="BF158" s="97" t="s">
        <v>389</v>
      </c>
      <c r="BG158" s="93">
        <v>2</v>
      </c>
      <c r="BH158" s="96" t="e">
        <v>#N/A</v>
      </c>
      <c r="BI158" s="97" t="e">
        <v>#N/A</v>
      </c>
      <c r="BJ158" s="93"/>
      <c r="BK158" s="96" t="s">
        <v>389</v>
      </c>
      <c r="BL158" s="97" t="s">
        <v>389</v>
      </c>
      <c r="BM158" s="93">
        <v>1</v>
      </c>
      <c r="BN158" s="96" t="e">
        <v>#N/A</v>
      </c>
      <c r="BO158" s="97" t="e">
        <v>#N/A</v>
      </c>
      <c r="BP158" s="93"/>
      <c r="BQ158" s="96" t="s">
        <v>389</v>
      </c>
      <c r="BR158" s="97" t="s">
        <v>389</v>
      </c>
      <c r="BS158" s="93"/>
      <c r="BT158" s="96" t="s">
        <v>389</v>
      </c>
      <c r="BU158" s="97" t="s">
        <v>389</v>
      </c>
      <c r="BV158" s="93"/>
      <c r="BW158" s="96" t="s">
        <v>389</v>
      </c>
      <c r="BX158" s="97" t="s">
        <v>389</v>
      </c>
      <c r="BY158" s="93">
        <v>1</v>
      </c>
      <c r="BZ158" s="96" t="e">
        <v>#N/A</v>
      </c>
      <c r="CA158" s="97" t="e">
        <v>#N/A</v>
      </c>
      <c r="CB158" s="93">
        <v>1</v>
      </c>
      <c r="CC158" s="96" t="e">
        <v>#N/A</v>
      </c>
      <c r="CD158" s="97" t="e">
        <v>#N/A</v>
      </c>
      <c r="CE158" s="93">
        <v>1</v>
      </c>
      <c r="CF158" s="96" t="e">
        <v>#N/A</v>
      </c>
      <c r="CG158" s="97" t="e">
        <v>#N/A</v>
      </c>
      <c r="CH158" s="93">
        <v>2</v>
      </c>
      <c r="CI158" s="96" t="e">
        <v>#N/A</v>
      </c>
      <c r="CJ158" s="97" t="e">
        <v>#N/A</v>
      </c>
      <c r="CK158" s="93"/>
      <c r="CL158" s="96" t="s">
        <v>389</v>
      </c>
      <c r="CM158" s="97" t="s">
        <v>389</v>
      </c>
      <c r="CN158" s="93"/>
      <c r="CO158" s="96" t="s">
        <v>389</v>
      </c>
      <c r="CP158" s="97" t="s">
        <v>389</v>
      </c>
      <c r="CQ158" s="93"/>
      <c r="CR158" s="96" t="s">
        <v>389</v>
      </c>
      <c r="CS158" s="97" t="s">
        <v>389</v>
      </c>
      <c r="CT158" s="93"/>
      <c r="CU158" s="96" t="s">
        <v>389</v>
      </c>
      <c r="CV158" s="97" t="s">
        <v>389</v>
      </c>
      <c r="CW158" s="93"/>
      <c r="CX158" s="96" t="s">
        <v>389</v>
      </c>
      <c r="CY158" s="97" t="s">
        <v>389</v>
      </c>
      <c r="CZ158" s="93"/>
      <c r="DA158" s="96" t="s">
        <v>389</v>
      </c>
      <c r="DB158" s="97" t="s">
        <v>389</v>
      </c>
      <c r="DC158" s="93"/>
      <c r="DD158" s="96" t="s">
        <v>389</v>
      </c>
      <c r="DE158" s="97" t="s">
        <v>389</v>
      </c>
      <c r="DF158" s="93"/>
      <c r="DG158" s="96" t="s">
        <v>389</v>
      </c>
      <c r="DH158" s="97" t="s">
        <v>389</v>
      </c>
      <c r="DI158" s="93"/>
      <c r="DJ158" s="96" t="s">
        <v>389</v>
      </c>
      <c r="DK158" s="97" t="s">
        <v>389</v>
      </c>
      <c r="DL158" s="93"/>
      <c r="DM158" s="96" t="s">
        <v>389</v>
      </c>
      <c r="DN158" s="97" t="s">
        <v>389</v>
      </c>
      <c r="DO158" s="93"/>
      <c r="DP158" s="96" t="s">
        <v>389</v>
      </c>
      <c r="DQ158" s="97" t="s">
        <v>389</v>
      </c>
      <c r="DR158" s="93"/>
      <c r="DS158" s="96" t="s">
        <v>389</v>
      </c>
      <c r="DT158" s="97" t="s">
        <v>389</v>
      </c>
      <c r="DU158" s="93"/>
      <c r="DV158" s="96" t="s">
        <v>389</v>
      </c>
      <c r="DW158" s="97" t="s">
        <v>389</v>
      </c>
      <c r="DX158" s="93"/>
      <c r="DY158" s="96" t="s">
        <v>389</v>
      </c>
      <c r="DZ158" s="97" t="s">
        <v>389</v>
      </c>
      <c r="EA158" s="93"/>
      <c r="EB158" s="96" t="s">
        <v>389</v>
      </c>
      <c r="EC158" s="97" t="s">
        <v>389</v>
      </c>
      <c r="ED158" s="93"/>
      <c r="EE158" s="96" t="s">
        <v>389</v>
      </c>
      <c r="EF158" s="97" t="s">
        <v>389</v>
      </c>
      <c r="EG158" s="93"/>
      <c r="EH158" s="96" t="s">
        <v>389</v>
      </c>
      <c r="EI158" s="97" t="s">
        <v>389</v>
      </c>
      <c r="EJ158" s="93"/>
      <c r="EK158" s="96" t="s">
        <v>389</v>
      </c>
      <c r="EL158" s="97" t="s">
        <v>389</v>
      </c>
      <c r="EM158" s="93"/>
      <c r="EN158" s="96" t="s">
        <v>389</v>
      </c>
      <c r="EO158" s="97" t="s">
        <v>389</v>
      </c>
      <c r="EP158" s="93"/>
      <c r="EQ158" s="96" t="s">
        <v>389</v>
      </c>
      <c r="ER158" s="97" t="s">
        <v>389</v>
      </c>
      <c r="ES158" s="93"/>
      <c r="ET158" s="96" t="s">
        <v>389</v>
      </c>
      <c r="EU158" s="97" t="s">
        <v>389</v>
      </c>
      <c r="EV158" s="93"/>
      <c r="EW158" s="96" t="s">
        <v>389</v>
      </c>
      <c r="EX158" s="97" t="s">
        <v>389</v>
      </c>
      <c r="EY158" s="93"/>
      <c r="EZ158" s="96" t="s">
        <v>389</v>
      </c>
      <c r="FA158" s="97" t="s">
        <v>389</v>
      </c>
      <c r="FB158" s="93"/>
      <c r="FC158" s="96" t="s">
        <v>389</v>
      </c>
      <c r="FD158" s="97" t="s">
        <v>389</v>
      </c>
      <c r="FE158" s="93"/>
      <c r="FF158" s="96" t="s">
        <v>389</v>
      </c>
      <c r="FG158" s="97" t="s">
        <v>389</v>
      </c>
      <c r="FH158" s="93"/>
      <c r="FI158" s="96" t="s">
        <v>389</v>
      </c>
      <c r="FJ158" s="97" t="s">
        <v>389</v>
      </c>
      <c r="FK158" s="93"/>
      <c r="FL158" s="96" t="s">
        <v>389</v>
      </c>
      <c r="FM158" s="97" t="s">
        <v>389</v>
      </c>
    </row>
    <row r="159" ht="15" customHeight="1" spans="1:170" x14ac:dyDescent="0.25">
      <c r="A159" s="101">
        <f>IF(indices!B159="","A compléter sur onglet 'indices'",indices!B159)</f>
      </c>
      <c r="B159" s="106">
        <f>'a completer'!$B$12</f>
      </c>
      <c r="C159" s="106">
        <f>'a completer'!$B$19</f>
      </c>
      <c r="D159" s="410">
        <f t="shared" si="2"/>
      </c>
      <c r="E159" s="93"/>
      <c r="F159" s="96" t="s">
        <v>389</v>
      </c>
      <c r="G159" s="97" t="s">
        <v>389</v>
      </c>
      <c r="H159" s="93"/>
      <c r="I159" s="96" t="s">
        <v>389</v>
      </c>
      <c r="J159" s="97" t="s">
        <v>389</v>
      </c>
      <c r="K159" s="93"/>
      <c r="L159" s="96" t="s">
        <v>389</v>
      </c>
      <c r="M159" s="97" t="s">
        <v>389</v>
      </c>
      <c r="N159" s="93"/>
      <c r="O159" s="96" t="s">
        <v>389</v>
      </c>
      <c r="P159" s="97" t="s">
        <v>389</v>
      </c>
      <c r="Q159" s="93"/>
      <c r="R159" s="96" t="s">
        <v>389</v>
      </c>
      <c r="S159" s="97" t="s">
        <v>389</v>
      </c>
      <c r="T159" s="93"/>
      <c r="U159" s="96" t="s">
        <v>389</v>
      </c>
      <c r="V159" s="97" t="s">
        <v>389</v>
      </c>
      <c r="W159" s="93"/>
      <c r="X159" s="96" t="s">
        <v>389</v>
      </c>
      <c r="Y159" s="97" t="s">
        <v>389</v>
      </c>
      <c r="Z159" s="93"/>
      <c r="AA159" s="96" t="s">
        <v>389</v>
      </c>
      <c r="AB159" s="97" t="s">
        <v>389</v>
      </c>
      <c r="AC159" s="93"/>
      <c r="AD159" s="96" t="s">
        <v>389</v>
      </c>
      <c r="AE159" s="97" t="s">
        <v>389</v>
      </c>
      <c r="AF159" s="93"/>
      <c r="AG159" s="96" t="s">
        <v>389</v>
      </c>
      <c r="AH159" s="97" t="s">
        <v>389</v>
      </c>
      <c r="AI159" s="93"/>
      <c r="AJ159" s="96" t="s">
        <v>389</v>
      </c>
      <c r="AK159" s="97" t="s">
        <v>389</v>
      </c>
      <c r="AL159" s="93"/>
      <c r="AM159" s="96" t="s">
        <v>389</v>
      </c>
      <c r="AN159" s="97" t="s">
        <v>389</v>
      </c>
      <c r="AO159" s="93"/>
      <c r="AP159" s="96" t="s">
        <v>389</v>
      </c>
      <c r="AQ159" s="97" t="s">
        <v>389</v>
      </c>
      <c r="AR159" s="93"/>
      <c r="AS159" s="96" t="s">
        <v>389</v>
      </c>
      <c r="AT159" s="97" t="s">
        <v>389</v>
      </c>
      <c r="AU159" s="93"/>
      <c r="AV159" s="96" t="s">
        <v>389</v>
      </c>
      <c r="AW159" s="97" t="s">
        <v>389</v>
      </c>
      <c r="AX159" s="93"/>
      <c r="AY159" s="96" t="s">
        <v>389</v>
      </c>
      <c r="AZ159" s="97" t="s">
        <v>389</v>
      </c>
      <c r="BA159" s="93"/>
      <c r="BB159" s="96" t="s">
        <v>389</v>
      </c>
      <c r="BC159" s="97" t="s">
        <v>389</v>
      </c>
      <c r="BD159" s="93"/>
      <c r="BE159" s="96" t="s">
        <v>389</v>
      </c>
      <c r="BF159" s="97" t="s">
        <v>389</v>
      </c>
      <c r="BG159" s="93"/>
      <c r="BH159" s="96" t="s">
        <v>389</v>
      </c>
      <c r="BI159" s="97" t="s">
        <v>389</v>
      </c>
      <c r="BJ159" s="93"/>
      <c r="BK159" s="96" t="s">
        <v>389</v>
      </c>
      <c r="BL159" s="97" t="s">
        <v>389</v>
      </c>
      <c r="BM159" s="93"/>
      <c r="BN159" s="96" t="s">
        <v>389</v>
      </c>
      <c r="BO159" s="97" t="s">
        <v>389</v>
      </c>
      <c r="BP159" s="93"/>
      <c r="BQ159" s="96" t="s">
        <v>389</v>
      </c>
      <c r="BR159" s="97" t="s">
        <v>389</v>
      </c>
      <c r="BS159" s="93"/>
      <c r="BT159" s="96" t="s">
        <v>389</v>
      </c>
      <c r="BU159" s="97" t="s">
        <v>389</v>
      </c>
      <c r="BV159" s="93"/>
      <c r="BW159" s="96" t="s">
        <v>389</v>
      </c>
      <c r="BX159" s="97" t="s">
        <v>389</v>
      </c>
      <c r="BY159" s="93"/>
      <c r="BZ159" s="96" t="s">
        <v>389</v>
      </c>
      <c r="CA159" s="97" t="s">
        <v>389</v>
      </c>
      <c r="CB159" s="93"/>
      <c r="CC159" s="96" t="s">
        <v>389</v>
      </c>
      <c r="CD159" s="97" t="s">
        <v>389</v>
      </c>
      <c r="CE159" s="93"/>
      <c r="CF159" s="96" t="s">
        <v>389</v>
      </c>
      <c r="CG159" s="97" t="s">
        <v>389</v>
      </c>
      <c r="CH159" s="93"/>
      <c r="CI159" s="96" t="s">
        <v>389</v>
      </c>
      <c r="CJ159" s="97" t="s">
        <v>389</v>
      </c>
      <c r="CK159" s="93"/>
      <c r="CL159" s="96" t="s">
        <v>389</v>
      </c>
      <c r="CM159" s="97" t="s">
        <v>389</v>
      </c>
      <c r="CN159" s="93"/>
      <c r="CO159" s="96" t="s">
        <v>389</v>
      </c>
      <c r="CP159" s="97" t="s">
        <v>389</v>
      </c>
      <c r="CQ159" s="93"/>
      <c r="CR159" s="96" t="s">
        <v>389</v>
      </c>
      <c r="CS159" s="97" t="s">
        <v>389</v>
      </c>
      <c r="CT159" s="93"/>
      <c r="CU159" s="96" t="s">
        <v>389</v>
      </c>
      <c r="CV159" s="97" t="s">
        <v>389</v>
      </c>
      <c r="CW159" s="93"/>
      <c r="CX159" s="96" t="s">
        <v>389</v>
      </c>
      <c r="CY159" s="97" t="s">
        <v>389</v>
      </c>
      <c r="CZ159" s="93"/>
      <c r="DA159" s="96" t="s">
        <v>389</v>
      </c>
      <c r="DB159" s="97" t="s">
        <v>389</v>
      </c>
      <c r="DC159" s="93"/>
      <c r="DD159" s="96" t="s">
        <v>389</v>
      </c>
      <c r="DE159" s="97" t="s">
        <v>389</v>
      </c>
      <c r="DF159" s="93"/>
      <c r="DG159" s="96" t="s">
        <v>389</v>
      </c>
      <c r="DH159" s="97" t="s">
        <v>389</v>
      </c>
      <c r="DI159" s="93"/>
      <c r="DJ159" s="96" t="s">
        <v>389</v>
      </c>
      <c r="DK159" s="97" t="s">
        <v>389</v>
      </c>
      <c r="DL159" s="93"/>
      <c r="DM159" s="96" t="s">
        <v>389</v>
      </c>
      <c r="DN159" s="97" t="s">
        <v>389</v>
      </c>
      <c r="DO159" s="93"/>
      <c r="DP159" s="96" t="s">
        <v>389</v>
      </c>
      <c r="DQ159" s="97" t="s">
        <v>389</v>
      </c>
      <c r="DR159" s="93"/>
      <c r="DS159" s="96" t="s">
        <v>389</v>
      </c>
      <c r="DT159" s="97" t="s">
        <v>389</v>
      </c>
      <c r="DU159" s="93"/>
      <c r="DV159" s="96" t="s">
        <v>389</v>
      </c>
      <c r="DW159" s="97" t="s">
        <v>389</v>
      </c>
      <c r="DX159" s="93"/>
      <c r="DY159" s="96" t="s">
        <v>389</v>
      </c>
      <c r="DZ159" s="97" t="s">
        <v>389</v>
      </c>
      <c r="EA159" s="93"/>
      <c r="EB159" s="96" t="s">
        <v>389</v>
      </c>
      <c r="EC159" s="97" t="s">
        <v>389</v>
      </c>
      <c r="ED159" s="93"/>
      <c r="EE159" s="96" t="s">
        <v>389</v>
      </c>
      <c r="EF159" s="97" t="s">
        <v>389</v>
      </c>
      <c r="EG159" s="93"/>
      <c r="EH159" s="96" t="s">
        <v>389</v>
      </c>
      <c r="EI159" s="97" t="s">
        <v>389</v>
      </c>
      <c r="EJ159" s="93"/>
      <c r="EK159" s="96" t="s">
        <v>389</v>
      </c>
      <c r="EL159" s="97" t="s">
        <v>389</v>
      </c>
      <c r="EM159" s="93"/>
      <c r="EN159" s="96" t="s">
        <v>389</v>
      </c>
      <c r="EO159" s="97" t="s">
        <v>389</v>
      </c>
      <c r="EP159" s="93"/>
      <c r="EQ159" s="96" t="s">
        <v>389</v>
      </c>
      <c r="ER159" s="97" t="s">
        <v>389</v>
      </c>
      <c r="ES159" s="93"/>
      <c r="ET159" s="96" t="s">
        <v>389</v>
      </c>
      <c r="EU159" s="97" t="s">
        <v>389</v>
      </c>
      <c r="EV159" s="93"/>
      <c r="EW159" s="96" t="s">
        <v>389</v>
      </c>
      <c r="EX159" s="97" t="s">
        <v>389</v>
      </c>
      <c r="EY159" s="93"/>
      <c r="EZ159" s="96" t="s">
        <v>389</v>
      </c>
      <c r="FA159" s="97" t="s">
        <v>389</v>
      </c>
      <c r="FB159" s="93"/>
      <c r="FC159" s="96" t="s">
        <v>389</v>
      </c>
      <c r="FD159" s="97" t="s">
        <v>389</v>
      </c>
      <c r="FE159" s="93"/>
      <c r="FF159" s="96" t="s">
        <v>389</v>
      </c>
      <c r="FG159" s="97" t="s">
        <v>389</v>
      </c>
      <c r="FH159" s="93"/>
      <c r="FI159" s="96" t="s">
        <v>389</v>
      </c>
      <c r="FJ159" s="97" t="s">
        <v>389</v>
      </c>
      <c r="FK159" s="93"/>
      <c r="FL159" s="96" t="s">
        <v>389</v>
      </c>
      <c r="FM159" s="97" t="s">
        <v>389</v>
      </c>
    </row>
    <row r="160" ht="15" customHeight="1" spans="1:170" x14ac:dyDescent="0.25">
      <c r="A160" s="101">
        <f>IF(indices!B160="","A compléter sur onglet 'indices'",indices!B160)</f>
      </c>
      <c r="B160" s="106">
        <f>'a completer'!$B$12</f>
      </c>
      <c r="C160" s="106">
        <f>'a completer'!$B$19</f>
      </c>
      <c r="D160" s="410">
        <f t="shared" si="2"/>
      </c>
      <c r="E160" s="93"/>
      <c r="F160" s="96" t="s">
        <v>389</v>
      </c>
      <c r="G160" s="97" t="s">
        <v>389</v>
      </c>
      <c r="H160" s="93"/>
      <c r="I160" s="96" t="s">
        <v>389</v>
      </c>
      <c r="J160" s="97" t="s">
        <v>389</v>
      </c>
      <c r="K160" s="93"/>
      <c r="L160" s="96" t="s">
        <v>389</v>
      </c>
      <c r="M160" s="97" t="s">
        <v>389</v>
      </c>
      <c r="N160" s="93"/>
      <c r="O160" s="96" t="s">
        <v>389</v>
      </c>
      <c r="P160" s="97" t="s">
        <v>389</v>
      </c>
      <c r="Q160" s="93"/>
      <c r="R160" s="96" t="s">
        <v>389</v>
      </c>
      <c r="S160" s="97" t="s">
        <v>389</v>
      </c>
      <c r="T160" s="93"/>
      <c r="U160" s="96" t="s">
        <v>389</v>
      </c>
      <c r="V160" s="97" t="s">
        <v>389</v>
      </c>
      <c r="W160" s="93"/>
      <c r="X160" s="96" t="s">
        <v>389</v>
      </c>
      <c r="Y160" s="97" t="s">
        <v>389</v>
      </c>
      <c r="Z160" s="93"/>
      <c r="AA160" s="96" t="s">
        <v>389</v>
      </c>
      <c r="AB160" s="97" t="s">
        <v>389</v>
      </c>
      <c r="AC160" s="93"/>
      <c r="AD160" s="96" t="s">
        <v>389</v>
      </c>
      <c r="AE160" s="97" t="s">
        <v>389</v>
      </c>
      <c r="AF160" s="93"/>
      <c r="AG160" s="96" t="s">
        <v>389</v>
      </c>
      <c r="AH160" s="97" t="s">
        <v>389</v>
      </c>
      <c r="AI160" s="93"/>
      <c r="AJ160" s="96" t="s">
        <v>389</v>
      </c>
      <c r="AK160" s="97" t="s">
        <v>389</v>
      </c>
      <c r="AL160" s="93"/>
      <c r="AM160" s="96" t="s">
        <v>389</v>
      </c>
      <c r="AN160" s="97" t="s">
        <v>389</v>
      </c>
      <c r="AO160" s="93"/>
      <c r="AP160" s="96" t="s">
        <v>389</v>
      </c>
      <c r="AQ160" s="97" t="s">
        <v>389</v>
      </c>
      <c r="AR160" s="93"/>
      <c r="AS160" s="96" t="s">
        <v>389</v>
      </c>
      <c r="AT160" s="97" t="s">
        <v>389</v>
      </c>
      <c r="AU160" s="93"/>
      <c r="AV160" s="96" t="s">
        <v>389</v>
      </c>
      <c r="AW160" s="97" t="s">
        <v>389</v>
      </c>
      <c r="AX160" s="93"/>
      <c r="AY160" s="96" t="s">
        <v>389</v>
      </c>
      <c r="AZ160" s="97" t="s">
        <v>389</v>
      </c>
      <c r="BA160" s="93"/>
      <c r="BB160" s="96" t="s">
        <v>389</v>
      </c>
      <c r="BC160" s="97" t="s">
        <v>389</v>
      </c>
      <c r="BD160" s="93"/>
      <c r="BE160" s="96" t="s">
        <v>389</v>
      </c>
      <c r="BF160" s="97" t="s">
        <v>389</v>
      </c>
      <c r="BG160" s="93"/>
      <c r="BH160" s="96" t="s">
        <v>389</v>
      </c>
      <c r="BI160" s="97" t="s">
        <v>389</v>
      </c>
      <c r="BJ160" s="93"/>
      <c r="BK160" s="96" t="s">
        <v>389</v>
      </c>
      <c r="BL160" s="97" t="s">
        <v>389</v>
      </c>
      <c r="BM160" s="93"/>
      <c r="BN160" s="96" t="s">
        <v>389</v>
      </c>
      <c r="BO160" s="97" t="s">
        <v>389</v>
      </c>
      <c r="BP160" s="93"/>
      <c r="BQ160" s="96" t="s">
        <v>389</v>
      </c>
      <c r="BR160" s="97" t="s">
        <v>389</v>
      </c>
      <c r="BS160" s="93"/>
      <c r="BT160" s="96" t="s">
        <v>389</v>
      </c>
      <c r="BU160" s="97" t="s">
        <v>389</v>
      </c>
      <c r="BV160" s="93"/>
      <c r="BW160" s="96" t="s">
        <v>389</v>
      </c>
      <c r="BX160" s="97" t="s">
        <v>389</v>
      </c>
      <c r="BY160" s="93"/>
      <c r="BZ160" s="96" t="s">
        <v>389</v>
      </c>
      <c r="CA160" s="97" t="s">
        <v>389</v>
      </c>
      <c r="CB160" s="93"/>
      <c r="CC160" s="96" t="s">
        <v>389</v>
      </c>
      <c r="CD160" s="97" t="s">
        <v>389</v>
      </c>
      <c r="CE160" s="93"/>
      <c r="CF160" s="96" t="s">
        <v>389</v>
      </c>
      <c r="CG160" s="97" t="s">
        <v>389</v>
      </c>
      <c r="CH160" s="93"/>
      <c r="CI160" s="96" t="s">
        <v>389</v>
      </c>
      <c r="CJ160" s="97" t="s">
        <v>389</v>
      </c>
      <c r="CK160" s="93"/>
      <c r="CL160" s="96" t="s">
        <v>389</v>
      </c>
      <c r="CM160" s="97" t="s">
        <v>389</v>
      </c>
      <c r="CN160" s="93"/>
      <c r="CO160" s="96" t="s">
        <v>389</v>
      </c>
      <c r="CP160" s="97" t="s">
        <v>389</v>
      </c>
      <c r="CQ160" s="93"/>
      <c r="CR160" s="96" t="s">
        <v>389</v>
      </c>
      <c r="CS160" s="97" t="s">
        <v>389</v>
      </c>
      <c r="CT160" s="93"/>
      <c r="CU160" s="96" t="s">
        <v>389</v>
      </c>
      <c r="CV160" s="97" t="s">
        <v>389</v>
      </c>
      <c r="CW160" s="93"/>
      <c r="CX160" s="96" t="s">
        <v>389</v>
      </c>
      <c r="CY160" s="97" t="s">
        <v>389</v>
      </c>
      <c r="CZ160" s="93"/>
      <c r="DA160" s="96" t="s">
        <v>389</v>
      </c>
      <c r="DB160" s="97" t="s">
        <v>389</v>
      </c>
      <c r="DC160" s="93"/>
      <c r="DD160" s="96" t="s">
        <v>389</v>
      </c>
      <c r="DE160" s="97" t="s">
        <v>389</v>
      </c>
      <c r="DF160" s="93"/>
      <c r="DG160" s="96" t="s">
        <v>389</v>
      </c>
      <c r="DH160" s="97" t="s">
        <v>389</v>
      </c>
      <c r="DI160" s="93"/>
      <c r="DJ160" s="96" t="s">
        <v>389</v>
      </c>
      <c r="DK160" s="97" t="s">
        <v>389</v>
      </c>
      <c r="DL160" s="93"/>
      <c r="DM160" s="96" t="s">
        <v>389</v>
      </c>
      <c r="DN160" s="97" t="s">
        <v>389</v>
      </c>
      <c r="DO160" s="93"/>
      <c r="DP160" s="96" t="s">
        <v>389</v>
      </c>
      <c r="DQ160" s="97" t="s">
        <v>389</v>
      </c>
      <c r="DR160" s="93"/>
      <c r="DS160" s="96" t="s">
        <v>389</v>
      </c>
      <c r="DT160" s="97" t="s">
        <v>389</v>
      </c>
      <c r="DU160" s="93"/>
      <c r="DV160" s="96" t="s">
        <v>389</v>
      </c>
      <c r="DW160" s="97" t="s">
        <v>389</v>
      </c>
      <c r="DX160" s="93"/>
      <c r="DY160" s="96" t="s">
        <v>389</v>
      </c>
      <c r="DZ160" s="97" t="s">
        <v>389</v>
      </c>
      <c r="EA160" s="93"/>
      <c r="EB160" s="96" t="s">
        <v>389</v>
      </c>
      <c r="EC160" s="97" t="s">
        <v>389</v>
      </c>
      <c r="ED160" s="93"/>
      <c r="EE160" s="96" t="s">
        <v>389</v>
      </c>
      <c r="EF160" s="97" t="s">
        <v>389</v>
      </c>
      <c r="EG160" s="93"/>
      <c r="EH160" s="96" t="s">
        <v>389</v>
      </c>
      <c r="EI160" s="97" t="s">
        <v>389</v>
      </c>
      <c r="EJ160" s="93"/>
      <c r="EK160" s="96" t="s">
        <v>389</v>
      </c>
      <c r="EL160" s="97" t="s">
        <v>389</v>
      </c>
      <c r="EM160" s="93"/>
      <c r="EN160" s="96" t="s">
        <v>389</v>
      </c>
      <c r="EO160" s="97" t="s">
        <v>389</v>
      </c>
      <c r="EP160" s="93"/>
      <c r="EQ160" s="96" t="s">
        <v>389</v>
      </c>
      <c r="ER160" s="97" t="s">
        <v>389</v>
      </c>
      <c r="ES160" s="93"/>
      <c r="ET160" s="96" t="s">
        <v>389</v>
      </c>
      <c r="EU160" s="97" t="s">
        <v>389</v>
      </c>
      <c r="EV160" s="93"/>
      <c r="EW160" s="96" t="s">
        <v>389</v>
      </c>
      <c r="EX160" s="97" t="s">
        <v>389</v>
      </c>
      <c r="EY160" s="93"/>
      <c r="EZ160" s="96" t="s">
        <v>389</v>
      </c>
      <c r="FA160" s="97" t="s">
        <v>389</v>
      </c>
      <c r="FB160" s="93"/>
      <c r="FC160" s="96" t="s">
        <v>389</v>
      </c>
      <c r="FD160" s="97" t="s">
        <v>389</v>
      </c>
      <c r="FE160" s="93"/>
      <c r="FF160" s="96" t="s">
        <v>389</v>
      </c>
      <c r="FG160" s="97" t="s">
        <v>389</v>
      </c>
      <c r="FH160" s="93"/>
      <c r="FI160" s="96" t="s">
        <v>389</v>
      </c>
      <c r="FJ160" s="97" t="s">
        <v>389</v>
      </c>
      <c r="FK160" s="93"/>
      <c r="FL160" s="96" t="s">
        <v>389</v>
      </c>
      <c r="FM160" s="97" t="s">
        <v>389</v>
      </c>
    </row>
    <row r="161" ht="15" customHeight="1" spans="1:170" x14ac:dyDescent="0.25">
      <c r="A161" s="107">
        <f>IF(indices!B161="","A compléter sur onglet 'indices'",indices!B161)</f>
      </c>
      <c r="B161" s="106">
        <f>'a completer'!$B$12</f>
      </c>
      <c r="C161" s="106">
        <f>'a completer'!$B$19</f>
      </c>
      <c r="D161" s="410">
        <f t="shared" si="2"/>
      </c>
      <c r="E161" s="93"/>
      <c r="F161" s="96" t="s">
        <v>389</v>
      </c>
      <c r="G161" s="97" t="s">
        <v>389</v>
      </c>
      <c r="H161" s="93"/>
      <c r="I161" s="96" t="s">
        <v>389</v>
      </c>
      <c r="J161" s="97" t="s">
        <v>389</v>
      </c>
      <c r="K161" s="93"/>
      <c r="L161" s="96" t="s">
        <v>389</v>
      </c>
      <c r="M161" s="97" t="s">
        <v>389</v>
      </c>
      <c r="N161" s="93"/>
      <c r="O161" s="96" t="s">
        <v>389</v>
      </c>
      <c r="P161" s="97" t="s">
        <v>389</v>
      </c>
      <c r="Q161" s="93"/>
      <c r="R161" s="96" t="s">
        <v>389</v>
      </c>
      <c r="S161" s="97" t="s">
        <v>389</v>
      </c>
      <c r="T161" s="93"/>
      <c r="U161" s="96" t="s">
        <v>389</v>
      </c>
      <c r="V161" s="97" t="s">
        <v>389</v>
      </c>
      <c r="W161" s="93"/>
      <c r="X161" s="96" t="s">
        <v>389</v>
      </c>
      <c r="Y161" s="97" t="s">
        <v>389</v>
      </c>
      <c r="Z161" s="93"/>
      <c r="AA161" s="96" t="s">
        <v>389</v>
      </c>
      <c r="AB161" s="97" t="s">
        <v>389</v>
      </c>
      <c r="AC161" s="93"/>
      <c r="AD161" s="96" t="s">
        <v>389</v>
      </c>
      <c r="AE161" s="97" t="s">
        <v>389</v>
      </c>
      <c r="AF161" s="93"/>
      <c r="AG161" s="96" t="s">
        <v>389</v>
      </c>
      <c r="AH161" s="97" t="s">
        <v>389</v>
      </c>
      <c r="AI161" s="93"/>
      <c r="AJ161" s="96" t="s">
        <v>389</v>
      </c>
      <c r="AK161" s="97" t="s">
        <v>389</v>
      </c>
      <c r="AL161" s="93"/>
      <c r="AM161" s="96" t="s">
        <v>389</v>
      </c>
      <c r="AN161" s="97" t="s">
        <v>389</v>
      </c>
      <c r="AO161" s="93"/>
      <c r="AP161" s="96" t="s">
        <v>389</v>
      </c>
      <c r="AQ161" s="97" t="s">
        <v>389</v>
      </c>
      <c r="AR161" s="93"/>
      <c r="AS161" s="96" t="s">
        <v>389</v>
      </c>
      <c r="AT161" s="97" t="s">
        <v>389</v>
      </c>
      <c r="AU161" s="93"/>
      <c r="AV161" s="96" t="s">
        <v>389</v>
      </c>
      <c r="AW161" s="97" t="s">
        <v>389</v>
      </c>
      <c r="AX161" s="93"/>
      <c r="AY161" s="96" t="s">
        <v>389</v>
      </c>
      <c r="AZ161" s="97" t="s">
        <v>389</v>
      </c>
      <c r="BA161" s="93"/>
      <c r="BB161" s="96" t="s">
        <v>389</v>
      </c>
      <c r="BC161" s="97" t="s">
        <v>389</v>
      </c>
      <c r="BD161" s="93"/>
      <c r="BE161" s="96" t="s">
        <v>389</v>
      </c>
      <c r="BF161" s="97" t="s">
        <v>389</v>
      </c>
      <c r="BG161" s="93"/>
      <c r="BH161" s="96" t="s">
        <v>389</v>
      </c>
      <c r="BI161" s="97" t="s">
        <v>389</v>
      </c>
      <c r="BJ161" s="93"/>
      <c r="BK161" s="96" t="s">
        <v>389</v>
      </c>
      <c r="BL161" s="97" t="s">
        <v>389</v>
      </c>
      <c r="BM161" s="93"/>
      <c r="BN161" s="96" t="s">
        <v>389</v>
      </c>
      <c r="BO161" s="97" t="s">
        <v>389</v>
      </c>
      <c r="BP161" s="93"/>
      <c r="BQ161" s="96" t="s">
        <v>389</v>
      </c>
      <c r="BR161" s="97" t="s">
        <v>389</v>
      </c>
      <c r="BS161" s="93"/>
      <c r="BT161" s="96" t="s">
        <v>389</v>
      </c>
      <c r="BU161" s="97" t="s">
        <v>389</v>
      </c>
      <c r="BV161" s="93"/>
      <c r="BW161" s="96" t="s">
        <v>389</v>
      </c>
      <c r="BX161" s="97" t="s">
        <v>389</v>
      </c>
      <c r="BY161" s="93"/>
      <c r="BZ161" s="96" t="s">
        <v>389</v>
      </c>
      <c r="CA161" s="97" t="s">
        <v>389</v>
      </c>
      <c r="CB161" s="93"/>
      <c r="CC161" s="96" t="s">
        <v>389</v>
      </c>
      <c r="CD161" s="97" t="s">
        <v>389</v>
      </c>
      <c r="CE161" s="93"/>
      <c r="CF161" s="96" t="s">
        <v>389</v>
      </c>
      <c r="CG161" s="97" t="s">
        <v>389</v>
      </c>
      <c r="CH161" s="93"/>
      <c r="CI161" s="96" t="s">
        <v>389</v>
      </c>
      <c r="CJ161" s="97" t="s">
        <v>389</v>
      </c>
      <c r="CK161" s="93"/>
      <c r="CL161" s="96" t="s">
        <v>389</v>
      </c>
      <c r="CM161" s="97" t="s">
        <v>389</v>
      </c>
      <c r="CN161" s="93"/>
      <c r="CO161" s="96" t="s">
        <v>389</v>
      </c>
      <c r="CP161" s="97" t="s">
        <v>389</v>
      </c>
      <c r="CQ161" s="93"/>
      <c r="CR161" s="96" t="s">
        <v>389</v>
      </c>
      <c r="CS161" s="97" t="s">
        <v>389</v>
      </c>
      <c r="CT161" s="93"/>
      <c r="CU161" s="96" t="s">
        <v>389</v>
      </c>
      <c r="CV161" s="97" t="s">
        <v>389</v>
      </c>
      <c r="CW161" s="93"/>
      <c r="CX161" s="96" t="s">
        <v>389</v>
      </c>
      <c r="CY161" s="97" t="s">
        <v>389</v>
      </c>
      <c r="CZ161" s="93"/>
      <c r="DA161" s="96" t="s">
        <v>389</v>
      </c>
      <c r="DB161" s="97" t="s">
        <v>389</v>
      </c>
      <c r="DC161" s="93"/>
      <c r="DD161" s="96" t="s">
        <v>389</v>
      </c>
      <c r="DE161" s="97" t="s">
        <v>389</v>
      </c>
      <c r="DF161" s="93"/>
      <c r="DG161" s="96" t="s">
        <v>389</v>
      </c>
      <c r="DH161" s="97" t="s">
        <v>389</v>
      </c>
      <c r="DI161" s="93"/>
      <c r="DJ161" s="96" t="s">
        <v>389</v>
      </c>
      <c r="DK161" s="97" t="s">
        <v>389</v>
      </c>
      <c r="DL161" s="93"/>
      <c r="DM161" s="96" t="s">
        <v>389</v>
      </c>
      <c r="DN161" s="97" t="s">
        <v>389</v>
      </c>
      <c r="DO161" s="93"/>
      <c r="DP161" s="96" t="s">
        <v>389</v>
      </c>
      <c r="DQ161" s="97" t="s">
        <v>389</v>
      </c>
      <c r="DR161" s="93"/>
      <c r="DS161" s="96" t="s">
        <v>389</v>
      </c>
      <c r="DT161" s="97" t="s">
        <v>389</v>
      </c>
      <c r="DU161" s="93"/>
      <c r="DV161" s="96" t="s">
        <v>389</v>
      </c>
      <c r="DW161" s="97" t="s">
        <v>389</v>
      </c>
      <c r="DX161" s="93"/>
      <c r="DY161" s="96" t="s">
        <v>389</v>
      </c>
      <c r="DZ161" s="97" t="s">
        <v>389</v>
      </c>
      <c r="EA161" s="93"/>
      <c r="EB161" s="96" t="s">
        <v>389</v>
      </c>
      <c r="EC161" s="97" t="s">
        <v>389</v>
      </c>
      <c r="ED161" s="93"/>
      <c r="EE161" s="96" t="s">
        <v>389</v>
      </c>
      <c r="EF161" s="97" t="s">
        <v>389</v>
      </c>
      <c r="EG161" s="93"/>
      <c r="EH161" s="96" t="s">
        <v>389</v>
      </c>
      <c r="EI161" s="97" t="s">
        <v>389</v>
      </c>
      <c r="EJ161" s="93"/>
      <c r="EK161" s="96" t="s">
        <v>389</v>
      </c>
      <c r="EL161" s="97" t="s">
        <v>389</v>
      </c>
      <c r="EM161" s="93"/>
      <c r="EN161" s="96" t="s">
        <v>389</v>
      </c>
      <c r="EO161" s="97" t="s">
        <v>389</v>
      </c>
      <c r="EP161" s="93"/>
      <c r="EQ161" s="96" t="s">
        <v>389</v>
      </c>
      <c r="ER161" s="97" t="s">
        <v>389</v>
      </c>
      <c r="ES161" s="93"/>
      <c r="ET161" s="96" t="s">
        <v>389</v>
      </c>
      <c r="EU161" s="97" t="s">
        <v>389</v>
      </c>
      <c r="EV161" s="93"/>
      <c r="EW161" s="96" t="s">
        <v>389</v>
      </c>
      <c r="EX161" s="97" t="s">
        <v>389</v>
      </c>
      <c r="EY161" s="93"/>
      <c r="EZ161" s="96" t="s">
        <v>389</v>
      </c>
      <c r="FA161" s="97" t="s">
        <v>389</v>
      </c>
      <c r="FB161" s="93"/>
      <c r="FC161" s="96" t="s">
        <v>389</v>
      </c>
      <c r="FD161" s="97" t="s">
        <v>389</v>
      </c>
      <c r="FE161" s="93"/>
      <c r="FF161" s="96" t="s">
        <v>389</v>
      </c>
      <c r="FG161" s="97" t="s">
        <v>389</v>
      </c>
      <c r="FH161" s="93"/>
      <c r="FI161" s="96" t="s">
        <v>389</v>
      </c>
      <c r="FJ161" s="97" t="s">
        <v>389</v>
      </c>
      <c r="FK161" s="93"/>
      <c r="FL161" s="96" t="s">
        <v>389</v>
      </c>
      <c r="FM161" s="97" t="s">
        <v>389</v>
      </c>
    </row>
    <row r="162" ht="15" customHeight="1" spans="1:170" x14ac:dyDescent="0.25">
      <c r="A162" s="107">
        <f>IF(indices!B162="","A compléter sur onglet 'indices'",indices!B162)</f>
      </c>
      <c r="B162" s="106">
        <f>'a completer'!$B$12</f>
      </c>
      <c r="C162" s="106">
        <f>'a completer'!$B$19</f>
      </c>
      <c r="D162" s="410">
        <f t="shared" si="2"/>
      </c>
      <c r="E162" s="93"/>
      <c r="F162" s="96" t="s">
        <v>389</v>
      </c>
      <c r="G162" s="97" t="s">
        <v>389</v>
      </c>
      <c r="H162" s="93"/>
      <c r="I162" s="96" t="s">
        <v>389</v>
      </c>
      <c r="J162" s="97" t="s">
        <v>389</v>
      </c>
      <c r="K162" s="93"/>
      <c r="L162" s="96" t="s">
        <v>389</v>
      </c>
      <c r="M162" s="97" t="s">
        <v>389</v>
      </c>
      <c r="N162" s="93"/>
      <c r="O162" s="96" t="s">
        <v>389</v>
      </c>
      <c r="P162" s="97" t="s">
        <v>389</v>
      </c>
      <c r="Q162" s="93"/>
      <c r="R162" s="96" t="s">
        <v>389</v>
      </c>
      <c r="S162" s="97" t="s">
        <v>389</v>
      </c>
      <c r="T162" s="93"/>
      <c r="U162" s="96" t="s">
        <v>389</v>
      </c>
      <c r="V162" s="97" t="s">
        <v>389</v>
      </c>
      <c r="W162" s="93"/>
      <c r="X162" s="96" t="s">
        <v>389</v>
      </c>
      <c r="Y162" s="97" t="s">
        <v>389</v>
      </c>
      <c r="Z162" s="93"/>
      <c r="AA162" s="96" t="s">
        <v>389</v>
      </c>
      <c r="AB162" s="97" t="s">
        <v>389</v>
      </c>
      <c r="AC162" s="93"/>
      <c r="AD162" s="96" t="s">
        <v>389</v>
      </c>
      <c r="AE162" s="97" t="s">
        <v>389</v>
      </c>
      <c r="AF162" s="93"/>
      <c r="AG162" s="96" t="s">
        <v>389</v>
      </c>
      <c r="AH162" s="97" t="s">
        <v>389</v>
      </c>
      <c r="AI162" s="93"/>
      <c r="AJ162" s="96" t="s">
        <v>389</v>
      </c>
      <c r="AK162" s="97" t="s">
        <v>389</v>
      </c>
      <c r="AL162" s="93"/>
      <c r="AM162" s="96" t="s">
        <v>389</v>
      </c>
      <c r="AN162" s="97" t="s">
        <v>389</v>
      </c>
      <c r="AO162" s="93"/>
      <c r="AP162" s="96" t="s">
        <v>389</v>
      </c>
      <c r="AQ162" s="97" t="s">
        <v>389</v>
      </c>
      <c r="AR162" s="93"/>
      <c r="AS162" s="96" t="s">
        <v>389</v>
      </c>
      <c r="AT162" s="97" t="s">
        <v>389</v>
      </c>
      <c r="AU162" s="93"/>
      <c r="AV162" s="96" t="s">
        <v>389</v>
      </c>
      <c r="AW162" s="97" t="s">
        <v>389</v>
      </c>
      <c r="AX162" s="93"/>
      <c r="AY162" s="96" t="s">
        <v>389</v>
      </c>
      <c r="AZ162" s="97" t="s">
        <v>389</v>
      </c>
      <c r="BA162" s="93"/>
      <c r="BB162" s="96" t="s">
        <v>389</v>
      </c>
      <c r="BC162" s="97" t="s">
        <v>389</v>
      </c>
      <c r="BD162" s="93"/>
      <c r="BE162" s="96" t="s">
        <v>389</v>
      </c>
      <c r="BF162" s="97" t="s">
        <v>389</v>
      </c>
      <c r="BG162" s="93"/>
      <c r="BH162" s="96" t="s">
        <v>389</v>
      </c>
      <c r="BI162" s="97" t="s">
        <v>389</v>
      </c>
      <c r="BJ162" s="93"/>
      <c r="BK162" s="96" t="s">
        <v>389</v>
      </c>
      <c r="BL162" s="97" t="s">
        <v>389</v>
      </c>
      <c r="BM162" s="93"/>
      <c r="BN162" s="96" t="s">
        <v>389</v>
      </c>
      <c r="BO162" s="97" t="s">
        <v>389</v>
      </c>
      <c r="BP162" s="93"/>
      <c r="BQ162" s="96" t="s">
        <v>389</v>
      </c>
      <c r="BR162" s="97" t="s">
        <v>389</v>
      </c>
      <c r="BS162" s="93"/>
      <c r="BT162" s="96" t="s">
        <v>389</v>
      </c>
      <c r="BU162" s="97" t="s">
        <v>389</v>
      </c>
      <c r="BV162" s="93"/>
      <c r="BW162" s="96" t="s">
        <v>389</v>
      </c>
      <c r="BX162" s="97" t="s">
        <v>389</v>
      </c>
      <c r="BY162" s="93"/>
      <c r="BZ162" s="96" t="s">
        <v>389</v>
      </c>
      <c r="CA162" s="97" t="s">
        <v>389</v>
      </c>
      <c r="CB162" s="93"/>
      <c r="CC162" s="96" t="s">
        <v>389</v>
      </c>
      <c r="CD162" s="97" t="s">
        <v>389</v>
      </c>
      <c r="CE162" s="93"/>
      <c r="CF162" s="96" t="s">
        <v>389</v>
      </c>
      <c r="CG162" s="97" t="s">
        <v>389</v>
      </c>
      <c r="CH162" s="93"/>
      <c r="CI162" s="96" t="s">
        <v>389</v>
      </c>
      <c r="CJ162" s="97" t="s">
        <v>389</v>
      </c>
      <c r="CK162" s="93"/>
      <c r="CL162" s="96" t="s">
        <v>389</v>
      </c>
      <c r="CM162" s="97" t="s">
        <v>389</v>
      </c>
      <c r="CN162" s="93"/>
      <c r="CO162" s="96" t="s">
        <v>389</v>
      </c>
      <c r="CP162" s="97" t="s">
        <v>389</v>
      </c>
      <c r="CQ162" s="93"/>
      <c r="CR162" s="96" t="s">
        <v>389</v>
      </c>
      <c r="CS162" s="97" t="s">
        <v>389</v>
      </c>
      <c r="CT162" s="93"/>
      <c r="CU162" s="96" t="s">
        <v>389</v>
      </c>
      <c r="CV162" s="97" t="s">
        <v>389</v>
      </c>
      <c r="CW162" s="93"/>
      <c r="CX162" s="96" t="s">
        <v>389</v>
      </c>
      <c r="CY162" s="97" t="s">
        <v>389</v>
      </c>
      <c r="CZ162" s="93"/>
      <c r="DA162" s="96" t="s">
        <v>389</v>
      </c>
      <c r="DB162" s="97" t="s">
        <v>389</v>
      </c>
      <c r="DC162" s="93"/>
      <c r="DD162" s="96" t="s">
        <v>389</v>
      </c>
      <c r="DE162" s="97" t="s">
        <v>389</v>
      </c>
      <c r="DF162" s="93"/>
      <c r="DG162" s="96" t="s">
        <v>389</v>
      </c>
      <c r="DH162" s="97" t="s">
        <v>389</v>
      </c>
      <c r="DI162" s="93"/>
      <c r="DJ162" s="96" t="s">
        <v>389</v>
      </c>
      <c r="DK162" s="97" t="s">
        <v>389</v>
      </c>
      <c r="DL162" s="93"/>
      <c r="DM162" s="96" t="s">
        <v>389</v>
      </c>
      <c r="DN162" s="97" t="s">
        <v>389</v>
      </c>
      <c r="DO162" s="93"/>
      <c r="DP162" s="96" t="s">
        <v>389</v>
      </c>
      <c r="DQ162" s="97" t="s">
        <v>389</v>
      </c>
      <c r="DR162" s="93"/>
      <c r="DS162" s="96" t="s">
        <v>389</v>
      </c>
      <c r="DT162" s="97" t="s">
        <v>389</v>
      </c>
      <c r="DU162" s="93"/>
      <c r="DV162" s="96" t="s">
        <v>389</v>
      </c>
      <c r="DW162" s="97" t="s">
        <v>389</v>
      </c>
      <c r="DX162" s="93"/>
      <c r="DY162" s="96" t="s">
        <v>389</v>
      </c>
      <c r="DZ162" s="97" t="s">
        <v>389</v>
      </c>
      <c r="EA162" s="93"/>
      <c r="EB162" s="96" t="s">
        <v>389</v>
      </c>
      <c r="EC162" s="97" t="s">
        <v>389</v>
      </c>
      <c r="ED162" s="93"/>
      <c r="EE162" s="96" t="s">
        <v>389</v>
      </c>
      <c r="EF162" s="97" t="s">
        <v>389</v>
      </c>
      <c r="EG162" s="93"/>
      <c r="EH162" s="96" t="s">
        <v>389</v>
      </c>
      <c r="EI162" s="97" t="s">
        <v>389</v>
      </c>
      <c r="EJ162" s="93"/>
      <c r="EK162" s="96" t="s">
        <v>389</v>
      </c>
      <c r="EL162" s="97" t="s">
        <v>389</v>
      </c>
      <c r="EM162" s="93"/>
      <c r="EN162" s="96" t="s">
        <v>389</v>
      </c>
      <c r="EO162" s="97" t="s">
        <v>389</v>
      </c>
      <c r="EP162" s="93"/>
      <c r="EQ162" s="96" t="s">
        <v>389</v>
      </c>
      <c r="ER162" s="97" t="s">
        <v>389</v>
      </c>
      <c r="ES162" s="93"/>
      <c r="ET162" s="96" t="s">
        <v>389</v>
      </c>
      <c r="EU162" s="97" t="s">
        <v>389</v>
      </c>
      <c r="EV162" s="93"/>
      <c r="EW162" s="96" t="s">
        <v>389</v>
      </c>
      <c r="EX162" s="97" t="s">
        <v>389</v>
      </c>
      <c r="EY162" s="93"/>
      <c r="EZ162" s="96" t="s">
        <v>389</v>
      </c>
      <c r="FA162" s="97" t="s">
        <v>389</v>
      </c>
      <c r="FB162" s="93"/>
      <c r="FC162" s="96" t="s">
        <v>389</v>
      </c>
      <c r="FD162" s="97" t="s">
        <v>389</v>
      </c>
      <c r="FE162" s="93"/>
      <c r="FF162" s="96" t="s">
        <v>389</v>
      </c>
      <c r="FG162" s="97" t="s">
        <v>389</v>
      </c>
      <c r="FH162" s="93"/>
      <c r="FI162" s="96" t="s">
        <v>389</v>
      </c>
      <c r="FJ162" s="97" t="s">
        <v>389</v>
      </c>
      <c r="FK162" s="93"/>
      <c r="FL162" s="96" t="s">
        <v>389</v>
      </c>
      <c r="FM162" s="97" t="s">
        <v>389</v>
      </c>
    </row>
    <row r="163" ht="15" customHeight="1" spans="1:170" x14ac:dyDescent="0.25">
      <c r="A163" s="109" t="s">
        <v>61</v>
      </c>
      <c r="B163" s="110"/>
      <c r="C163" s="109"/>
      <c r="D163" s="414"/>
      <c r="E163" s="409"/>
      <c r="F163" s="409" t="s">
        <v>390</v>
      </c>
      <c r="G163" s="409" t="s">
        <v>390</v>
      </c>
      <c r="H163" s="409"/>
      <c r="I163" s="409" t="s">
        <v>390</v>
      </c>
      <c r="J163" s="409" t="s">
        <v>390</v>
      </c>
      <c r="K163" s="409"/>
      <c r="L163" s="409" t="s">
        <v>390</v>
      </c>
      <c r="M163" s="409" t="s">
        <v>390</v>
      </c>
      <c r="N163" s="409"/>
      <c r="O163" s="409" t="s">
        <v>390</v>
      </c>
      <c r="P163" s="409" t="s">
        <v>390</v>
      </c>
      <c r="Q163" s="409"/>
      <c r="R163" s="409" t="s">
        <v>390</v>
      </c>
      <c r="S163" s="409" t="s">
        <v>390</v>
      </c>
      <c r="T163" s="409"/>
      <c r="U163" s="409" t="s">
        <v>390</v>
      </c>
      <c r="V163" s="409" t="s">
        <v>390</v>
      </c>
      <c r="W163" s="409"/>
      <c r="X163" s="409" t="s">
        <v>390</v>
      </c>
      <c r="Y163" s="409" t="s">
        <v>390</v>
      </c>
      <c r="Z163" s="409"/>
      <c r="AA163" s="409" t="s">
        <v>390</v>
      </c>
      <c r="AB163" s="409" t="s">
        <v>390</v>
      </c>
      <c r="AC163" s="409"/>
      <c r="AD163" s="409" t="s">
        <v>390</v>
      </c>
      <c r="AE163" s="409" t="s">
        <v>390</v>
      </c>
      <c r="AF163" s="409"/>
      <c r="AG163" s="409" t="s">
        <v>390</v>
      </c>
      <c r="AH163" s="409" t="s">
        <v>390</v>
      </c>
      <c r="AI163" s="409"/>
      <c r="AJ163" s="409" t="s">
        <v>390</v>
      </c>
      <c r="AK163" s="409" t="s">
        <v>390</v>
      </c>
      <c r="AL163" s="409"/>
      <c r="AM163" s="409" t="s">
        <v>390</v>
      </c>
      <c r="AN163" s="409" t="s">
        <v>390</v>
      </c>
      <c r="AO163" s="409"/>
      <c r="AP163" s="409" t="s">
        <v>390</v>
      </c>
      <c r="AQ163" s="409" t="s">
        <v>390</v>
      </c>
      <c r="AR163" s="409"/>
      <c r="AS163" s="409" t="s">
        <v>390</v>
      </c>
      <c r="AT163" s="409" t="s">
        <v>390</v>
      </c>
      <c r="AU163" s="409"/>
      <c r="AV163" s="409" t="s">
        <v>390</v>
      </c>
      <c r="AW163" s="409" t="s">
        <v>390</v>
      </c>
      <c r="AX163" s="409"/>
      <c r="AY163" s="409" t="s">
        <v>390</v>
      </c>
      <c r="AZ163" s="409" t="s">
        <v>390</v>
      </c>
      <c r="BA163" s="409"/>
      <c r="BB163" s="409" t="s">
        <v>390</v>
      </c>
      <c r="BC163" s="409" t="s">
        <v>390</v>
      </c>
      <c r="BD163" s="409"/>
      <c r="BE163" s="409" t="s">
        <v>390</v>
      </c>
      <c r="BF163" s="409" t="s">
        <v>390</v>
      </c>
      <c r="BG163" s="409"/>
      <c r="BH163" s="409" t="s">
        <v>390</v>
      </c>
      <c r="BI163" s="409" t="s">
        <v>390</v>
      </c>
      <c r="BJ163" s="409"/>
      <c r="BK163" s="409" t="s">
        <v>390</v>
      </c>
      <c r="BL163" s="409" t="s">
        <v>390</v>
      </c>
      <c r="BM163" s="409"/>
      <c r="BN163" s="409" t="s">
        <v>390</v>
      </c>
      <c r="BO163" s="409" t="s">
        <v>390</v>
      </c>
      <c r="BP163" s="409"/>
      <c r="BQ163" s="409" t="s">
        <v>390</v>
      </c>
      <c r="BR163" s="409" t="s">
        <v>390</v>
      </c>
      <c r="BS163" s="409"/>
      <c r="BT163" s="409" t="s">
        <v>390</v>
      </c>
      <c r="BU163" s="409" t="s">
        <v>390</v>
      </c>
      <c r="BV163" s="409"/>
      <c r="BW163" s="409" t="s">
        <v>390</v>
      </c>
      <c r="BX163" s="409" t="s">
        <v>390</v>
      </c>
      <c r="BY163" s="409"/>
      <c r="BZ163" s="409" t="s">
        <v>390</v>
      </c>
      <c r="CA163" s="409" t="s">
        <v>390</v>
      </c>
      <c r="CB163" s="409"/>
      <c r="CC163" s="409" t="s">
        <v>390</v>
      </c>
      <c r="CD163" s="409" t="s">
        <v>390</v>
      </c>
      <c r="CE163" s="409"/>
      <c r="CF163" s="409" t="s">
        <v>390</v>
      </c>
      <c r="CG163" s="409" t="s">
        <v>390</v>
      </c>
      <c r="CH163" s="409"/>
      <c r="CI163" s="409" t="s">
        <v>390</v>
      </c>
      <c r="CJ163" s="409" t="s">
        <v>390</v>
      </c>
      <c r="CK163" s="409"/>
      <c r="CL163" s="409" t="s">
        <v>390</v>
      </c>
      <c r="CM163" s="409" t="s">
        <v>390</v>
      </c>
      <c r="CN163" s="409"/>
      <c r="CO163" s="409" t="s">
        <v>390</v>
      </c>
      <c r="CP163" s="409" t="s">
        <v>390</v>
      </c>
      <c r="CQ163" s="409"/>
      <c r="CR163" s="409" t="s">
        <v>390</v>
      </c>
      <c r="CS163" s="409" t="s">
        <v>390</v>
      </c>
      <c r="CT163" s="409"/>
      <c r="CU163" s="409" t="s">
        <v>390</v>
      </c>
      <c r="CV163" s="409" t="s">
        <v>390</v>
      </c>
      <c r="CW163" s="409"/>
      <c r="CX163" s="409" t="s">
        <v>390</v>
      </c>
      <c r="CY163" s="409" t="s">
        <v>390</v>
      </c>
      <c r="CZ163" s="409"/>
      <c r="DA163" s="409" t="s">
        <v>390</v>
      </c>
      <c r="DB163" s="409" t="s">
        <v>390</v>
      </c>
      <c r="DC163" s="409"/>
      <c r="DD163" s="409" t="s">
        <v>390</v>
      </c>
      <c r="DE163" s="409" t="s">
        <v>390</v>
      </c>
      <c r="DF163" s="409"/>
      <c r="DG163" s="409" t="s">
        <v>390</v>
      </c>
      <c r="DH163" s="409" t="s">
        <v>390</v>
      </c>
      <c r="DI163" s="409"/>
      <c r="DJ163" s="409" t="s">
        <v>390</v>
      </c>
      <c r="DK163" s="409" t="s">
        <v>390</v>
      </c>
      <c r="DL163" s="409"/>
      <c r="DM163" s="409" t="s">
        <v>390</v>
      </c>
      <c r="DN163" s="409" t="s">
        <v>390</v>
      </c>
      <c r="DO163" s="409"/>
      <c r="DP163" s="409" t="s">
        <v>390</v>
      </c>
      <c r="DQ163" s="409" t="s">
        <v>390</v>
      </c>
      <c r="DR163" s="409"/>
      <c r="DS163" s="409" t="s">
        <v>390</v>
      </c>
      <c r="DT163" s="409" t="s">
        <v>390</v>
      </c>
      <c r="DU163" s="409"/>
      <c r="DV163" s="409" t="s">
        <v>390</v>
      </c>
      <c r="DW163" s="409" t="s">
        <v>390</v>
      </c>
      <c r="DX163" s="409"/>
      <c r="DY163" s="409" t="s">
        <v>390</v>
      </c>
      <c r="DZ163" s="409" t="s">
        <v>390</v>
      </c>
      <c r="EA163" s="409"/>
      <c r="EB163" s="409" t="s">
        <v>390</v>
      </c>
      <c r="EC163" s="409" t="s">
        <v>390</v>
      </c>
      <c r="ED163" s="409"/>
      <c r="EE163" s="409" t="s">
        <v>390</v>
      </c>
      <c r="EF163" s="409" t="s">
        <v>390</v>
      </c>
      <c r="EG163" s="409"/>
      <c r="EH163" s="409" t="s">
        <v>390</v>
      </c>
      <c r="EI163" s="409" t="s">
        <v>390</v>
      </c>
      <c r="EJ163" s="409"/>
      <c r="EK163" s="409" t="s">
        <v>390</v>
      </c>
      <c r="EL163" s="409" t="s">
        <v>390</v>
      </c>
      <c r="EM163" s="409"/>
      <c r="EN163" s="409" t="s">
        <v>390</v>
      </c>
      <c r="EO163" s="409" t="s">
        <v>390</v>
      </c>
      <c r="EP163" s="409"/>
      <c r="EQ163" s="409" t="s">
        <v>390</v>
      </c>
      <c r="ER163" s="409" t="s">
        <v>390</v>
      </c>
      <c r="ES163" s="409"/>
      <c r="ET163" s="409" t="s">
        <v>390</v>
      </c>
      <c r="EU163" s="409" t="s">
        <v>390</v>
      </c>
      <c r="EV163" s="409"/>
      <c r="EW163" s="409" t="s">
        <v>390</v>
      </c>
      <c r="EX163" s="409" t="s">
        <v>390</v>
      </c>
      <c r="EY163" s="409"/>
      <c r="EZ163" s="409" t="s">
        <v>390</v>
      </c>
      <c r="FA163" s="409" t="s">
        <v>390</v>
      </c>
      <c r="FB163" s="409"/>
      <c r="FC163" s="409" t="s">
        <v>390</v>
      </c>
      <c r="FD163" s="409" t="s">
        <v>390</v>
      </c>
      <c r="FE163" s="409"/>
      <c r="FF163" s="409" t="s">
        <v>390</v>
      </c>
      <c r="FG163" s="409" t="s">
        <v>390</v>
      </c>
      <c r="FH163" s="409"/>
      <c r="FI163" s="409" t="s">
        <v>390</v>
      </c>
      <c r="FJ163" s="409" t="s">
        <v>390</v>
      </c>
      <c r="FK163" s="409"/>
      <c r="FL163" s="409" t="s">
        <v>390</v>
      </c>
      <c r="FM163" s="409" t="s">
        <v>390</v>
      </c>
    </row>
    <row r="164" ht="15" customHeight="1" spans="1:170" x14ac:dyDescent="0.25">
      <c r="A164" s="94">
        <f>indices!B164</f>
      </c>
      <c r="B164" s="106">
        <f>'a completer'!$B$12</f>
      </c>
      <c r="C164" s="106">
        <f>'a completer'!$B$21</f>
      </c>
      <c r="D164" s="410">
        <f t="shared" si="2"/>
      </c>
      <c r="E164" s="93"/>
      <c r="F164" s="96" t="s">
        <v>389</v>
      </c>
      <c r="G164" s="97" t="s">
        <v>389</v>
      </c>
      <c r="H164" s="93"/>
      <c r="I164" s="96" t="s">
        <v>389</v>
      </c>
      <c r="J164" s="97" t="s">
        <v>389</v>
      </c>
      <c r="K164" s="93"/>
      <c r="L164" s="96" t="s">
        <v>389</v>
      </c>
      <c r="M164" s="97" t="s">
        <v>389</v>
      </c>
      <c r="N164" s="93"/>
      <c r="O164" s="96" t="s">
        <v>389</v>
      </c>
      <c r="P164" s="97" t="s">
        <v>389</v>
      </c>
      <c r="Q164" s="93"/>
      <c r="R164" s="96" t="s">
        <v>389</v>
      </c>
      <c r="S164" s="97" t="s">
        <v>389</v>
      </c>
      <c r="T164" s="93"/>
      <c r="U164" s="96" t="s">
        <v>389</v>
      </c>
      <c r="V164" s="97" t="s">
        <v>389</v>
      </c>
      <c r="W164" s="93"/>
      <c r="X164" s="96" t="s">
        <v>389</v>
      </c>
      <c r="Y164" s="97" t="s">
        <v>389</v>
      </c>
      <c r="Z164" s="93"/>
      <c r="AA164" s="96" t="s">
        <v>389</v>
      </c>
      <c r="AB164" s="97" t="s">
        <v>389</v>
      </c>
      <c r="AC164" s="93"/>
      <c r="AD164" s="96" t="s">
        <v>389</v>
      </c>
      <c r="AE164" s="97" t="s">
        <v>389</v>
      </c>
      <c r="AF164" s="93"/>
      <c r="AG164" s="96" t="s">
        <v>389</v>
      </c>
      <c r="AH164" s="97" t="s">
        <v>389</v>
      </c>
      <c r="AI164" s="93"/>
      <c r="AJ164" s="96" t="s">
        <v>389</v>
      </c>
      <c r="AK164" s="97" t="s">
        <v>389</v>
      </c>
      <c r="AL164" s="93"/>
      <c r="AM164" s="96" t="s">
        <v>389</v>
      </c>
      <c r="AN164" s="97" t="s">
        <v>389</v>
      </c>
      <c r="AO164" s="93"/>
      <c r="AP164" s="96" t="s">
        <v>389</v>
      </c>
      <c r="AQ164" s="97" t="s">
        <v>389</v>
      </c>
      <c r="AR164" s="93"/>
      <c r="AS164" s="96" t="s">
        <v>389</v>
      </c>
      <c r="AT164" s="97" t="s">
        <v>389</v>
      </c>
      <c r="AU164" s="93"/>
      <c r="AV164" s="96" t="s">
        <v>389</v>
      </c>
      <c r="AW164" s="97" t="s">
        <v>389</v>
      </c>
      <c r="AX164" s="93"/>
      <c r="AY164" s="96" t="s">
        <v>389</v>
      </c>
      <c r="AZ164" s="97" t="s">
        <v>389</v>
      </c>
      <c r="BA164" s="93"/>
      <c r="BB164" s="96" t="s">
        <v>389</v>
      </c>
      <c r="BC164" s="97" t="s">
        <v>389</v>
      </c>
      <c r="BD164" s="93"/>
      <c r="BE164" s="96" t="s">
        <v>389</v>
      </c>
      <c r="BF164" s="97" t="s">
        <v>389</v>
      </c>
      <c r="BG164" s="93"/>
      <c r="BH164" s="96" t="s">
        <v>389</v>
      </c>
      <c r="BI164" s="97" t="s">
        <v>389</v>
      </c>
      <c r="BJ164" s="93"/>
      <c r="BK164" s="96" t="s">
        <v>389</v>
      </c>
      <c r="BL164" s="97" t="s">
        <v>389</v>
      </c>
      <c r="BM164" s="93"/>
      <c r="BN164" s="96" t="s">
        <v>389</v>
      </c>
      <c r="BO164" s="97" t="s">
        <v>389</v>
      </c>
      <c r="BP164" s="93"/>
      <c r="BQ164" s="96" t="s">
        <v>389</v>
      </c>
      <c r="BR164" s="97" t="s">
        <v>389</v>
      </c>
      <c r="BS164" s="93"/>
      <c r="BT164" s="96" t="s">
        <v>389</v>
      </c>
      <c r="BU164" s="97" t="s">
        <v>389</v>
      </c>
      <c r="BV164" s="93"/>
      <c r="BW164" s="96" t="s">
        <v>389</v>
      </c>
      <c r="BX164" s="97" t="s">
        <v>389</v>
      </c>
      <c r="BY164" s="93"/>
      <c r="BZ164" s="96" t="s">
        <v>389</v>
      </c>
      <c r="CA164" s="97" t="s">
        <v>389</v>
      </c>
      <c r="CB164" s="93"/>
      <c r="CC164" s="96" t="s">
        <v>389</v>
      </c>
      <c r="CD164" s="97" t="s">
        <v>389</v>
      </c>
      <c r="CE164" s="93"/>
      <c r="CF164" s="96" t="s">
        <v>389</v>
      </c>
      <c r="CG164" s="97" t="s">
        <v>389</v>
      </c>
      <c r="CH164" s="93"/>
      <c r="CI164" s="96" t="s">
        <v>389</v>
      </c>
      <c r="CJ164" s="97" t="s">
        <v>389</v>
      </c>
      <c r="CK164" s="93"/>
      <c r="CL164" s="96" t="s">
        <v>389</v>
      </c>
      <c r="CM164" s="97" t="s">
        <v>389</v>
      </c>
      <c r="CN164" s="93"/>
      <c r="CO164" s="96" t="s">
        <v>389</v>
      </c>
      <c r="CP164" s="97" t="s">
        <v>389</v>
      </c>
      <c r="CQ164" s="93"/>
      <c r="CR164" s="96" t="s">
        <v>389</v>
      </c>
      <c r="CS164" s="97" t="s">
        <v>389</v>
      </c>
      <c r="CT164" s="93"/>
      <c r="CU164" s="96" t="s">
        <v>389</v>
      </c>
      <c r="CV164" s="97" t="s">
        <v>389</v>
      </c>
      <c r="CW164" s="93"/>
      <c r="CX164" s="96" t="s">
        <v>389</v>
      </c>
      <c r="CY164" s="97" t="s">
        <v>389</v>
      </c>
      <c r="CZ164" s="93"/>
      <c r="DA164" s="96" t="s">
        <v>389</v>
      </c>
      <c r="DB164" s="97" t="s">
        <v>389</v>
      </c>
      <c r="DC164" s="93"/>
      <c r="DD164" s="96" t="s">
        <v>389</v>
      </c>
      <c r="DE164" s="97" t="s">
        <v>389</v>
      </c>
      <c r="DF164" s="93"/>
      <c r="DG164" s="96" t="s">
        <v>389</v>
      </c>
      <c r="DH164" s="97" t="s">
        <v>389</v>
      </c>
      <c r="DI164" s="93"/>
      <c r="DJ164" s="96" t="s">
        <v>389</v>
      </c>
      <c r="DK164" s="97" t="s">
        <v>389</v>
      </c>
      <c r="DL164" s="93"/>
      <c r="DM164" s="96" t="s">
        <v>389</v>
      </c>
      <c r="DN164" s="97" t="s">
        <v>389</v>
      </c>
      <c r="DO164" s="93"/>
      <c r="DP164" s="96" t="s">
        <v>389</v>
      </c>
      <c r="DQ164" s="97" t="s">
        <v>389</v>
      </c>
      <c r="DR164" s="93"/>
      <c r="DS164" s="96" t="s">
        <v>389</v>
      </c>
      <c r="DT164" s="97" t="s">
        <v>389</v>
      </c>
      <c r="DU164" s="93"/>
      <c r="DV164" s="96" t="s">
        <v>389</v>
      </c>
      <c r="DW164" s="97" t="s">
        <v>389</v>
      </c>
      <c r="DX164" s="93"/>
      <c r="DY164" s="96" t="s">
        <v>389</v>
      </c>
      <c r="DZ164" s="97" t="s">
        <v>389</v>
      </c>
      <c r="EA164" s="93"/>
      <c r="EB164" s="96" t="s">
        <v>389</v>
      </c>
      <c r="EC164" s="97" t="s">
        <v>389</v>
      </c>
      <c r="ED164" s="93"/>
      <c r="EE164" s="96" t="s">
        <v>389</v>
      </c>
      <c r="EF164" s="97" t="s">
        <v>389</v>
      </c>
      <c r="EG164" s="93"/>
      <c r="EH164" s="96" t="s">
        <v>389</v>
      </c>
      <c r="EI164" s="97" t="s">
        <v>389</v>
      </c>
      <c r="EJ164" s="93"/>
      <c r="EK164" s="96" t="s">
        <v>389</v>
      </c>
      <c r="EL164" s="97" t="s">
        <v>389</v>
      </c>
      <c r="EM164" s="93"/>
      <c r="EN164" s="96" t="s">
        <v>389</v>
      </c>
      <c r="EO164" s="97" t="s">
        <v>389</v>
      </c>
      <c r="EP164" s="93"/>
      <c r="EQ164" s="96" t="s">
        <v>389</v>
      </c>
      <c r="ER164" s="97" t="s">
        <v>389</v>
      </c>
      <c r="ES164" s="93"/>
      <c r="ET164" s="96" t="s">
        <v>389</v>
      </c>
      <c r="EU164" s="97" t="s">
        <v>389</v>
      </c>
      <c r="EV164" s="93"/>
      <c r="EW164" s="96" t="s">
        <v>389</v>
      </c>
      <c r="EX164" s="97" t="s">
        <v>389</v>
      </c>
      <c r="EY164" s="93"/>
      <c r="EZ164" s="96" t="s">
        <v>389</v>
      </c>
      <c r="FA164" s="97" t="s">
        <v>389</v>
      </c>
      <c r="FB164" s="93"/>
      <c r="FC164" s="96" t="s">
        <v>389</v>
      </c>
      <c r="FD164" s="97" t="s">
        <v>389</v>
      </c>
      <c r="FE164" s="93"/>
      <c r="FF164" s="96" t="s">
        <v>389</v>
      </c>
      <c r="FG164" s="97" t="s">
        <v>389</v>
      </c>
      <c r="FH164" s="93"/>
      <c r="FI164" s="96" t="s">
        <v>389</v>
      </c>
      <c r="FJ164" s="97" t="s">
        <v>389</v>
      </c>
      <c r="FK164" s="93"/>
      <c r="FL164" s="96" t="s">
        <v>389</v>
      </c>
      <c r="FM164" s="97" t="s">
        <v>389</v>
      </c>
    </row>
    <row r="165" ht="15" customHeight="1" spans="1:170" x14ac:dyDescent="0.25">
      <c r="A165" s="94">
        <f>indices!B165</f>
      </c>
      <c r="B165" s="106">
        <f>'a completer'!$B$12</f>
      </c>
      <c r="C165" s="106">
        <f>'a completer'!$B$21</f>
      </c>
      <c r="D165" s="410">
        <f t="shared" si="2"/>
      </c>
      <c r="E165" s="93"/>
      <c r="F165" s="96" t="s">
        <v>389</v>
      </c>
      <c r="G165" s="97" t="s">
        <v>389</v>
      </c>
      <c r="H165" s="93"/>
      <c r="I165" s="96" t="s">
        <v>389</v>
      </c>
      <c r="J165" s="97" t="s">
        <v>389</v>
      </c>
      <c r="K165" s="93"/>
      <c r="L165" s="96" t="s">
        <v>389</v>
      </c>
      <c r="M165" s="97" t="s">
        <v>389</v>
      </c>
      <c r="N165" s="93"/>
      <c r="O165" s="96" t="s">
        <v>389</v>
      </c>
      <c r="P165" s="97" t="s">
        <v>389</v>
      </c>
      <c r="Q165" s="93"/>
      <c r="R165" s="96" t="s">
        <v>389</v>
      </c>
      <c r="S165" s="97" t="s">
        <v>389</v>
      </c>
      <c r="T165" s="93"/>
      <c r="U165" s="96" t="s">
        <v>389</v>
      </c>
      <c r="V165" s="97" t="s">
        <v>389</v>
      </c>
      <c r="W165" s="93"/>
      <c r="X165" s="96" t="s">
        <v>389</v>
      </c>
      <c r="Y165" s="97" t="s">
        <v>389</v>
      </c>
      <c r="Z165" s="93"/>
      <c r="AA165" s="96" t="s">
        <v>389</v>
      </c>
      <c r="AB165" s="97" t="s">
        <v>389</v>
      </c>
      <c r="AC165" s="93"/>
      <c r="AD165" s="96" t="s">
        <v>389</v>
      </c>
      <c r="AE165" s="97" t="s">
        <v>389</v>
      </c>
      <c r="AF165" s="93"/>
      <c r="AG165" s="96" t="s">
        <v>389</v>
      </c>
      <c r="AH165" s="97" t="s">
        <v>389</v>
      </c>
      <c r="AI165" s="93"/>
      <c r="AJ165" s="96" t="s">
        <v>389</v>
      </c>
      <c r="AK165" s="97" t="s">
        <v>389</v>
      </c>
      <c r="AL165" s="93"/>
      <c r="AM165" s="96" t="s">
        <v>389</v>
      </c>
      <c r="AN165" s="97" t="s">
        <v>389</v>
      </c>
      <c r="AO165" s="93"/>
      <c r="AP165" s="96" t="s">
        <v>389</v>
      </c>
      <c r="AQ165" s="97" t="s">
        <v>389</v>
      </c>
      <c r="AR165" s="93"/>
      <c r="AS165" s="96" t="s">
        <v>389</v>
      </c>
      <c r="AT165" s="97" t="s">
        <v>389</v>
      </c>
      <c r="AU165" s="93"/>
      <c r="AV165" s="96" t="s">
        <v>389</v>
      </c>
      <c r="AW165" s="97" t="s">
        <v>389</v>
      </c>
      <c r="AX165" s="93"/>
      <c r="AY165" s="96" t="s">
        <v>389</v>
      </c>
      <c r="AZ165" s="97" t="s">
        <v>389</v>
      </c>
      <c r="BA165" s="93"/>
      <c r="BB165" s="96" t="s">
        <v>389</v>
      </c>
      <c r="BC165" s="97" t="s">
        <v>389</v>
      </c>
      <c r="BD165" s="93"/>
      <c r="BE165" s="96" t="s">
        <v>389</v>
      </c>
      <c r="BF165" s="97" t="s">
        <v>389</v>
      </c>
      <c r="BG165" s="93"/>
      <c r="BH165" s="96" t="s">
        <v>389</v>
      </c>
      <c r="BI165" s="97" t="s">
        <v>389</v>
      </c>
      <c r="BJ165" s="93"/>
      <c r="BK165" s="96" t="s">
        <v>389</v>
      </c>
      <c r="BL165" s="97" t="s">
        <v>389</v>
      </c>
      <c r="BM165" s="93">
        <v>1</v>
      </c>
      <c r="BN165" s="96" t="e">
        <v>#N/A</v>
      </c>
      <c r="BO165" s="97" t="e">
        <v>#N/A</v>
      </c>
      <c r="BP165" s="93"/>
      <c r="BQ165" s="96" t="s">
        <v>389</v>
      </c>
      <c r="BR165" s="97" t="s">
        <v>389</v>
      </c>
      <c r="BS165" s="93"/>
      <c r="BT165" s="96" t="s">
        <v>389</v>
      </c>
      <c r="BU165" s="97" t="s">
        <v>389</v>
      </c>
      <c r="BV165" s="93"/>
      <c r="BW165" s="96" t="s">
        <v>389</v>
      </c>
      <c r="BX165" s="97" t="s">
        <v>389</v>
      </c>
      <c r="BY165" s="93"/>
      <c r="BZ165" s="96" t="s">
        <v>389</v>
      </c>
      <c r="CA165" s="97" t="s">
        <v>389</v>
      </c>
      <c r="CB165" s="93"/>
      <c r="CC165" s="96" t="s">
        <v>389</v>
      </c>
      <c r="CD165" s="97" t="s">
        <v>389</v>
      </c>
      <c r="CE165" s="93"/>
      <c r="CF165" s="96" t="s">
        <v>389</v>
      </c>
      <c r="CG165" s="97" t="s">
        <v>389</v>
      </c>
      <c r="CH165" s="93"/>
      <c r="CI165" s="96" t="s">
        <v>389</v>
      </c>
      <c r="CJ165" s="97" t="s">
        <v>389</v>
      </c>
      <c r="CK165" s="93"/>
      <c r="CL165" s="96" t="s">
        <v>389</v>
      </c>
      <c r="CM165" s="97" t="s">
        <v>389</v>
      </c>
      <c r="CN165" s="93"/>
      <c r="CO165" s="96" t="s">
        <v>389</v>
      </c>
      <c r="CP165" s="97" t="s">
        <v>389</v>
      </c>
      <c r="CQ165" s="93"/>
      <c r="CR165" s="96" t="s">
        <v>389</v>
      </c>
      <c r="CS165" s="97" t="s">
        <v>389</v>
      </c>
      <c r="CT165" s="93"/>
      <c r="CU165" s="96" t="s">
        <v>389</v>
      </c>
      <c r="CV165" s="97" t="s">
        <v>389</v>
      </c>
      <c r="CW165" s="93"/>
      <c r="CX165" s="96" t="s">
        <v>389</v>
      </c>
      <c r="CY165" s="97" t="s">
        <v>389</v>
      </c>
      <c r="CZ165" s="93"/>
      <c r="DA165" s="96" t="s">
        <v>389</v>
      </c>
      <c r="DB165" s="97" t="s">
        <v>389</v>
      </c>
      <c r="DC165" s="93"/>
      <c r="DD165" s="96" t="s">
        <v>389</v>
      </c>
      <c r="DE165" s="97" t="s">
        <v>389</v>
      </c>
      <c r="DF165" s="93"/>
      <c r="DG165" s="96" t="s">
        <v>389</v>
      </c>
      <c r="DH165" s="97" t="s">
        <v>389</v>
      </c>
      <c r="DI165" s="93"/>
      <c r="DJ165" s="96" t="s">
        <v>389</v>
      </c>
      <c r="DK165" s="97" t="s">
        <v>389</v>
      </c>
      <c r="DL165" s="93"/>
      <c r="DM165" s="96" t="s">
        <v>389</v>
      </c>
      <c r="DN165" s="97" t="s">
        <v>389</v>
      </c>
      <c r="DO165" s="93"/>
      <c r="DP165" s="96" t="s">
        <v>389</v>
      </c>
      <c r="DQ165" s="97" t="s">
        <v>389</v>
      </c>
      <c r="DR165" s="93"/>
      <c r="DS165" s="96" t="s">
        <v>389</v>
      </c>
      <c r="DT165" s="97" t="s">
        <v>389</v>
      </c>
      <c r="DU165" s="93"/>
      <c r="DV165" s="96" t="s">
        <v>389</v>
      </c>
      <c r="DW165" s="97" t="s">
        <v>389</v>
      </c>
      <c r="DX165" s="93"/>
      <c r="DY165" s="96" t="s">
        <v>389</v>
      </c>
      <c r="DZ165" s="97" t="s">
        <v>389</v>
      </c>
      <c r="EA165" s="93"/>
      <c r="EB165" s="96" t="s">
        <v>389</v>
      </c>
      <c r="EC165" s="97" t="s">
        <v>389</v>
      </c>
      <c r="ED165" s="93"/>
      <c r="EE165" s="96" t="s">
        <v>389</v>
      </c>
      <c r="EF165" s="97" t="s">
        <v>389</v>
      </c>
      <c r="EG165" s="93"/>
      <c r="EH165" s="96" t="s">
        <v>389</v>
      </c>
      <c r="EI165" s="97" t="s">
        <v>389</v>
      </c>
      <c r="EJ165" s="93"/>
      <c r="EK165" s="96" t="s">
        <v>389</v>
      </c>
      <c r="EL165" s="97" t="s">
        <v>389</v>
      </c>
      <c r="EM165" s="93"/>
      <c r="EN165" s="96" t="s">
        <v>389</v>
      </c>
      <c r="EO165" s="97" t="s">
        <v>389</v>
      </c>
      <c r="EP165" s="93"/>
      <c r="EQ165" s="96" t="s">
        <v>389</v>
      </c>
      <c r="ER165" s="97" t="s">
        <v>389</v>
      </c>
      <c r="ES165" s="93"/>
      <c r="ET165" s="96" t="s">
        <v>389</v>
      </c>
      <c r="EU165" s="97" t="s">
        <v>389</v>
      </c>
      <c r="EV165" s="93"/>
      <c r="EW165" s="96" t="s">
        <v>389</v>
      </c>
      <c r="EX165" s="97" t="s">
        <v>389</v>
      </c>
      <c r="EY165" s="93"/>
      <c r="EZ165" s="96" t="s">
        <v>389</v>
      </c>
      <c r="FA165" s="97" t="s">
        <v>389</v>
      </c>
      <c r="FB165" s="93"/>
      <c r="FC165" s="96" t="s">
        <v>389</v>
      </c>
      <c r="FD165" s="97" t="s">
        <v>389</v>
      </c>
      <c r="FE165" s="93"/>
      <c r="FF165" s="96" t="s">
        <v>389</v>
      </c>
      <c r="FG165" s="97" t="s">
        <v>389</v>
      </c>
      <c r="FH165" s="93"/>
      <c r="FI165" s="96" t="s">
        <v>389</v>
      </c>
      <c r="FJ165" s="97" t="s">
        <v>389</v>
      </c>
      <c r="FK165" s="93"/>
      <c r="FL165" s="96" t="s">
        <v>389</v>
      </c>
      <c r="FM165" s="97" t="s">
        <v>389</v>
      </c>
    </row>
    <row r="166" ht="15" customHeight="1" spans="1:170" x14ac:dyDescent="0.25">
      <c r="A166" s="94">
        <f>indices!B166</f>
      </c>
      <c r="B166" s="106">
        <f>'a completer'!$B$12</f>
      </c>
      <c r="C166" s="106">
        <f>'a completer'!$B$21</f>
      </c>
      <c r="D166" s="410">
        <f t="shared" si="2"/>
      </c>
      <c r="E166" s="93"/>
      <c r="F166" s="96" t="s">
        <v>389</v>
      </c>
      <c r="G166" s="97" t="s">
        <v>389</v>
      </c>
      <c r="H166" s="93">
        <v>1</v>
      </c>
      <c r="I166" s="96" t="e">
        <v>#N/A</v>
      </c>
      <c r="J166" s="97" t="e">
        <v>#N/A</v>
      </c>
      <c r="K166" s="93"/>
      <c r="L166" s="96" t="s">
        <v>389</v>
      </c>
      <c r="M166" s="97" t="s">
        <v>389</v>
      </c>
      <c r="N166" s="93"/>
      <c r="O166" s="96" t="s">
        <v>389</v>
      </c>
      <c r="P166" s="97" t="s">
        <v>389</v>
      </c>
      <c r="Q166" s="93"/>
      <c r="R166" s="96" t="s">
        <v>389</v>
      </c>
      <c r="S166" s="97" t="s">
        <v>389</v>
      </c>
      <c r="T166" s="93"/>
      <c r="U166" s="96" t="s">
        <v>389</v>
      </c>
      <c r="V166" s="97" t="s">
        <v>389</v>
      </c>
      <c r="W166" s="93"/>
      <c r="X166" s="96" t="s">
        <v>389</v>
      </c>
      <c r="Y166" s="97" t="s">
        <v>389</v>
      </c>
      <c r="Z166" s="93"/>
      <c r="AA166" s="96" t="s">
        <v>389</v>
      </c>
      <c r="AB166" s="97" t="s">
        <v>389</v>
      </c>
      <c r="AC166" s="93"/>
      <c r="AD166" s="96" t="s">
        <v>389</v>
      </c>
      <c r="AE166" s="97" t="s">
        <v>389</v>
      </c>
      <c r="AF166" s="93"/>
      <c r="AG166" s="96" t="s">
        <v>389</v>
      </c>
      <c r="AH166" s="97" t="s">
        <v>389</v>
      </c>
      <c r="AI166" s="93">
        <v>1</v>
      </c>
      <c r="AJ166" s="96" t="e">
        <v>#N/A</v>
      </c>
      <c r="AK166" s="97" t="e">
        <v>#N/A</v>
      </c>
      <c r="AL166" s="93"/>
      <c r="AM166" s="96" t="s">
        <v>389</v>
      </c>
      <c r="AN166" s="97" t="s">
        <v>389</v>
      </c>
      <c r="AO166" s="93"/>
      <c r="AP166" s="96" t="s">
        <v>389</v>
      </c>
      <c r="AQ166" s="97" t="s">
        <v>389</v>
      </c>
      <c r="AR166" s="93"/>
      <c r="AS166" s="96" t="s">
        <v>389</v>
      </c>
      <c r="AT166" s="97" t="s">
        <v>389</v>
      </c>
      <c r="AU166" s="93"/>
      <c r="AV166" s="96" t="s">
        <v>389</v>
      </c>
      <c r="AW166" s="97" t="s">
        <v>389</v>
      </c>
      <c r="AX166" s="93"/>
      <c r="AY166" s="96" t="s">
        <v>389</v>
      </c>
      <c r="AZ166" s="97" t="s">
        <v>389</v>
      </c>
      <c r="BA166" s="93"/>
      <c r="BB166" s="96" t="s">
        <v>389</v>
      </c>
      <c r="BC166" s="97" t="s">
        <v>389</v>
      </c>
      <c r="BD166" s="93"/>
      <c r="BE166" s="96" t="s">
        <v>389</v>
      </c>
      <c r="BF166" s="97" t="s">
        <v>389</v>
      </c>
      <c r="BG166" s="93"/>
      <c r="BH166" s="96" t="s">
        <v>389</v>
      </c>
      <c r="BI166" s="97" t="s">
        <v>389</v>
      </c>
      <c r="BJ166" s="93"/>
      <c r="BK166" s="96" t="s">
        <v>389</v>
      </c>
      <c r="BL166" s="97" t="s">
        <v>389</v>
      </c>
      <c r="BM166" s="93"/>
      <c r="BN166" s="96" t="s">
        <v>389</v>
      </c>
      <c r="BO166" s="97" t="s">
        <v>389</v>
      </c>
      <c r="BP166" s="93"/>
      <c r="BQ166" s="96" t="s">
        <v>389</v>
      </c>
      <c r="BR166" s="97" t="s">
        <v>389</v>
      </c>
      <c r="BS166" s="93"/>
      <c r="BT166" s="96" t="s">
        <v>389</v>
      </c>
      <c r="BU166" s="97" t="s">
        <v>389</v>
      </c>
      <c r="BV166" s="93"/>
      <c r="BW166" s="96" t="s">
        <v>389</v>
      </c>
      <c r="BX166" s="97" t="s">
        <v>389</v>
      </c>
      <c r="BY166" s="93"/>
      <c r="BZ166" s="96" t="s">
        <v>389</v>
      </c>
      <c r="CA166" s="97" t="s">
        <v>389</v>
      </c>
      <c r="CB166" s="93"/>
      <c r="CC166" s="96" t="s">
        <v>389</v>
      </c>
      <c r="CD166" s="97" t="s">
        <v>389</v>
      </c>
      <c r="CE166" s="93"/>
      <c r="CF166" s="96" t="s">
        <v>389</v>
      </c>
      <c r="CG166" s="97" t="s">
        <v>389</v>
      </c>
      <c r="CH166" s="93"/>
      <c r="CI166" s="96" t="s">
        <v>389</v>
      </c>
      <c r="CJ166" s="97" t="s">
        <v>389</v>
      </c>
      <c r="CK166" s="93"/>
      <c r="CL166" s="96" t="s">
        <v>389</v>
      </c>
      <c r="CM166" s="97" t="s">
        <v>389</v>
      </c>
      <c r="CN166" s="93"/>
      <c r="CO166" s="96" t="s">
        <v>389</v>
      </c>
      <c r="CP166" s="97" t="s">
        <v>389</v>
      </c>
      <c r="CQ166" s="93"/>
      <c r="CR166" s="96" t="s">
        <v>389</v>
      </c>
      <c r="CS166" s="97" t="s">
        <v>389</v>
      </c>
      <c r="CT166" s="93"/>
      <c r="CU166" s="96" t="s">
        <v>389</v>
      </c>
      <c r="CV166" s="97" t="s">
        <v>389</v>
      </c>
      <c r="CW166" s="93"/>
      <c r="CX166" s="96" t="s">
        <v>389</v>
      </c>
      <c r="CY166" s="97" t="s">
        <v>389</v>
      </c>
      <c r="CZ166" s="93"/>
      <c r="DA166" s="96" t="s">
        <v>389</v>
      </c>
      <c r="DB166" s="97" t="s">
        <v>389</v>
      </c>
      <c r="DC166" s="93"/>
      <c r="DD166" s="96" t="s">
        <v>389</v>
      </c>
      <c r="DE166" s="97" t="s">
        <v>389</v>
      </c>
      <c r="DF166" s="93"/>
      <c r="DG166" s="96" t="s">
        <v>389</v>
      </c>
      <c r="DH166" s="97" t="s">
        <v>389</v>
      </c>
      <c r="DI166" s="93"/>
      <c r="DJ166" s="96" t="s">
        <v>389</v>
      </c>
      <c r="DK166" s="97" t="s">
        <v>389</v>
      </c>
      <c r="DL166" s="93"/>
      <c r="DM166" s="96" t="s">
        <v>389</v>
      </c>
      <c r="DN166" s="97" t="s">
        <v>389</v>
      </c>
      <c r="DO166" s="93"/>
      <c r="DP166" s="96" t="s">
        <v>389</v>
      </c>
      <c r="DQ166" s="97" t="s">
        <v>389</v>
      </c>
      <c r="DR166" s="93"/>
      <c r="DS166" s="96" t="s">
        <v>389</v>
      </c>
      <c r="DT166" s="97" t="s">
        <v>389</v>
      </c>
      <c r="DU166" s="93"/>
      <c r="DV166" s="96" t="s">
        <v>389</v>
      </c>
      <c r="DW166" s="97" t="s">
        <v>389</v>
      </c>
      <c r="DX166" s="93"/>
      <c r="DY166" s="96" t="s">
        <v>389</v>
      </c>
      <c r="DZ166" s="97" t="s">
        <v>389</v>
      </c>
      <c r="EA166" s="93"/>
      <c r="EB166" s="96" t="s">
        <v>389</v>
      </c>
      <c r="EC166" s="97" t="s">
        <v>389</v>
      </c>
      <c r="ED166" s="93"/>
      <c r="EE166" s="96" t="s">
        <v>389</v>
      </c>
      <c r="EF166" s="97" t="s">
        <v>389</v>
      </c>
      <c r="EG166" s="93"/>
      <c r="EH166" s="96" t="s">
        <v>389</v>
      </c>
      <c r="EI166" s="97" t="s">
        <v>389</v>
      </c>
      <c r="EJ166" s="93"/>
      <c r="EK166" s="96" t="s">
        <v>389</v>
      </c>
      <c r="EL166" s="97" t="s">
        <v>389</v>
      </c>
      <c r="EM166" s="93"/>
      <c r="EN166" s="96" t="s">
        <v>389</v>
      </c>
      <c r="EO166" s="97" t="s">
        <v>389</v>
      </c>
      <c r="EP166" s="93"/>
      <c r="EQ166" s="96" t="s">
        <v>389</v>
      </c>
      <c r="ER166" s="97" t="s">
        <v>389</v>
      </c>
      <c r="ES166" s="93"/>
      <c r="ET166" s="96" t="s">
        <v>389</v>
      </c>
      <c r="EU166" s="97" t="s">
        <v>389</v>
      </c>
      <c r="EV166" s="93"/>
      <c r="EW166" s="96" t="s">
        <v>389</v>
      </c>
      <c r="EX166" s="97" t="s">
        <v>389</v>
      </c>
      <c r="EY166" s="93"/>
      <c r="EZ166" s="96" t="s">
        <v>389</v>
      </c>
      <c r="FA166" s="97" t="s">
        <v>389</v>
      </c>
      <c r="FB166" s="93"/>
      <c r="FC166" s="96" t="s">
        <v>389</v>
      </c>
      <c r="FD166" s="97" t="s">
        <v>389</v>
      </c>
      <c r="FE166" s="93"/>
      <c r="FF166" s="96" t="s">
        <v>389</v>
      </c>
      <c r="FG166" s="97" t="s">
        <v>389</v>
      </c>
      <c r="FH166" s="93"/>
      <c r="FI166" s="96" t="s">
        <v>389</v>
      </c>
      <c r="FJ166" s="97" t="s">
        <v>389</v>
      </c>
      <c r="FK166" s="93"/>
      <c r="FL166" s="96" t="s">
        <v>389</v>
      </c>
      <c r="FM166" s="97" t="s">
        <v>389</v>
      </c>
    </row>
    <row r="167" ht="15" customHeight="1" spans="1:170" x14ac:dyDescent="0.25">
      <c r="A167" s="94">
        <f>indices!B167</f>
      </c>
      <c r="B167" s="106">
        <f>'a completer'!$B$12</f>
      </c>
      <c r="C167" s="106">
        <f>'a completer'!$B$21</f>
      </c>
      <c r="D167" s="410">
        <f t="shared" si="2"/>
      </c>
      <c r="E167" s="93"/>
      <c r="F167" s="96" t="s">
        <v>389</v>
      </c>
      <c r="G167" s="97" t="s">
        <v>389</v>
      </c>
      <c r="H167" s="93"/>
      <c r="I167" s="96" t="s">
        <v>389</v>
      </c>
      <c r="J167" s="97" t="s">
        <v>389</v>
      </c>
      <c r="K167" s="93"/>
      <c r="L167" s="96" t="s">
        <v>389</v>
      </c>
      <c r="M167" s="97" t="s">
        <v>389</v>
      </c>
      <c r="N167" s="93"/>
      <c r="O167" s="96" t="s">
        <v>389</v>
      </c>
      <c r="P167" s="97" t="s">
        <v>389</v>
      </c>
      <c r="Q167" s="93"/>
      <c r="R167" s="96" t="s">
        <v>389</v>
      </c>
      <c r="S167" s="97" t="s">
        <v>389</v>
      </c>
      <c r="T167" s="93"/>
      <c r="U167" s="96" t="s">
        <v>389</v>
      </c>
      <c r="V167" s="97" t="s">
        <v>389</v>
      </c>
      <c r="W167" s="93"/>
      <c r="X167" s="96" t="s">
        <v>389</v>
      </c>
      <c r="Y167" s="97" t="s">
        <v>389</v>
      </c>
      <c r="Z167" s="93"/>
      <c r="AA167" s="96" t="s">
        <v>389</v>
      </c>
      <c r="AB167" s="97" t="s">
        <v>389</v>
      </c>
      <c r="AC167" s="93"/>
      <c r="AD167" s="96" t="s">
        <v>389</v>
      </c>
      <c r="AE167" s="97" t="s">
        <v>389</v>
      </c>
      <c r="AF167" s="93"/>
      <c r="AG167" s="96" t="s">
        <v>389</v>
      </c>
      <c r="AH167" s="97" t="s">
        <v>389</v>
      </c>
      <c r="AI167" s="93"/>
      <c r="AJ167" s="96" t="s">
        <v>389</v>
      </c>
      <c r="AK167" s="97" t="s">
        <v>389</v>
      </c>
      <c r="AL167" s="93"/>
      <c r="AM167" s="96" t="s">
        <v>389</v>
      </c>
      <c r="AN167" s="97" t="s">
        <v>389</v>
      </c>
      <c r="AO167" s="93"/>
      <c r="AP167" s="96" t="s">
        <v>389</v>
      </c>
      <c r="AQ167" s="97" t="s">
        <v>389</v>
      </c>
      <c r="AR167" s="93"/>
      <c r="AS167" s="96" t="s">
        <v>389</v>
      </c>
      <c r="AT167" s="97" t="s">
        <v>389</v>
      </c>
      <c r="AU167" s="93"/>
      <c r="AV167" s="96" t="s">
        <v>389</v>
      </c>
      <c r="AW167" s="97" t="s">
        <v>389</v>
      </c>
      <c r="AX167" s="93"/>
      <c r="AY167" s="96" t="s">
        <v>389</v>
      </c>
      <c r="AZ167" s="97" t="s">
        <v>389</v>
      </c>
      <c r="BA167" s="93"/>
      <c r="BB167" s="96" t="s">
        <v>389</v>
      </c>
      <c r="BC167" s="97" t="s">
        <v>389</v>
      </c>
      <c r="BD167" s="93"/>
      <c r="BE167" s="96" t="s">
        <v>389</v>
      </c>
      <c r="BF167" s="97" t="s">
        <v>389</v>
      </c>
      <c r="BG167" s="93"/>
      <c r="BH167" s="96" t="s">
        <v>389</v>
      </c>
      <c r="BI167" s="97" t="s">
        <v>389</v>
      </c>
      <c r="BJ167" s="93"/>
      <c r="BK167" s="96" t="s">
        <v>389</v>
      </c>
      <c r="BL167" s="97" t="s">
        <v>389</v>
      </c>
      <c r="BM167" s="93"/>
      <c r="BN167" s="96" t="s">
        <v>389</v>
      </c>
      <c r="BO167" s="97" t="s">
        <v>389</v>
      </c>
      <c r="BP167" s="93"/>
      <c r="BQ167" s="96" t="s">
        <v>389</v>
      </c>
      <c r="BR167" s="97" t="s">
        <v>389</v>
      </c>
      <c r="BS167" s="93"/>
      <c r="BT167" s="96" t="s">
        <v>389</v>
      </c>
      <c r="BU167" s="97" t="s">
        <v>389</v>
      </c>
      <c r="BV167" s="93"/>
      <c r="BW167" s="96" t="s">
        <v>389</v>
      </c>
      <c r="BX167" s="97" t="s">
        <v>389</v>
      </c>
      <c r="BY167" s="93"/>
      <c r="BZ167" s="96" t="s">
        <v>389</v>
      </c>
      <c r="CA167" s="97" t="s">
        <v>389</v>
      </c>
      <c r="CB167" s="93"/>
      <c r="CC167" s="96" t="s">
        <v>389</v>
      </c>
      <c r="CD167" s="97" t="s">
        <v>389</v>
      </c>
      <c r="CE167" s="93"/>
      <c r="CF167" s="96" t="s">
        <v>389</v>
      </c>
      <c r="CG167" s="97" t="s">
        <v>389</v>
      </c>
      <c r="CH167" s="93"/>
      <c r="CI167" s="96" t="s">
        <v>389</v>
      </c>
      <c r="CJ167" s="97" t="s">
        <v>389</v>
      </c>
      <c r="CK167" s="93"/>
      <c r="CL167" s="96" t="s">
        <v>389</v>
      </c>
      <c r="CM167" s="97" t="s">
        <v>389</v>
      </c>
      <c r="CN167" s="93"/>
      <c r="CO167" s="96" t="s">
        <v>389</v>
      </c>
      <c r="CP167" s="97" t="s">
        <v>389</v>
      </c>
      <c r="CQ167" s="93"/>
      <c r="CR167" s="96" t="s">
        <v>389</v>
      </c>
      <c r="CS167" s="97" t="s">
        <v>389</v>
      </c>
      <c r="CT167" s="93"/>
      <c r="CU167" s="96" t="s">
        <v>389</v>
      </c>
      <c r="CV167" s="97" t="s">
        <v>389</v>
      </c>
      <c r="CW167" s="93"/>
      <c r="CX167" s="96" t="s">
        <v>389</v>
      </c>
      <c r="CY167" s="97" t="s">
        <v>389</v>
      </c>
      <c r="CZ167" s="93"/>
      <c r="DA167" s="96" t="s">
        <v>389</v>
      </c>
      <c r="DB167" s="97" t="s">
        <v>389</v>
      </c>
      <c r="DC167" s="93"/>
      <c r="DD167" s="96" t="s">
        <v>389</v>
      </c>
      <c r="DE167" s="97" t="s">
        <v>389</v>
      </c>
      <c r="DF167" s="93"/>
      <c r="DG167" s="96" t="s">
        <v>389</v>
      </c>
      <c r="DH167" s="97" t="s">
        <v>389</v>
      </c>
      <c r="DI167" s="93"/>
      <c r="DJ167" s="96" t="s">
        <v>389</v>
      </c>
      <c r="DK167" s="97" t="s">
        <v>389</v>
      </c>
      <c r="DL167" s="93"/>
      <c r="DM167" s="96" t="s">
        <v>389</v>
      </c>
      <c r="DN167" s="97" t="s">
        <v>389</v>
      </c>
      <c r="DO167" s="93"/>
      <c r="DP167" s="96" t="s">
        <v>389</v>
      </c>
      <c r="DQ167" s="97" t="s">
        <v>389</v>
      </c>
      <c r="DR167" s="93"/>
      <c r="DS167" s="96" t="s">
        <v>389</v>
      </c>
      <c r="DT167" s="97" t="s">
        <v>389</v>
      </c>
      <c r="DU167" s="93"/>
      <c r="DV167" s="96" t="s">
        <v>389</v>
      </c>
      <c r="DW167" s="97" t="s">
        <v>389</v>
      </c>
      <c r="DX167" s="93"/>
      <c r="DY167" s="96" t="s">
        <v>389</v>
      </c>
      <c r="DZ167" s="97" t="s">
        <v>389</v>
      </c>
      <c r="EA167" s="93"/>
      <c r="EB167" s="96" t="s">
        <v>389</v>
      </c>
      <c r="EC167" s="97" t="s">
        <v>389</v>
      </c>
      <c r="ED167" s="93"/>
      <c r="EE167" s="96" t="s">
        <v>389</v>
      </c>
      <c r="EF167" s="97" t="s">
        <v>389</v>
      </c>
      <c r="EG167" s="93"/>
      <c r="EH167" s="96" t="s">
        <v>389</v>
      </c>
      <c r="EI167" s="97" t="s">
        <v>389</v>
      </c>
      <c r="EJ167" s="93"/>
      <c r="EK167" s="96" t="s">
        <v>389</v>
      </c>
      <c r="EL167" s="97" t="s">
        <v>389</v>
      </c>
      <c r="EM167" s="93"/>
      <c r="EN167" s="96" t="s">
        <v>389</v>
      </c>
      <c r="EO167" s="97" t="s">
        <v>389</v>
      </c>
      <c r="EP167" s="93"/>
      <c r="EQ167" s="96" t="s">
        <v>389</v>
      </c>
      <c r="ER167" s="97" t="s">
        <v>389</v>
      </c>
      <c r="ES167" s="93"/>
      <c r="ET167" s="96" t="s">
        <v>389</v>
      </c>
      <c r="EU167" s="97" t="s">
        <v>389</v>
      </c>
      <c r="EV167" s="93"/>
      <c r="EW167" s="96" t="s">
        <v>389</v>
      </c>
      <c r="EX167" s="97" t="s">
        <v>389</v>
      </c>
      <c r="EY167" s="93"/>
      <c r="EZ167" s="96" t="s">
        <v>389</v>
      </c>
      <c r="FA167" s="97" t="s">
        <v>389</v>
      </c>
      <c r="FB167" s="93"/>
      <c r="FC167" s="96" t="s">
        <v>389</v>
      </c>
      <c r="FD167" s="97" t="s">
        <v>389</v>
      </c>
      <c r="FE167" s="93"/>
      <c r="FF167" s="96" t="s">
        <v>389</v>
      </c>
      <c r="FG167" s="97" t="s">
        <v>389</v>
      </c>
      <c r="FH167" s="93"/>
      <c r="FI167" s="96" t="s">
        <v>389</v>
      </c>
      <c r="FJ167" s="97" t="s">
        <v>389</v>
      </c>
      <c r="FK167" s="93"/>
      <c r="FL167" s="96" t="s">
        <v>389</v>
      </c>
      <c r="FM167" s="97" t="s">
        <v>389</v>
      </c>
    </row>
    <row r="168" ht="15" customHeight="1" spans="1:170" x14ac:dyDescent="0.25">
      <c r="A168" s="94">
        <f>indices!B168</f>
      </c>
      <c r="B168" s="106">
        <f>'a completer'!$B$12</f>
      </c>
      <c r="C168" s="106">
        <f>'a completer'!$B$21</f>
      </c>
      <c r="D168" s="410">
        <f t="shared" si="2"/>
      </c>
      <c r="E168" s="93"/>
      <c r="F168" s="96" t="s">
        <v>389</v>
      </c>
      <c r="G168" s="97" t="s">
        <v>389</v>
      </c>
      <c r="H168" s="93"/>
      <c r="I168" s="96" t="s">
        <v>389</v>
      </c>
      <c r="J168" s="97" t="s">
        <v>389</v>
      </c>
      <c r="K168" s="93"/>
      <c r="L168" s="96" t="s">
        <v>389</v>
      </c>
      <c r="M168" s="97" t="s">
        <v>389</v>
      </c>
      <c r="N168" s="93"/>
      <c r="O168" s="96" t="s">
        <v>389</v>
      </c>
      <c r="P168" s="97" t="s">
        <v>389</v>
      </c>
      <c r="Q168" s="93"/>
      <c r="R168" s="96" t="s">
        <v>389</v>
      </c>
      <c r="S168" s="97" t="s">
        <v>389</v>
      </c>
      <c r="T168" s="93"/>
      <c r="U168" s="96" t="s">
        <v>389</v>
      </c>
      <c r="V168" s="97" t="s">
        <v>389</v>
      </c>
      <c r="W168" s="93"/>
      <c r="X168" s="96" t="s">
        <v>389</v>
      </c>
      <c r="Y168" s="97" t="s">
        <v>389</v>
      </c>
      <c r="Z168" s="93"/>
      <c r="AA168" s="96" t="s">
        <v>389</v>
      </c>
      <c r="AB168" s="97" t="s">
        <v>389</v>
      </c>
      <c r="AC168" s="93"/>
      <c r="AD168" s="96" t="s">
        <v>389</v>
      </c>
      <c r="AE168" s="97" t="s">
        <v>389</v>
      </c>
      <c r="AF168" s="93"/>
      <c r="AG168" s="96" t="s">
        <v>389</v>
      </c>
      <c r="AH168" s="97" t="s">
        <v>389</v>
      </c>
      <c r="AI168" s="93"/>
      <c r="AJ168" s="96" t="s">
        <v>389</v>
      </c>
      <c r="AK168" s="97" t="s">
        <v>389</v>
      </c>
      <c r="AL168" s="93"/>
      <c r="AM168" s="96" t="s">
        <v>389</v>
      </c>
      <c r="AN168" s="97" t="s">
        <v>389</v>
      </c>
      <c r="AO168" s="93"/>
      <c r="AP168" s="96" t="s">
        <v>389</v>
      </c>
      <c r="AQ168" s="97" t="s">
        <v>389</v>
      </c>
      <c r="AR168" s="93"/>
      <c r="AS168" s="96" t="s">
        <v>389</v>
      </c>
      <c r="AT168" s="97" t="s">
        <v>389</v>
      </c>
      <c r="AU168" s="93"/>
      <c r="AV168" s="96" t="s">
        <v>389</v>
      </c>
      <c r="AW168" s="97" t="s">
        <v>389</v>
      </c>
      <c r="AX168" s="93"/>
      <c r="AY168" s="96" t="s">
        <v>389</v>
      </c>
      <c r="AZ168" s="97" t="s">
        <v>389</v>
      </c>
      <c r="BA168" s="93"/>
      <c r="BB168" s="96" t="s">
        <v>389</v>
      </c>
      <c r="BC168" s="97" t="s">
        <v>389</v>
      </c>
      <c r="BD168" s="93"/>
      <c r="BE168" s="96" t="s">
        <v>389</v>
      </c>
      <c r="BF168" s="97" t="s">
        <v>389</v>
      </c>
      <c r="BG168" s="93"/>
      <c r="BH168" s="96" t="s">
        <v>389</v>
      </c>
      <c r="BI168" s="97" t="s">
        <v>389</v>
      </c>
      <c r="BJ168" s="93"/>
      <c r="BK168" s="96" t="s">
        <v>389</v>
      </c>
      <c r="BL168" s="97" t="s">
        <v>389</v>
      </c>
      <c r="BM168" s="93"/>
      <c r="BN168" s="96" t="s">
        <v>389</v>
      </c>
      <c r="BO168" s="97" t="s">
        <v>389</v>
      </c>
      <c r="BP168" s="93"/>
      <c r="BQ168" s="96" t="s">
        <v>389</v>
      </c>
      <c r="BR168" s="97" t="s">
        <v>389</v>
      </c>
      <c r="BS168" s="93"/>
      <c r="BT168" s="96" t="s">
        <v>389</v>
      </c>
      <c r="BU168" s="97" t="s">
        <v>389</v>
      </c>
      <c r="BV168" s="93"/>
      <c r="BW168" s="96" t="s">
        <v>389</v>
      </c>
      <c r="BX168" s="97" t="s">
        <v>389</v>
      </c>
      <c r="BY168" s="93"/>
      <c r="BZ168" s="96" t="s">
        <v>389</v>
      </c>
      <c r="CA168" s="97" t="s">
        <v>389</v>
      </c>
      <c r="CB168" s="93"/>
      <c r="CC168" s="96" t="s">
        <v>389</v>
      </c>
      <c r="CD168" s="97" t="s">
        <v>389</v>
      </c>
      <c r="CE168" s="93"/>
      <c r="CF168" s="96" t="s">
        <v>389</v>
      </c>
      <c r="CG168" s="97" t="s">
        <v>389</v>
      </c>
      <c r="CH168" s="93"/>
      <c r="CI168" s="96" t="s">
        <v>389</v>
      </c>
      <c r="CJ168" s="97" t="s">
        <v>389</v>
      </c>
      <c r="CK168" s="93"/>
      <c r="CL168" s="96" t="s">
        <v>389</v>
      </c>
      <c r="CM168" s="97" t="s">
        <v>389</v>
      </c>
      <c r="CN168" s="93"/>
      <c r="CO168" s="96" t="s">
        <v>389</v>
      </c>
      <c r="CP168" s="97" t="s">
        <v>389</v>
      </c>
      <c r="CQ168" s="93"/>
      <c r="CR168" s="96" t="s">
        <v>389</v>
      </c>
      <c r="CS168" s="97" t="s">
        <v>389</v>
      </c>
      <c r="CT168" s="93"/>
      <c r="CU168" s="96" t="s">
        <v>389</v>
      </c>
      <c r="CV168" s="97" t="s">
        <v>389</v>
      </c>
      <c r="CW168" s="93"/>
      <c r="CX168" s="96" t="s">
        <v>389</v>
      </c>
      <c r="CY168" s="97" t="s">
        <v>389</v>
      </c>
      <c r="CZ168" s="93"/>
      <c r="DA168" s="96" t="s">
        <v>389</v>
      </c>
      <c r="DB168" s="97" t="s">
        <v>389</v>
      </c>
      <c r="DC168" s="93"/>
      <c r="DD168" s="96" t="s">
        <v>389</v>
      </c>
      <c r="DE168" s="97" t="s">
        <v>389</v>
      </c>
      <c r="DF168" s="93"/>
      <c r="DG168" s="96" t="s">
        <v>389</v>
      </c>
      <c r="DH168" s="97" t="s">
        <v>389</v>
      </c>
      <c r="DI168" s="93"/>
      <c r="DJ168" s="96" t="s">
        <v>389</v>
      </c>
      <c r="DK168" s="97" t="s">
        <v>389</v>
      </c>
      <c r="DL168" s="93"/>
      <c r="DM168" s="96" t="s">
        <v>389</v>
      </c>
      <c r="DN168" s="97" t="s">
        <v>389</v>
      </c>
      <c r="DO168" s="93"/>
      <c r="DP168" s="96" t="s">
        <v>389</v>
      </c>
      <c r="DQ168" s="97" t="s">
        <v>389</v>
      </c>
      <c r="DR168" s="93"/>
      <c r="DS168" s="96" t="s">
        <v>389</v>
      </c>
      <c r="DT168" s="97" t="s">
        <v>389</v>
      </c>
      <c r="DU168" s="93"/>
      <c r="DV168" s="96" t="s">
        <v>389</v>
      </c>
      <c r="DW168" s="97" t="s">
        <v>389</v>
      </c>
      <c r="DX168" s="93"/>
      <c r="DY168" s="96" t="s">
        <v>389</v>
      </c>
      <c r="DZ168" s="97" t="s">
        <v>389</v>
      </c>
      <c r="EA168" s="93"/>
      <c r="EB168" s="96" t="s">
        <v>389</v>
      </c>
      <c r="EC168" s="97" t="s">
        <v>389</v>
      </c>
      <c r="ED168" s="93"/>
      <c r="EE168" s="96" t="s">
        <v>389</v>
      </c>
      <c r="EF168" s="97" t="s">
        <v>389</v>
      </c>
      <c r="EG168" s="93"/>
      <c r="EH168" s="96" t="s">
        <v>389</v>
      </c>
      <c r="EI168" s="97" t="s">
        <v>389</v>
      </c>
      <c r="EJ168" s="93"/>
      <c r="EK168" s="96" t="s">
        <v>389</v>
      </c>
      <c r="EL168" s="97" t="s">
        <v>389</v>
      </c>
      <c r="EM168" s="93"/>
      <c r="EN168" s="96" t="s">
        <v>389</v>
      </c>
      <c r="EO168" s="97" t="s">
        <v>389</v>
      </c>
      <c r="EP168" s="93"/>
      <c r="EQ168" s="96" t="s">
        <v>389</v>
      </c>
      <c r="ER168" s="97" t="s">
        <v>389</v>
      </c>
      <c r="ES168" s="93"/>
      <c r="ET168" s="96" t="s">
        <v>389</v>
      </c>
      <c r="EU168" s="97" t="s">
        <v>389</v>
      </c>
      <c r="EV168" s="93"/>
      <c r="EW168" s="96" t="s">
        <v>389</v>
      </c>
      <c r="EX168" s="97" t="s">
        <v>389</v>
      </c>
      <c r="EY168" s="93"/>
      <c r="EZ168" s="96" t="s">
        <v>389</v>
      </c>
      <c r="FA168" s="97" t="s">
        <v>389</v>
      </c>
      <c r="FB168" s="93"/>
      <c r="FC168" s="96" t="s">
        <v>389</v>
      </c>
      <c r="FD168" s="97" t="s">
        <v>389</v>
      </c>
      <c r="FE168" s="93"/>
      <c r="FF168" s="96" t="s">
        <v>389</v>
      </c>
      <c r="FG168" s="97" t="s">
        <v>389</v>
      </c>
      <c r="FH168" s="93"/>
      <c r="FI168" s="96" t="s">
        <v>389</v>
      </c>
      <c r="FJ168" s="97" t="s">
        <v>389</v>
      </c>
      <c r="FK168" s="93"/>
      <c r="FL168" s="96" t="s">
        <v>389</v>
      </c>
      <c r="FM168" s="97" t="s">
        <v>389</v>
      </c>
    </row>
    <row r="169" ht="15" customHeight="1" spans="1:170" x14ac:dyDescent="0.25">
      <c r="A169" s="94">
        <f>indices!B169</f>
      </c>
      <c r="B169" s="106">
        <f>'a completer'!$B$12</f>
      </c>
      <c r="C169" s="106">
        <f>'a completer'!$B$21</f>
      </c>
      <c r="D169" s="410">
        <f t="shared" si="2"/>
      </c>
      <c r="E169" s="93"/>
      <c r="F169" s="96" t="s">
        <v>389</v>
      </c>
      <c r="G169" s="97" t="s">
        <v>389</v>
      </c>
      <c r="H169" s="93"/>
      <c r="I169" s="96" t="s">
        <v>389</v>
      </c>
      <c r="J169" s="97" t="s">
        <v>389</v>
      </c>
      <c r="K169" s="93"/>
      <c r="L169" s="96" t="s">
        <v>389</v>
      </c>
      <c r="M169" s="97" t="s">
        <v>389</v>
      </c>
      <c r="N169" s="93">
        <v>1</v>
      </c>
      <c r="O169" s="96" t="e">
        <v>#N/A</v>
      </c>
      <c r="P169" s="97" t="e">
        <v>#N/A</v>
      </c>
      <c r="Q169" s="93">
        <v>1</v>
      </c>
      <c r="R169" s="96" t="e">
        <v>#N/A</v>
      </c>
      <c r="S169" s="97" t="e">
        <v>#N/A</v>
      </c>
      <c r="T169" s="93"/>
      <c r="U169" s="96" t="s">
        <v>389</v>
      </c>
      <c r="V169" s="97" t="s">
        <v>389</v>
      </c>
      <c r="W169" s="93"/>
      <c r="X169" s="96" t="s">
        <v>389</v>
      </c>
      <c r="Y169" s="97" t="s">
        <v>389</v>
      </c>
      <c r="Z169" s="93"/>
      <c r="AA169" s="96" t="s">
        <v>389</v>
      </c>
      <c r="AB169" s="97" t="s">
        <v>389</v>
      </c>
      <c r="AC169" s="93"/>
      <c r="AD169" s="96" t="s">
        <v>389</v>
      </c>
      <c r="AE169" s="97" t="s">
        <v>389</v>
      </c>
      <c r="AF169" s="93"/>
      <c r="AG169" s="96" t="s">
        <v>389</v>
      </c>
      <c r="AH169" s="97" t="s">
        <v>389</v>
      </c>
      <c r="AI169" s="93"/>
      <c r="AJ169" s="96" t="s">
        <v>389</v>
      </c>
      <c r="AK169" s="97" t="s">
        <v>389</v>
      </c>
      <c r="AL169" s="93"/>
      <c r="AM169" s="96" t="s">
        <v>389</v>
      </c>
      <c r="AN169" s="97" t="s">
        <v>389</v>
      </c>
      <c r="AO169" s="93"/>
      <c r="AP169" s="96" t="s">
        <v>389</v>
      </c>
      <c r="AQ169" s="97" t="s">
        <v>389</v>
      </c>
      <c r="AR169" s="93"/>
      <c r="AS169" s="96" t="s">
        <v>389</v>
      </c>
      <c r="AT169" s="97" t="s">
        <v>389</v>
      </c>
      <c r="AU169" s="93"/>
      <c r="AV169" s="96" t="s">
        <v>389</v>
      </c>
      <c r="AW169" s="97" t="s">
        <v>389</v>
      </c>
      <c r="AX169" s="93"/>
      <c r="AY169" s="96" t="s">
        <v>389</v>
      </c>
      <c r="AZ169" s="97" t="s">
        <v>389</v>
      </c>
      <c r="BA169" s="93"/>
      <c r="BB169" s="96" t="s">
        <v>389</v>
      </c>
      <c r="BC169" s="97" t="s">
        <v>389</v>
      </c>
      <c r="BD169" s="93"/>
      <c r="BE169" s="96" t="s">
        <v>389</v>
      </c>
      <c r="BF169" s="97" t="s">
        <v>389</v>
      </c>
      <c r="BG169" s="93"/>
      <c r="BH169" s="96" t="s">
        <v>389</v>
      </c>
      <c r="BI169" s="97" t="s">
        <v>389</v>
      </c>
      <c r="BJ169" s="93"/>
      <c r="BK169" s="96" t="s">
        <v>389</v>
      </c>
      <c r="BL169" s="97" t="s">
        <v>389</v>
      </c>
      <c r="BM169" s="93">
        <v>1</v>
      </c>
      <c r="BN169" s="96" t="e">
        <v>#N/A</v>
      </c>
      <c r="BO169" s="97" t="e">
        <v>#N/A</v>
      </c>
      <c r="BP169" s="93"/>
      <c r="BQ169" s="96" t="s">
        <v>389</v>
      </c>
      <c r="BR169" s="97" t="s">
        <v>389</v>
      </c>
      <c r="BS169" s="93"/>
      <c r="BT169" s="96" t="s">
        <v>389</v>
      </c>
      <c r="BU169" s="97" t="s">
        <v>389</v>
      </c>
      <c r="BV169" s="93"/>
      <c r="BW169" s="96" t="s">
        <v>389</v>
      </c>
      <c r="BX169" s="97" t="s">
        <v>389</v>
      </c>
      <c r="BY169" s="93"/>
      <c r="BZ169" s="96" t="s">
        <v>389</v>
      </c>
      <c r="CA169" s="97" t="s">
        <v>389</v>
      </c>
      <c r="CB169" s="93"/>
      <c r="CC169" s="96" t="s">
        <v>389</v>
      </c>
      <c r="CD169" s="97" t="s">
        <v>389</v>
      </c>
      <c r="CE169" s="93"/>
      <c r="CF169" s="96" t="s">
        <v>389</v>
      </c>
      <c r="CG169" s="97" t="s">
        <v>389</v>
      </c>
      <c r="CH169" s="93">
        <v>2</v>
      </c>
      <c r="CI169" s="96" t="e">
        <v>#N/A</v>
      </c>
      <c r="CJ169" s="97" t="e">
        <v>#N/A</v>
      </c>
      <c r="CK169" s="93"/>
      <c r="CL169" s="96" t="s">
        <v>389</v>
      </c>
      <c r="CM169" s="97" t="s">
        <v>389</v>
      </c>
      <c r="CN169" s="93"/>
      <c r="CO169" s="96" t="s">
        <v>389</v>
      </c>
      <c r="CP169" s="97" t="s">
        <v>389</v>
      </c>
      <c r="CQ169" s="93"/>
      <c r="CR169" s="96" t="s">
        <v>389</v>
      </c>
      <c r="CS169" s="97" t="s">
        <v>389</v>
      </c>
      <c r="CT169" s="93"/>
      <c r="CU169" s="96" t="s">
        <v>389</v>
      </c>
      <c r="CV169" s="97" t="s">
        <v>389</v>
      </c>
      <c r="CW169" s="93"/>
      <c r="CX169" s="96" t="s">
        <v>389</v>
      </c>
      <c r="CY169" s="97" t="s">
        <v>389</v>
      </c>
      <c r="CZ169" s="93"/>
      <c r="DA169" s="96" t="s">
        <v>389</v>
      </c>
      <c r="DB169" s="97" t="s">
        <v>389</v>
      </c>
      <c r="DC169" s="93"/>
      <c r="DD169" s="96" t="s">
        <v>389</v>
      </c>
      <c r="DE169" s="97" t="s">
        <v>389</v>
      </c>
      <c r="DF169" s="93"/>
      <c r="DG169" s="96" t="s">
        <v>389</v>
      </c>
      <c r="DH169" s="97" t="s">
        <v>389</v>
      </c>
      <c r="DI169" s="93"/>
      <c r="DJ169" s="96" t="s">
        <v>389</v>
      </c>
      <c r="DK169" s="97" t="s">
        <v>389</v>
      </c>
      <c r="DL169" s="93"/>
      <c r="DM169" s="96" t="s">
        <v>389</v>
      </c>
      <c r="DN169" s="97" t="s">
        <v>389</v>
      </c>
      <c r="DO169" s="93"/>
      <c r="DP169" s="96" t="s">
        <v>389</v>
      </c>
      <c r="DQ169" s="97" t="s">
        <v>389</v>
      </c>
      <c r="DR169" s="93"/>
      <c r="DS169" s="96" t="s">
        <v>389</v>
      </c>
      <c r="DT169" s="97" t="s">
        <v>389</v>
      </c>
      <c r="DU169" s="93"/>
      <c r="DV169" s="96" t="s">
        <v>389</v>
      </c>
      <c r="DW169" s="97" t="s">
        <v>389</v>
      </c>
      <c r="DX169" s="93"/>
      <c r="DY169" s="96" t="s">
        <v>389</v>
      </c>
      <c r="DZ169" s="97" t="s">
        <v>389</v>
      </c>
      <c r="EA169" s="93"/>
      <c r="EB169" s="96" t="s">
        <v>389</v>
      </c>
      <c r="EC169" s="97" t="s">
        <v>389</v>
      </c>
      <c r="ED169" s="93"/>
      <c r="EE169" s="96" t="s">
        <v>389</v>
      </c>
      <c r="EF169" s="97" t="s">
        <v>389</v>
      </c>
      <c r="EG169" s="93"/>
      <c r="EH169" s="96" t="s">
        <v>389</v>
      </c>
      <c r="EI169" s="97" t="s">
        <v>389</v>
      </c>
      <c r="EJ169" s="93"/>
      <c r="EK169" s="96" t="s">
        <v>389</v>
      </c>
      <c r="EL169" s="97" t="s">
        <v>389</v>
      </c>
      <c r="EM169" s="93"/>
      <c r="EN169" s="96" t="s">
        <v>389</v>
      </c>
      <c r="EO169" s="97" t="s">
        <v>389</v>
      </c>
      <c r="EP169" s="93"/>
      <c r="EQ169" s="96" t="s">
        <v>389</v>
      </c>
      <c r="ER169" s="97" t="s">
        <v>389</v>
      </c>
      <c r="ES169" s="93"/>
      <c r="ET169" s="96" t="s">
        <v>389</v>
      </c>
      <c r="EU169" s="97" t="s">
        <v>389</v>
      </c>
      <c r="EV169" s="93"/>
      <c r="EW169" s="96" t="s">
        <v>389</v>
      </c>
      <c r="EX169" s="97" t="s">
        <v>389</v>
      </c>
      <c r="EY169" s="93"/>
      <c r="EZ169" s="96" t="s">
        <v>389</v>
      </c>
      <c r="FA169" s="97" t="s">
        <v>389</v>
      </c>
      <c r="FB169" s="93"/>
      <c r="FC169" s="96" t="s">
        <v>389</v>
      </c>
      <c r="FD169" s="97" t="s">
        <v>389</v>
      </c>
      <c r="FE169" s="93"/>
      <c r="FF169" s="96" t="s">
        <v>389</v>
      </c>
      <c r="FG169" s="97" t="s">
        <v>389</v>
      </c>
      <c r="FH169" s="93"/>
      <c r="FI169" s="96" t="s">
        <v>389</v>
      </c>
      <c r="FJ169" s="97" t="s">
        <v>389</v>
      </c>
      <c r="FK169" s="93"/>
      <c r="FL169" s="96" t="s">
        <v>389</v>
      </c>
      <c r="FM169" s="97" t="s">
        <v>389</v>
      </c>
    </row>
    <row r="170" ht="15" customHeight="1" spans="1:170" x14ac:dyDescent="0.25">
      <c r="A170" s="107">
        <f>IF(indices!B170="","A compléter sur onglet 'indices'",indices!B170)</f>
      </c>
      <c r="B170" s="106">
        <f>'a completer'!$B$12</f>
      </c>
      <c r="C170" s="106">
        <f>'a completer'!$B$21</f>
      </c>
      <c r="D170" s="410">
        <f t="shared" si="2"/>
      </c>
      <c r="E170" s="93"/>
      <c r="F170" s="96" t="s">
        <v>389</v>
      </c>
      <c r="G170" s="97" t="s">
        <v>389</v>
      </c>
      <c r="H170" s="93"/>
      <c r="I170" s="96" t="s">
        <v>389</v>
      </c>
      <c r="J170" s="97" t="s">
        <v>389</v>
      </c>
      <c r="K170" s="93"/>
      <c r="L170" s="96" t="s">
        <v>389</v>
      </c>
      <c r="M170" s="97" t="s">
        <v>389</v>
      </c>
      <c r="N170" s="93"/>
      <c r="O170" s="96" t="s">
        <v>389</v>
      </c>
      <c r="P170" s="97" t="s">
        <v>389</v>
      </c>
      <c r="Q170" s="93"/>
      <c r="R170" s="96" t="s">
        <v>389</v>
      </c>
      <c r="S170" s="97" t="s">
        <v>389</v>
      </c>
      <c r="T170" s="93"/>
      <c r="U170" s="96" t="s">
        <v>389</v>
      </c>
      <c r="V170" s="97" t="s">
        <v>389</v>
      </c>
      <c r="W170" s="93"/>
      <c r="X170" s="96" t="s">
        <v>389</v>
      </c>
      <c r="Y170" s="97" t="s">
        <v>389</v>
      </c>
      <c r="Z170" s="93"/>
      <c r="AA170" s="96" t="s">
        <v>389</v>
      </c>
      <c r="AB170" s="97" t="s">
        <v>389</v>
      </c>
      <c r="AC170" s="93"/>
      <c r="AD170" s="96" t="s">
        <v>389</v>
      </c>
      <c r="AE170" s="97" t="s">
        <v>389</v>
      </c>
      <c r="AF170" s="93"/>
      <c r="AG170" s="96" t="s">
        <v>389</v>
      </c>
      <c r="AH170" s="97" t="s">
        <v>389</v>
      </c>
      <c r="AI170" s="93"/>
      <c r="AJ170" s="96" t="s">
        <v>389</v>
      </c>
      <c r="AK170" s="97" t="s">
        <v>389</v>
      </c>
      <c r="AL170" s="93"/>
      <c r="AM170" s="96" t="s">
        <v>389</v>
      </c>
      <c r="AN170" s="97" t="s">
        <v>389</v>
      </c>
      <c r="AO170" s="93"/>
      <c r="AP170" s="96" t="s">
        <v>389</v>
      </c>
      <c r="AQ170" s="97" t="s">
        <v>389</v>
      </c>
      <c r="AR170" s="93"/>
      <c r="AS170" s="96" t="s">
        <v>389</v>
      </c>
      <c r="AT170" s="97" t="s">
        <v>389</v>
      </c>
      <c r="AU170" s="93"/>
      <c r="AV170" s="96" t="s">
        <v>389</v>
      </c>
      <c r="AW170" s="97" t="s">
        <v>389</v>
      </c>
      <c r="AX170" s="93"/>
      <c r="AY170" s="96" t="s">
        <v>389</v>
      </c>
      <c r="AZ170" s="97" t="s">
        <v>389</v>
      </c>
      <c r="BA170" s="93"/>
      <c r="BB170" s="96" t="s">
        <v>389</v>
      </c>
      <c r="BC170" s="97" t="s">
        <v>389</v>
      </c>
      <c r="BD170" s="93"/>
      <c r="BE170" s="96" t="s">
        <v>389</v>
      </c>
      <c r="BF170" s="97" t="s">
        <v>389</v>
      </c>
      <c r="BG170" s="93"/>
      <c r="BH170" s="96" t="s">
        <v>389</v>
      </c>
      <c r="BI170" s="97" t="s">
        <v>389</v>
      </c>
      <c r="BJ170" s="93"/>
      <c r="BK170" s="96" t="s">
        <v>389</v>
      </c>
      <c r="BL170" s="97" t="s">
        <v>389</v>
      </c>
      <c r="BM170" s="93"/>
      <c r="BN170" s="96" t="s">
        <v>389</v>
      </c>
      <c r="BO170" s="97" t="s">
        <v>389</v>
      </c>
      <c r="BP170" s="93"/>
      <c r="BQ170" s="96" t="s">
        <v>389</v>
      </c>
      <c r="BR170" s="97" t="s">
        <v>389</v>
      </c>
      <c r="BS170" s="93"/>
      <c r="BT170" s="96" t="s">
        <v>389</v>
      </c>
      <c r="BU170" s="97" t="s">
        <v>389</v>
      </c>
      <c r="BV170" s="93"/>
      <c r="BW170" s="96" t="s">
        <v>389</v>
      </c>
      <c r="BX170" s="97" t="s">
        <v>389</v>
      </c>
      <c r="BY170" s="93"/>
      <c r="BZ170" s="96" t="s">
        <v>389</v>
      </c>
      <c r="CA170" s="97" t="s">
        <v>389</v>
      </c>
      <c r="CB170" s="93"/>
      <c r="CC170" s="96" t="s">
        <v>389</v>
      </c>
      <c r="CD170" s="97" t="s">
        <v>389</v>
      </c>
      <c r="CE170" s="93"/>
      <c r="CF170" s="96" t="s">
        <v>389</v>
      </c>
      <c r="CG170" s="97" t="s">
        <v>389</v>
      </c>
      <c r="CH170" s="93"/>
      <c r="CI170" s="96" t="s">
        <v>389</v>
      </c>
      <c r="CJ170" s="97" t="s">
        <v>389</v>
      </c>
      <c r="CK170" s="93"/>
      <c r="CL170" s="96" t="s">
        <v>389</v>
      </c>
      <c r="CM170" s="97" t="s">
        <v>389</v>
      </c>
      <c r="CN170" s="93"/>
      <c r="CO170" s="96" t="s">
        <v>389</v>
      </c>
      <c r="CP170" s="97" t="s">
        <v>389</v>
      </c>
      <c r="CQ170" s="93"/>
      <c r="CR170" s="96" t="s">
        <v>389</v>
      </c>
      <c r="CS170" s="97" t="s">
        <v>389</v>
      </c>
      <c r="CT170" s="93"/>
      <c r="CU170" s="96" t="s">
        <v>389</v>
      </c>
      <c r="CV170" s="97" t="s">
        <v>389</v>
      </c>
      <c r="CW170" s="93"/>
      <c r="CX170" s="96" t="s">
        <v>389</v>
      </c>
      <c r="CY170" s="97" t="s">
        <v>389</v>
      </c>
      <c r="CZ170" s="93"/>
      <c r="DA170" s="96" t="s">
        <v>389</v>
      </c>
      <c r="DB170" s="97" t="s">
        <v>389</v>
      </c>
      <c r="DC170" s="93"/>
      <c r="DD170" s="96" t="s">
        <v>389</v>
      </c>
      <c r="DE170" s="97" t="s">
        <v>389</v>
      </c>
      <c r="DF170" s="93"/>
      <c r="DG170" s="96" t="s">
        <v>389</v>
      </c>
      <c r="DH170" s="97" t="s">
        <v>389</v>
      </c>
      <c r="DI170" s="93"/>
      <c r="DJ170" s="96" t="s">
        <v>389</v>
      </c>
      <c r="DK170" s="97" t="s">
        <v>389</v>
      </c>
      <c r="DL170" s="93"/>
      <c r="DM170" s="96" t="s">
        <v>389</v>
      </c>
      <c r="DN170" s="97" t="s">
        <v>389</v>
      </c>
      <c r="DO170" s="93"/>
      <c r="DP170" s="96" t="s">
        <v>389</v>
      </c>
      <c r="DQ170" s="97" t="s">
        <v>389</v>
      </c>
      <c r="DR170" s="93"/>
      <c r="DS170" s="96" t="s">
        <v>389</v>
      </c>
      <c r="DT170" s="97" t="s">
        <v>389</v>
      </c>
      <c r="DU170" s="93"/>
      <c r="DV170" s="96" t="s">
        <v>389</v>
      </c>
      <c r="DW170" s="97" t="s">
        <v>389</v>
      </c>
      <c r="DX170" s="93"/>
      <c r="DY170" s="96" t="s">
        <v>389</v>
      </c>
      <c r="DZ170" s="97" t="s">
        <v>389</v>
      </c>
      <c r="EA170" s="93"/>
      <c r="EB170" s="96" t="s">
        <v>389</v>
      </c>
      <c r="EC170" s="97" t="s">
        <v>389</v>
      </c>
      <c r="ED170" s="93"/>
      <c r="EE170" s="96" t="s">
        <v>389</v>
      </c>
      <c r="EF170" s="97" t="s">
        <v>389</v>
      </c>
      <c r="EG170" s="93"/>
      <c r="EH170" s="96" t="s">
        <v>389</v>
      </c>
      <c r="EI170" s="97" t="s">
        <v>389</v>
      </c>
      <c r="EJ170" s="93"/>
      <c r="EK170" s="96" t="s">
        <v>389</v>
      </c>
      <c r="EL170" s="97" t="s">
        <v>389</v>
      </c>
      <c r="EM170" s="93"/>
      <c r="EN170" s="96" t="s">
        <v>389</v>
      </c>
      <c r="EO170" s="97" t="s">
        <v>389</v>
      </c>
      <c r="EP170" s="93"/>
      <c r="EQ170" s="96" t="s">
        <v>389</v>
      </c>
      <c r="ER170" s="97" t="s">
        <v>389</v>
      </c>
      <c r="ES170" s="93"/>
      <c r="ET170" s="96" t="s">
        <v>389</v>
      </c>
      <c r="EU170" s="97" t="s">
        <v>389</v>
      </c>
      <c r="EV170" s="93"/>
      <c r="EW170" s="96" t="s">
        <v>389</v>
      </c>
      <c r="EX170" s="97" t="s">
        <v>389</v>
      </c>
      <c r="EY170" s="93"/>
      <c r="EZ170" s="96" t="s">
        <v>389</v>
      </c>
      <c r="FA170" s="97" t="s">
        <v>389</v>
      </c>
      <c r="FB170" s="93"/>
      <c r="FC170" s="96" t="s">
        <v>389</v>
      </c>
      <c r="FD170" s="97" t="s">
        <v>389</v>
      </c>
      <c r="FE170" s="93"/>
      <c r="FF170" s="96" t="s">
        <v>389</v>
      </c>
      <c r="FG170" s="97" t="s">
        <v>389</v>
      </c>
      <c r="FH170" s="93"/>
      <c r="FI170" s="96" t="s">
        <v>389</v>
      </c>
      <c r="FJ170" s="97" t="s">
        <v>389</v>
      </c>
      <c r="FK170" s="93"/>
      <c r="FL170" s="96" t="s">
        <v>389</v>
      </c>
      <c r="FM170" s="97" t="s">
        <v>389</v>
      </c>
    </row>
    <row r="171" ht="15" customHeight="1" spans="1:170" x14ac:dyDescent="0.25">
      <c r="A171" s="109" t="s">
        <v>96</v>
      </c>
      <c r="B171" s="110"/>
      <c r="C171" s="109"/>
      <c r="D171" s="414"/>
      <c r="E171" s="409"/>
      <c r="F171" s="409" t="s">
        <v>390</v>
      </c>
      <c r="G171" s="409" t="s">
        <v>390</v>
      </c>
      <c r="H171" s="409"/>
      <c r="I171" s="409" t="s">
        <v>390</v>
      </c>
      <c r="J171" s="409" t="s">
        <v>390</v>
      </c>
      <c r="K171" s="409"/>
      <c r="L171" s="409" t="s">
        <v>390</v>
      </c>
      <c r="M171" s="409" t="s">
        <v>390</v>
      </c>
      <c r="N171" s="409"/>
      <c r="O171" s="409" t="s">
        <v>390</v>
      </c>
      <c r="P171" s="409" t="s">
        <v>390</v>
      </c>
      <c r="Q171" s="409"/>
      <c r="R171" s="409" t="s">
        <v>390</v>
      </c>
      <c r="S171" s="409" t="s">
        <v>390</v>
      </c>
      <c r="T171" s="409"/>
      <c r="U171" s="409" t="s">
        <v>390</v>
      </c>
      <c r="V171" s="409" t="s">
        <v>390</v>
      </c>
      <c r="W171" s="409"/>
      <c r="X171" s="409" t="s">
        <v>390</v>
      </c>
      <c r="Y171" s="409" t="s">
        <v>390</v>
      </c>
      <c r="Z171" s="409"/>
      <c r="AA171" s="409" t="s">
        <v>390</v>
      </c>
      <c r="AB171" s="409" t="s">
        <v>390</v>
      </c>
      <c r="AC171" s="409"/>
      <c r="AD171" s="409" t="s">
        <v>390</v>
      </c>
      <c r="AE171" s="409" t="s">
        <v>390</v>
      </c>
      <c r="AF171" s="409"/>
      <c r="AG171" s="409" t="s">
        <v>390</v>
      </c>
      <c r="AH171" s="409" t="s">
        <v>390</v>
      </c>
      <c r="AI171" s="409"/>
      <c r="AJ171" s="409" t="s">
        <v>390</v>
      </c>
      <c r="AK171" s="409" t="s">
        <v>390</v>
      </c>
      <c r="AL171" s="409"/>
      <c r="AM171" s="409" t="s">
        <v>390</v>
      </c>
      <c r="AN171" s="409" t="s">
        <v>390</v>
      </c>
      <c r="AO171" s="409"/>
      <c r="AP171" s="409" t="s">
        <v>390</v>
      </c>
      <c r="AQ171" s="409" t="s">
        <v>390</v>
      </c>
      <c r="AR171" s="409"/>
      <c r="AS171" s="409" t="s">
        <v>390</v>
      </c>
      <c r="AT171" s="409" t="s">
        <v>390</v>
      </c>
      <c r="AU171" s="409"/>
      <c r="AV171" s="409" t="s">
        <v>390</v>
      </c>
      <c r="AW171" s="409" t="s">
        <v>390</v>
      </c>
      <c r="AX171" s="409"/>
      <c r="AY171" s="409" t="s">
        <v>390</v>
      </c>
      <c r="AZ171" s="409" t="s">
        <v>390</v>
      </c>
      <c r="BA171" s="409"/>
      <c r="BB171" s="409" t="s">
        <v>390</v>
      </c>
      <c r="BC171" s="409" t="s">
        <v>390</v>
      </c>
      <c r="BD171" s="409"/>
      <c r="BE171" s="409" t="s">
        <v>390</v>
      </c>
      <c r="BF171" s="409" t="s">
        <v>390</v>
      </c>
      <c r="BG171" s="409"/>
      <c r="BH171" s="409" t="s">
        <v>390</v>
      </c>
      <c r="BI171" s="409" t="s">
        <v>390</v>
      </c>
      <c r="BJ171" s="409"/>
      <c r="BK171" s="409" t="s">
        <v>390</v>
      </c>
      <c r="BL171" s="409" t="s">
        <v>390</v>
      </c>
      <c r="BM171" s="409"/>
      <c r="BN171" s="409" t="s">
        <v>390</v>
      </c>
      <c r="BO171" s="409" t="s">
        <v>390</v>
      </c>
      <c r="BP171" s="409"/>
      <c r="BQ171" s="409" t="s">
        <v>390</v>
      </c>
      <c r="BR171" s="409" t="s">
        <v>390</v>
      </c>
      <c r="BS171" s="409"/>
      <c r="BT171" s="409" t="s">
        <v>390</v>
      </c>
      <c r="BU171" s="409" t="s">
        <v>390</v>
      </c>
      <c r="BV171" s="409"/>
      <c r="BW171" s="409" t="s">
        <v>390</v>
      </c>
      <c r="BX171" s="409" t="s">
        <v>390</v>
      </c>
      <c r="BY171" s="409"/>
      <c r="BZ171" s="409" t="s">
        <v>390</v>
      </c>
      <c r="CA171" s="409" t="s">
        <v>390</v>
      </c>
      <c r="CB171" s="409"/>
      <c r="CC171" s="409" t="s">
        <v>390</v>
      </c>
      <c r="CD171" s="409" t="s">
        <v>390</v>
      </c>
      <c r="CE171" s="409"/>
      <c r="CF171" s="409" t="s">
        <v>390</v>
      </c>
      <c r="CG171" s="409" t="s">
        <v>390</v>
      </c>
      <c r="CH171" s="409"/>
      <c r="CI171" s="409" t="s">
        <v>390</v>
      </c>
      <c r="CJ171" s="409" t="s">
        <v>390</v>
      </c>
      <c r="CK171" s="409"/>
      <c r="CL171" s="409" t="s">
        <v>390</v>
      </c>
      <c r="CM171" s="409" t="s">
        <v>390</v>
      </c>
      <c r="CN171" s="409"/>
      <c r="CO171" s="409" t="s">
        <v>390</v>
      </c>
      <c r="CP171" s="409" t="s">
        <v>390</v>
      </c>
      <c r="CQ171" s="409"/>
      <c r="CR171" s="409" t="s">
        <v>390</v>
      </c>
      <c r="CS171" s="409" t="s">
        <v>390</v>
      </c>
      <c r="CT171" s="409"/>
      <c r="CU171" s="409" t="s">
        <v>390</v>
      </c>
      <c r="CV171" s="409" t="s">
        <v>390</v>
      </c>
      <c r="CW171" s="409"/>
      <c r="CX171" s="409" t="s">
        <v>390</v>
      </c>
      <c r="CY171" s="409" t="s">
        <v>390</v>
      </c>
      <c r="CZ171" s="409"/>
      <c r="DA171" s="409" t="s">
        <v>390</v>
      </c>
      <c r="DB171" s="409" t="s">
        <v>390</v>
      </c>
      <c r="DC171" s="409"/>
      <c r="DD171" s="409" t="s">
        <v>390</v>
      </c>
      <c r="DE171" s="409" t="s">
        <v>390</v>
      </c>
      <c r="DF171" s="409"/>
      <c r="DG171" s="409" t="s">
        <v>390</v>
      </c>
      <c r="DH171" s="409" t="s">
        <v>390</v>
      </c>
      <c r="DI171" s="409"/>
      <c r="DJ171" s="409" t="s">
        <v>390</v>
      </c>
      <c r="DK171" s="409" t="s">
        <v>390</v>
      </c>
      <c r="DL171" s="409"/>
      <c r="DM171" s="409" t="s">
        <v>390</v>
      </c>
      <c r="DN171" s="409" t="s">
        <v>390</v>
      </c>
      <c r="DO171" s="409"/>
      <c r="DP171" s="409" t="s">
        <v>390</v>
      </c>
      <c r="DQ171" s="409" t="s">
        <v>390</v>
      </c>
      <c r="DR171" s="409"/>
      <c r="DS171" s="409" t="s">
        <v>390</v>
      </c>
      <c r="DT171" s="409" t="s">
        <v>390</v>
      </c>
      <c r="DU171" s="409"/>
      <c r="DV171" s="409" t="s">
        <v>390</v>
      </c>
      <c r="DW171" s="409" t="s">
        <v>390</v>
      </c>
      <c r="DX171" s="409"/>
      <c r="DY171" s="409" t="s">
        <v>390</v>
      </c>
      <c r="DZ171" s="409" t="s">
        <v>390</v>
      </c>
      <c r="EA171" s="409"/>
      <c r="EB171" s="409" t="s">
        <v>390</v>
      </c>
      <c r="EC171" s="409" t="s">
        <v>390</v>
      </c>
      <c r="ED171" s="409"/>
      <c r="EE171" s="409" t="s">
        <v>390</v>
      </c>
      <c r="EF171" s="409" t="s">
        <v>390</v>
      </c>
      <c r="EG171" s="409"/>
      <c r="EH171" s="409" t="s">
        <v>390</v>
      </c>
      <c r="EI171" s="409" t="s">
        <v>390</v>
      </c>
      <c r="EJ171" s="409"/>
      <c r="EK171" s="409" t="s">
        <v>390</v>
      </c>
      <c r="EL171" s="409" t="s">
        <v>390</v>
      </c>
      <c r="EM171" s="409"/>
      <c r="EN171" s="409" t="s">
        <v>390</v>
      </c>
      <c r="EO171" s="409" t="s">
        <v>390</v>
      </c>
      <c r="EP171" s="409"/>
      <c r="EQ171" s="409" t="s">
        <v>390</v>
      </c>
      <c r="ER171" s="409" t="s">
        <v>390</v>
      </c>
      <c r="ES171" s="409"/>
      <c r="ET171" s="409" t="s">
        <v>390</v>
      </c>
      <c r="EU171" s="409" t="s">
        <v>390</v>
      </c>
      <c r="EV171" s="409"/>
      <c r="EW171" s="409" t="s">
        <v>390</v>
      </c>
      <c r="EX171" s="409" t="s">
        <v>390</v>
      </c>
      <c r="EY171" s="409"/>
      <c r="EZ171" s="409" t="s">
        <v>390</v>
      </c>
      <c r="FA171" s="409" t="s">
        <v>390</v>
      </c>
      <c r="FB171" s="409"/>
      <c r="FC171" s="409" t="s">
        <v>390</v>
      </c>
      <c r="FD171" s="409" t="s">
        <v>390</v>
      </c>
      <c r="FE171" s="409"/>
      <c r="FF171" s="409" t="s">
        <v>390</v>
      </c>
      <c r="FG171" s="409" t="s">
        <v>390</v>
      </c>
      <c r="FH171" s="409"/>
      <c r="FI171" s="409" t="s">
        <v>390</v>
      </c>
      <c r="FJ171" s="409" t="s">
        <v>390</v>
      </c>
      <c r="FK171" s="409"/>
      <c r="FL171" s="409" t="s">
        <v>390</v>
      </c>
      <c r="FM171" s="409" t="s">
        <v>390</v>
      </c>
    </row>
    <row r="172" ht="15" customHeight="1" spans="1:170" x14ac:dyDescent="0.25">
      <c r="A172" s="94">
        <f>indices!B172</f>
      </c>
      <c r="B172" s="106">
        <f>'a completer'!$B$12</f>
      </c>
      <c r="C172" s="106">
        <f>'a completer'!$B$22</f>
      </c>
      <c r="D172" s="410">
        <f t="shared" si="2"/>
      </c>
      <c r="E172" s="93"/>
      <c r="F172" s="96" t="s">
        <v>389</v>
      </c>
      <c r="G172" s="97" t="s">
        <v>389</v>
      </c>
      <c r="H172" s="93"/>
      <c r="I172" s="96" t="s">
        <v>389</v>
      </c>
      <c r="J172" s="97" t="s">
        <v>389</v>
      </c>
      <c r="K172" s="93"/>
      <c r="L172" s="96" t="s">
        <v>389</v>
      </c>
      <c r="M172" s="97" t="s">
        <v>389</v>
      </c>
      <c r="N172" s="93"/>
      <c r="O172" s="96" t="s">
        <v>389</v>
      </c>
      <c r="P172" s="97" t="s">
        <v>389</v>
      </c>
      <c r="Q172" s="93"/>
      <c r="R172" s="96" t="s">
        <v>389</v>
      </c>
      <c r="S172" s="97" t="s">
        <v>389</v>
      </c>
      <c r="T172" s="93"/>
      <c r="U172" s="96" t="s">
        <v>389</v>
      </c>
      <c r="V172" s="97" t="s">
        <v>389</v>
      </c>
      <c r="W172" s="93"/>
      <c r="X172" s="96" t="s">
        <v>389</v>
      </c>
      <c r="Y172" s="97" t="s">
        <v>389</v>
      </c>
      <c r="Z172" s="93"/>
      <c r="AA172" s="96" t="s">
        <v>389</v>
      </c>
      <c r="AB172" s="97" t="s">
        <v>389</v>
      </c>
      <c r="AC172" s="93"/>
      <c r="AD172" s="96" t="s">
        <v>389</v>
      </c>
      <c r="AE172" s="97" t="s">
        <v>389</v>
      </c>
      <c r="AF172" s="93"/>
      <c r="AG172" s="96" t="s">
        <v>389</v>
      </c>
      <c r="AH172" s="97" t="s">
        <v>389</v>
      </c>
      <c r="AI172" s="93"/>
      <c r="AJ172" s="96" t="s">
        <v>389</v>
      </c>
      <c r="AK172" s="97" t="s">
        <v>389</v>
      </c>
      <c r="AL172" s="93"/>
      <c r="AM172" s="96" t="s">
        <v>389</v>
      </c>
      <c r="AN172" s="97" t="s">
        <v>389</v>
      </c>
      <c r="AO172" s="93"/>
      <c r="AP172" s="96" t="s">
        <v>389</v>
      </c>
      <c r="AQ172" s="97" t="s">
        <v>389</v>
      </c>
      <c r="AR172" s="93"/>
      <c r="AS172" s="96" t="s">
        <v>389</v>
      </c>
      <c r="AT172" s="97" t="s">
        <v>389</v>
      </c>
      <c r="AU172" s="93"/>
      <c r="AV172" s="96" t="s">
        <v>389</v>
      </c>
      <c r="AW172" s="97" t="s">
        <v>389</v>
      </c>
      <c r="AX172" s="93"/>
      <c r="AY172" s="96" t="s">
        <v>389</v>
      </c>
      <c r="AZ172" s="97" t="s">
        <v>389</v>
      </c>
      <c r="BA172" s="93"/>
      <c r="BB172" s="96" t="s">
        <v>389</v>
      </c>
      <c r="BC172" s="97" t="s">
        <v>389</v>
      </c>
      <c r="BD172" s="93"/>
      <c r="BE172" s="96" t="s">
        <v>389</v>
      </c>
      <c r="BF172" s="97" t="s">
        <v>389</v>
      </c>
      <c r="BG172" s="93"/>
      <c r="BH172" s="96" t="s">
        <v>389</v>
      </c>
      <c r="BI172" s="97" t="s">
        <v>389</v>
      </c>
      <c r="BJ172" s="93"/>
      <c r="BK172" s="96" t="s">
        <v>389</v>
      </c>
      <c r="BL172" s="97" t="s">
        <v>389</v>
      </c>
      <c r="BM172" s="93"/>
      <c r="BN172" s="96" t="s">
        <v>389</v>
      </c>
      <c r="BO172" s="97" t="s">
        <v>389</v>
      </c>
      <c r="BP172" s="93"/>
      <c r="BQ172" s="96" t="s">
        <v>389</v>
      </c>
      <c r="BR172" s="97" t="s">
        <v>389</v>
      </c>
      <c r="BS172" s="93"/>
      <c r="BT172" s="96" t="s">
        <v>389</v>
      </c>
      <c r="BU172" s="97" t="s">
        <v>389</v>
      </c>
      <c r="BV172" s="93"/>
      <c r="BW172" s="96" t="s">
        <v>389</v>
      </c>
      <c r="BX172" s="97" t="s">
        <v>389</v>
      </c>
      <c r="BY172" s="93"/>
      <c r="BZ172" s="96" t="s">
        <v>389</v>
      </c>
      <c r="CA172" s="97" t="s">
        <v>389</v>
      </c>
      <c r="CB172" s="93"/>
      <c r="CC172" s="96" t="s">
        <v>389</v>
      </c>
      <c r="CD172" s="97" t="s">
        <v>389</v>
      </c>
      <c r="CE172" s="93"/>
      <c r="CF172" s="96" t="s">
        <v>389</v>
      </c>
      <c r="CG172" s="97" t="s">
        <v>389</v>
      </c>
      <c r="CH172" s="93"/>
      <c r="CI172" s="96" t="s">
        <v>389</v>
      </c>
      <c r="CJ172" s="97" t="s">
        <v>389</v>
      </c>
      <c r="CK172" s="93"/>
      <c r="CL172" s="96" t="s">
        <v>389</v>
      </c>
      <c r="CM172" s="97" t="s">
        <v>389</v>
      </c>
      <c r="CN172" s="93"/>
      <c r="CO172" s="96" t="s">
        <v>389</v>
      </c>
      <c r="CP172" s="97" t="s">
        <v>389</v>
      </c>
      <c r="CQ172" s="93"/>
      <c r="CR172" s="96" t="s">
        <v>389</v>
      </c>
      <c r="CS172" s="97" t="s">
        <v>389</v>
      </c>
      <c r="CT172" s="93"/>
      <c r="CU172" s="96" t="s">
        <v>389</v>
      </c>
      <c r="CV172" s="97" t="s">
        <v>389</v>
      </c>
      <c r="CW172" s="93"/>
      <c r="CX172" s="96" t="s">
        <v>389</v>
      </c>
      <c r="CY172" s="97" t="s">
        <v>389</v>
      </c>
      <c r="CZ172" s="93"/>
      <c r="DA172" s="96" t="s">
        <v>389</v>
      </c>
      <c r="DB172" s="97" t="s">
        <v>389</v>
      </c>
      <c r="DC172" s="93"/>
      <c r="DD172" s="96" t="s">
        <v>389</v>
      </c>
      <c r="DE172" s="97" t="s">
        <v>389</v>
      </c>
      <c r="DF172" s="93"/>
      <c r="DG172" s="96" t="s">
        <v>389</v>
      </c>
      <c r="DH172" s="97" t="s">
        <v>389</v>
      </c>
      <c r="DI172" s="93"/>
      <c r="DJ172" s="96" t="s">
        <v>389</v>
      </c>
      <c r="DK172" s="97" t="s">
        <v>389</v>
      </c>
      <c r="DL172" s="93"/>
      <c r="DM172" s="96" t="s">
        <v>389</v>
      </c>
      <c r="DN172" s="97" t="s">
        <v>389</v>
      </c>
      <c r="DO172" s="93"/>
      <c r="DP172" s="96" t="s">
        <v>389</v>
      </c>
      <c r="DQ172" s="97" t="s">
        <v>389</v>
      </c>
      <c r="DR172" s="93"/>
      <c r="DS172" s="96" t="s">
        <v>389</v>
      </c>
      <c r="DT172" s="97" t="s">
        <v>389</v>
      </c>
      <c r="DU172" s="93"/>
      <c r="DV172" s="96" t="s">
        <v>389</v>
      </c>
      <c r="DW172" s="97" t="s">
        <v>389</v>
      </c>
      <c r="DX172" s="93"/>
      <c r="DY172" s="96" t="s">
        <v>389</v>
      </c>
      <c r="DZ172" s="97" t="s">
        <v>389</v>
      </c>
      <c r="EA172" s="93"/>
      <c r="EB172" s="96" t="s">
        <v>389</v>
      </c>
      <c r="EC172" s="97" t="s">
        <v>389</v>
      </c>
      <c r="ED172" s="93"/>
      <c r="EE172" s="96" t="s">
        <v>389</v>
      </c>
      <c r="EF172" s="97" t="s">
        <v>389</v>
      </c>
      <c r="EG172" s="93"/>
      <c r="EH172" s="96" t="s">
        <v>389</v>
      </c>
      <c r="EI172" s="97" t="s">
        <v>389</v>
      </c>
      <c r="EJ172" s="93"/>
      <c r="EK172" s="96" t="s">
        <v>389</v>
      </c>
      <c r="EL172" s="97" t="s">
        <v>389</v>
      </c>
      <c r="EM172" s="93"/>
      <c r="EN172" s="96" t="s">
        <v>389</v>
      </c>
      <c r="EO172" s="97" t="s">
        <v>389</v>
      </c>
      <c r="EP172" s="93"/>
      <c r="EQ172" s="96" t="s">
        <v>389</v>
      </c>
      <c r="ER172" s="97" t="s">
        <v>389</v>
      </c>
      <c r="ES172" s="93"/>
      <c r="ET172" s="96" t="s">
        <v>389</v>
      </c>
      <c r="EU172" s="97" t="s">
        <v>389</v>
      </c>
      <c r="EV172" s="93"/>
      <c r="EW172" s="96" t="s">
        <v>389</v>
      </c>
      <c r="EX172" s="97" t="s">
        <v>389</v>
      </c>
      <c r="EY172" s="93"/>
      <c r="EZ172" s="96" t="s">
        <v>389</v>
      </c>
      <c r="FA172" s="97" t="s">
        <v>389</v>
      </c>
      <c r="FB172" s="93"/>
      <c r="FC172" s="96" t="s">
        <v>389</v>
      </c>
      <c r="FD172" s="97" t="s">
        <v>389</v>
      </c>
      <c r="FE172" s="93"/>
      <c r="FF172" s="96" t="s">
        <v>389</v>
      </c>
      <c r="FG172" s="97" t="s">
        <v>389</v>
      </c>
      <c r="FH172" s="93"/>
      <c r="FI172" s="96" t="s">
        <v>389</v>
      </c>
      <c r="FJ172" s="97" t="s">
        <v>389</v>
      </c>
      <c r="FK172" s="93"/>
      <c r="FL172" s="96" t="s">
        <v>389</v>
      </c>
      <c r="FM172" s="97" t="s">
        <v>389</v>
      </c>
    </row>
    <row r="173" ht="15" customHeight="1" spans="1:170" x14ac:dyDescent="0.25">
      <c r="A173" s="94">
        <f>indices!B173</f>
      </c>
      <c r="B173" s="106">
        <f>'a completer'!$B$12</f>
      </c>
      <c r="C173" s="106">
        <f>'a completer'!$B$22</f>
      </c>
      <c r="D173" s="410">
        <f t="shared" si="2"/>
      </c>
      <c r="E173" s="93"/>
      <c r="F173" s="96" t="s">
        <v>389</v>
      </c>
      <c r="G173" s="97" t="s">
        <v>389</v>
      </c>
      <c r="H173" s="93"/>
      <c r="I173" s="96" t="s">
        <v>389</v>
      </c>
      <c r="J173" s="97" t="s">
        <v>389</v>
      </c>
      <c r="K173" s="93"/>
      <c r="L173" s="96" t="s">
        <v>389</v>
      </c>
      <c r="M173" s="97" t="s">
        <v>389</v>
      </c>
      <c r="N173" s="93"/>
      <c r="O173" s="96" t="s">
        <v>389</v>
      </c>
      <c r="P173" s="97" t="s">
        <v>389</v>
      </c>
      <c r="Q173" s="93"/>
      <c r="R173" s="96" t="s">
        <v>389</v>
      </c>
      <c r="S173" s="97" t="s">
        <v>389</v>
      </c>
      <c r="T173" s="93"/>
      <c r="U173" s="96" t="s">
        <v>389</v>
      </c>
      <c r="V173" s="97" t="s">
        <v>389</v>
      </c>
      <c r="W173" s="93"/>
      <c r="X173" s="96" t="s">
        <v>389</v>
      </c>
      <c r="Y173" s="97" t="s">
        <v>389</v>
      </c>
      <c r="Z173" s="93"/>
      <c r="AA173" s="96" t="s">
        <v>389</v>
      </c>
      <c r="AB173" s="97" t="s">
        <v>389</v>
      </c>
      <c r="AC173" s="93"/>
      <c r="AD173" s="96" t="s">
        <v>389</v>
      </c>
      <c r="AE173" s="97" t="s">
        <v>389</v>
      </c>
      <c r="AF173" s="93"/>
      <c r="AG173" s="96" t="s">
        <v>389</v>
      </c>
      <c r="AH173" s="97" t="s">
        <v>389</v>
      </c>
      <c r="AI173" s="93"/>
      <c r="AJ173" s="96" t="s">
        <v>389</v>
      </c>
      <c r="AK173" s="97" t="s">
        <v>389</v>
      </c>
      <c r="AL173" s="93"/>
      <c r="AM173" s="96" t="s">
        <v>389</v>
      </c>
      <c r="AN173" s="97" t="s">
        <v>389</v>
      </c>
      <c r="AO173" s="93"/>
      <c r="AP173" s="96" t="s">
        <v>389</v>
      </c>
      <c r="AQ173" s="97" t="s">
        <v>389</v>
      </c>
      <c r="AR173" s="93"/>
      <c r="AS173" s="96" t="s">
        <v>389</v>
      </c>
      <c r="AT173" s="97" t="s">
        <v>389</v>
      </c>
      <c r="AU173" s="93"/>
      <c r="AV173" s="96" t="s">
        <v>389</v>
      </c>
      <c r="AW173" s="97" t="s">
        <v>389</v>
      </c>
      <c r="AX173" s="93"/>
      <c r="AY173" s="96" t="s">
        <v>389</v>
      </c>
      <c r="AZ173" s="97" t="s">
        <v>389</v>
      </c>
      <c r="BA173" s="93"/>
      <c r="BB173" s="96" t="s">
        <v>389</v>
      </c>
      <c r="BC173" s="97" t="s">
        <v>389</v>
      </c>
      <c r="BD173" s="93"/>
      <c r="BE173" s="96" t="s">
        <v>389</v>
      </c>
      <c r="BF173" s="97" t="s">
        <v>389</v>
      </c>
      <c r="BG173" s="93"/>
      <c r="BH173" s="96" t="s">
        <v>389</v>
      </c>
      <c r="BI173" s="97" t="s">
        <v>389</v>
      </c>
      <c r="BJ173" s="93"/>
      <c r="BK173" s="96" t="s">
        <v>389</v>
      </c>
      <c r="BL173" s="97" t="s">
        <v>389</v>
      </c>
      <c r="BM173" s="93"/>
      <c r="BN173" s="96" t="s">
        <v>389</v>
      </c>
      <c r="BO173" s="97" t="s">
        <v>389</v>
      </c>
      <c r="BP173" s="93"/>
      <c r="BQ173" s="96" t="s">
        <v>389</v>
      </c>
      <c r="BR173" s="97" t="s">
        <v>389</v>
      </c>
      <c r="BS173" s="93"/>
      <c r="BT173" s="96" t="s">
        <v>389</v>
      </c>
      <c r="BU173" s="97" t="s">
        <v>389</v>
      </c>
      <c r="BV173" s="93"/>
      <c r="BW173" s="96" t="s">
        <v>389</v>
      </c>
      <c r="BX173" s="97" t="s">
        <v>389</v>
      </c>
      <c r="BY173" s="93"/>
      <c r="BZ173" s="96" t="s">
        <v>389</v>
      </c>
      <c r="CA173" s="97" t="s">
        <v>389</v>
      </c>
      <c r="CB173" s="93"/>
      <c r="CC173" s="96" t="s">
        <v>389</v>
      </c>
      <c r="CD173" s="97" t="s">
        <v>389</v>
      </c>
      <c r="CE173" s="93"/>
      <c r="CF173" s="96" t="s">
        <v>389</v>
      </c>
      <c r="CG173" s="97" t="s">
        <v>389</v>
      </c>
      <c r="CH173" s="93"/>
      <c r="CI173" s="96" t="s">
        <v>389</v>
      </c>
      <c r="CJ173" s="97" t="s">
        <v>389</v>
      </c>
      <c r="CK173" s="93"/>
      <c r="CL173" s="96" t="s">
        <v>389</v>
      </c>
      <c r="CM173" s="97" t="s">
        <v>389</v>
      </c>
      <c r="CN173" s="93"/>
      <c r="CO173" s="96" t="s">
        <v>389</v>
      </c>
      <c r="CP173" s="97" t="s">
        <v>389</v>
      </c>
      <c r="CQ173" s="93"/>
      <c r="CR173" s="96" t="s">
        <v>389</v>
      </c>
      <c r="CS173" s="97" t="s">
        <v>389</v>
      </c>
      <c r="CT173" s="93"/>
      <c r="CU173" s="96" t="s">
        <v>389</v>
      </c>
      <c r="CV173" s="97" t="s">
        <v>389</v>
      </c>
      <c r="CW173" s="93"/>
      <c r="CX173" s="96" t="s">
        <v>389</v>
      </c>
      <c r="CY173" s="97" t="s">
        <v>389</v>
      </c>
      <c r="CZ173" s="93"/>
      <c r="DA173" s="96" t="s">
        <v>389</v>
      </c>
      <c r="DB173" s="97" t="s">
        <v>389</v>
      </c>
      <c r="DC173" s="93"/>
      <c r="DD173" s="96" t="s">
        <v>389</v>
      </c>
      <c r="DE173" s="97" t="s">
        <v>389</v>
      </c>
      <c r="DF173" s="93"/>
      <c r="DG173" s="96" t="s">
        <v>389</v>
      </c>
      <c r="DH173" s="97" t="s">
        <v>389</v>
      </c>
      <c r="DI173" s="93"/>
      <c r="DJ173" s="96" t="s">
        <v>389</v>
      </c>
      <c r="DK173" s="97" t="s">
        <v>389</v>
      </c>
      <c r="DL173" s="93"/>
      <c r="DM173" s="96" t="s">
        <v>389</v>
      </c>
      <c r="DN173" s="97" t="s">
        <v>389</v>
      </c>
      <c r="DO173" s="93"/>
      <c r="DP173" s="96" t="s">
        <v>389</v>
      </c>
      <c r="DQ173" s="97" t="s">
        <v>389</v>
      </c>
      <c r="DR173" s="93"/>
      <c r="DS173" s="96" t="s">
        <v>389</v>
      </c>
      <c r="DT173" s="97" t="s">
        <v>389</v>
      </c>
      <c r="DU173" s="93"/>
      <c r="DV173" s="96" t="s">
        <v>389</v>
      </c>
      <c r="DW173" s="97" t="s">
        <v>389</v>
      </c>
      <c r="DX173" s="93"/>
      <c r="DY173" s="96" t="s">
        <v>389</v>
      </c>
      <c r="DZ173" s="97" t="s">
        <v>389</v>
      </c>
      <c r="EA173" s="93"/>
      <c r="EB173" s="96" t="s">
        <v>389</v>
      </c>
      <c r="EC173" s="97" t="s">
        <v>389</v>
      </c>
      <c r="ED173" s="93"/>
      <c r="EE173" s="96" t="s">
        <v>389</v>
      </c>
      <c r="EF173" s="97" t="s">
        <v>389</v>
      </c>
      <c r="EG173" s="93"/>
      <c r="EH173" s="96" t="s">
        <v>389</v>
      </c>
      <c r="EI173" s="97" t="s">
        <v>389</v>
      </c>
      <c r="EJ173" s="93"/>
      <c r="EK173" s="96" t="s">
        <v>389</v>
      </c>
      <c r="EL173" s="97" t="s">
        <v>389</v>
      </c>
      <c r="EM173" s="93"/>
      <c r="EN173" s="96" t="s">
        <v>389</v>
      </c>
      <c r="EO173" s="97" t="s">
        <v>389</v>
      </c>
      <c r="EP173" s="93"/>
      <c r="EQ173" s="96" t="s">
        <v>389</v>
      </c>
      <c r="ER173" s="97" t="s">
        <v>389</v>
      </c>
      <c r="ES173" s="93"/>
      <c r="ET173" s="96" t="s">
        <v>389</v>
      </c>
      <c r="EU173" s="97" t="s">
        <v>389</v>
      </c>
      <c r="EV173" s="93"/>
      <c r="EW173" s="96" t="s">
        <v>389</v>
      </c>
      <c r="EX173" s="97" t="s">
        <v>389</v>
      </c>
      <c r="EY173" s="93"/>
      <c r="EZ173" s="96" t="s">
        <v>389</v>
      </c>
      <c r="FA173" s="97" t="s">
        <v>389</v>
      </c>
      <c r="FB173" s="93"/>
      <c r="FC173" s="96" t="s">
        <v>389</v>
      </c>
      <c r="FD173" s="97" t="s">
        <v>389</v>
      </c>
      <c r="FE173" s="93"/>
      <c r="FF173" s="96" t="s">
        <v>389</v>
      </c>
      <c r="FG173" s="97" t="s">
        <v>389</v>
      </c>
      <c r="FH173" s="93"/>
      <c r="FI173" s="96" t="s">
        <v>389</v>
      </c>
      <c r="FJ173" s="97" t="s">
        <v>389</v>
      </c>
      <c r="FK173" s="93"/>
      <c r="FL173" s="96" t="s">
        <v>389</v>
      </c>
      <c r="FM173" s="97" t="s">
        <v>389</v>
      </c>
    </row>
    <row r="174" ht="15" customHeight="1" spans="1:170" x14ac:dyDescent="0.25">
      <c r="A174" s="94">
        <f>indices!B174</f>
      </c>
      <c r="B174" s="106">
        <f>'a completer'!$B$12</f>
      </c>
      <c r="C174" s="106">
        <f>'a completer'!$B$22</f>
      </c>
      <c r="D174" s="410">
        <f t="shared" si="2"/>
      </c>
      <c r="E174" s="93"/>
      <c r="F174" s="96" t="s">
        <v>389</v>
      </c>
      <c r="G174" s="97" t="s">
        <v>389</v>
      </c>
      <c r="H174" s="93"/>
      <c r="I174" s="96" t="s">
        <v>389</v>
      </c>
      <c r="J174" s="97" t="s">
        <v>389</v>
      </c>
      <c r="K174" s="93"/>
      <c r="L174" s="96" t="s">
        <v>389</v>
      </c>
      <c r="M174" s="97" t="s">
        <v>389</v>
      </c>
      <c r="N174" s="93"/>
      <c r="O174" s="96" t="s">
        <v>389</v>
      </c>
      <c r="P174" s="97" t="s">
        <v>389</v>
      </c>
      <c r="Q174" s="93"/>
      <c r="R174" s="96" t="s">
        <v>389</v>
      </c>
      <c r="S174" s="97" t="s">
        <v>389</v>
      </c>
      <c r="T174" s="93"/>
      <c r="U174" s="96" t="s">
        <v>389</v>
      </c>
      <c r="V174" s="97" t="s">
        <v>389</v>
      </c>
      <c r="W174" s="93"/>
      <c r="X174" s="96" t="s">
        <v>389</v>
      </c>
      <c r="Y174" s="97" t="s">
        <v>389</v>
      </c>
      <c r="Z174" s="93"/>
      <c r="AA174" s="96" t="s">
        <v>389</v>
      </c>
      <c r="AB174" s="97" t="s">
        <v>389</v>
      </c>
      <c r="AC174" s="93"/>
      <c r="AD174" s="96" t="s">
        <v>389</v>
      </c>
      <c r="AE174" s="97" t="s">
        <v>389</v>
      </c>
      <c r="AF174" s="93"/>
      <c r="AG174" s="96" t="s">
        <v>389</v>
      </c>
      <c r="AH174" s="97" t="s">
        <v>389</v>
      </c>
      <c r="AI174" s="93"/>
      <c r="AJ174" s="96" t="s">
        <v>389</v>
      </c>
      <c r="AK174" s="97" t="s">
        <v>389</v>
      </c>
      <c r="AL174" s="93"/>
      <c r="AM174" s="96" t="s">
        <v>389</v>
      </c>
      <c r="AN174" s="97" t="s">
        <v>389</v>
      </c>
      <c r="AO174" s="93"/>
      <c r="AP174" s="96" t="s">
        <v>389</v>
      </c>
      <c r="AQ174" s="97" t="s">
        <v>389</v>
      </c>
      <c r="AR174" s="93"/>
      <c r="AS174" s="96" t="s">
        <v>389</v>
      </c>
      <c r="AT174" s="97" t="s">
        <v>389</v>
      </c>
      <c r="AU174" s="93"/>
      <c r="AV174" s="96" t="s">
        <v>389</v>
      </c>
      <c r="AW174" s="97" t="s">
        <v>389</v>
      </c>
      <c r="AX174" s="93"/>
      <c r="AY174" s="96" t="s">
        <v>389</v>
      </c>
      <c r="AZ174" s="97" t="s">
        <v>389</v>
      </c>
      <c r="BA174" s="93"/>
      <c r="BB174" s="96" t="s">
        <v>389</v>
      </c>
      <c r="BC174" s="97" t="s">
        <v>389</v>
      </c>
      <c r="BD174" s="93"/>
      <c r="BE174" s="96" t="s">
        <v>389</v>
      </c>
      <c r="BF174" s="97" t="s">
        <v>389</v>
      </c>
      <c r="BG174" s="93"/>
      <c r="BH174" s="96" t="s">
        <v>389</v>
      </c>
      <c r="BI174" s="97" t="s">
        <v>389</v>
      </c>
      <c r="BJ174" s="93"/>
      <c r="BK174" s="96" t="s">
        <v>389</v>
      </c>
      <c r="BL174" s="97" t="s">
        <v>389</v>
      </c>
      <c r="BM174" s="93"/>
      <c r="BN174" s="96" t="s">
        <v>389</v>
      </c>
      <c r="BO174" s="97" t="s">
        <v>389</v>
      </c>
      <c r="BP174" s="93"/>
      <c r="BQ174" s="96" t="s">
        <v>389</v>
      </c>
      <c r="BR174" s="97" t="s">
        <v>389</v>
      </c>
      <c r="BS174" s="93"/>
      <c r="BT174" s="96" t="s">
        <v>389</v>
      </c>
      <c r="BU174" s="97" t="s">
        <v>389</v>
      </c>
      <c r="BV174" s="93"/>
      <c r="BW174" s="96" t="s">
        <v>389</v>
      </c>
      <c r="BX174" s="97" t="s">
        <v>389</v>
      </c>
      <c r="BY174" s="93"/>
      <c r="BZ174" s="96" t="s">
        <v>389</v>
      </c>
      <c r="CA174" s="97" t="s">
        <v>389</v>
      </c>
      <c r="CB174" s="93"/>
      <c r="CC174" s="96" t="s">
        <v>389</v>
      </c>
      <c r="CD174" s="97" t="s">
        <v>389</v>
      </c>
      <c r="CE174" s="93"/>
      <c r="CF174" s="96" t="s">
        <v>389</v>
      </c>
      <c r="CG174" s="97" t="s">
        <v>389</v>
      </c>
      <c r="CH174" s="93"/>
      <c r="CI174" s="96" t="s">
        <v>389</v>
      </c>
      <c r="CJ174" s="97" t="s">
        <v>389</v>
      </c>
      <c r="CK174" s="93"/>
      <c r="CL174" s="96" t="s">
        <v>389</v>
      </c>
      <c r="CM174" s="97" t="s">
        <v>389</v>
      </c>
      <c r="CN174" s="93"/>
      <c r="CO174" s="96" t="s">
        <v>389</v>
      </c>
      <c r="CP174" s="97" t="s">
        <v>389</v>
      </c>
      <c r="CQ174" s="93"/>
      <c r="CR174" s="96" t="s">
        <v>389</v>
      </c>
      <c r="CS174" s="97" t="s">
        <v>389</v>
      </c>
      <c r="CT174" s="93"/>
      <c r="CU174" s="96" t="s">
        <v>389</v>
      </c>
      <c r="CV174" s="97" t="s">
        <v>389</v>
      </c>
      <c r="CW174" s="93"/>
      <c r="CX174" s="96" t="s">
        <v>389</v>
      </c>
      <c r="CY174" s="97" t="s">
        <v>389</v>
      </c>
      <c r="CZ174" s="93"/>
      <c r="DA174" s="96" t="s">
        <v>389</v>
      </c>
      <c r="DB174" s="97" t="s">
        <v>389</v>
      </c>
      <c r="DC174" s="93"/>
      <c r="DD174" s="96" t="s">
        <v>389</v>
      </c>
      <c r="DE174" s="97" t="s">
        <v>389</v>
      </c>
      <c r="DF174" s="93"/>
      <c r="DG174" s="96" t="s">
        <v>389</v>
      </c>
      <c r="DH174" s="97" t="s">
        <v>389</v>
      </c>
      <c r="DI174" s="93"/>
      <c r="DJ174" s="96" t="s">
        <v>389</v>
      </c>
      <c r="DK174" s="97" t="s">
        <v>389</v>
      </c>
      <c r="DL174" s="93"/>
      <c r="DM174" s="96" t="s">
        <v>389</v>
      </c>
      <c r="DN174" s="97" t="s">
        <v>389</v>
      </c>
      <c r="DO174" s="93"/>
      <c r="DP174" s="96" t="s">
        <v>389</v>
      </c>
      <c r="DQ174" s="97" t="s">
        <v>389</v>
      </c>
      <c r="DR174" s="93"/>
      <c r="DS174" s="96" t="s">
        <v>389</v>
      </c>
      <c r="DT174" s="97" t="s">
        <v>389</v>
      </c>
      <c r="DU174" s="93"/>
      <c r="DV174" s="96" t="s">
        <v>389</v>
      </c>
      <c r="DW174" s="97" t="s">
        <v>389</v>
      </c>
      <c r="DX174" s="93"/>
      <c r="DY174" s="96" t="s">
        <v>389</v>
      </c>
      <c r="DZ174" s="97" t="s">
        <v>389</v>
      </c>
      <c r="EA174" s="93"/>
      <c r="EB174" s="96" t="s">
        <v>389</v>
      </c>
      <c r="EC174" s="97" t="s">
        <v>389</v>
      </c>
      <c r="ED174" s="93"/>
      <c r="EE174" s="96" t="s">
        <v>389</v>
      </c>
      <c r="EF174" s="97" t="s">
        <v>389</v>
      </c>
      <c r="EG174" s="93"/>
      <c r="EH174" s="96" t="s">
        <v>389</v>
      </c>
      <c r="EI174" s="97" t="s">
        <v>389</v>
      </c>
      <c r="EJ174" s="93"/>
      <c r="EK174" s="96" t="s">
        <v>389</v>
      </c>
      <c r="EL174" s="97" t="s">
        <v>389</v>
      </c>
      <c r="EM174" s="93"/>
      <c r="EN174" s="96" t="s">
        <v>389</v>
      </c>
      <c r="EO174" s="97" t="s">
        <v>389</v>
      </c>
      <c r="EP174" s="93"/>
      <c r="EQ174" s="96" t="s">
        <v>389</v>
      </c>
      <c r="ER174" s="97" t="s">
        <v>389</v>
      </c>
      <c r="ES174" s="93"/>
      <c r="ET174" s="96" t="s">
        <v>389</v>
      </c>
      <c r="EU174" s="97" t="s">
        <v>389</v>
      </c>
      <c r="EV174" s="93"/>
      <c r="EW174" s="96" t="s">
        <v>389</v>
      </c>
      <c r="EX174" s="97" t="s">
        <v>389</v>
      </c>
      <c r="EY174" s="93"/>
      <c r="EZ174" s="96" t="s">
        <v>389</v>
      </c>
      <c r="FA174" s="97" t="s">
        <v>389</v>
      </c>
      <c r="FB174" s="93"/>
      <c r="FC174" s="96" t="s">
        <v>389</v>
      </c>
      <c r="FD174" s="97" t="s">
        <v>389</v>
      </c>
      <c r="FE174" s="93"/>
      <c r="FF174" s="96" t="s">
        <v>389</v>
      </c>
      <c r="FG174" s="97" t="s">
        <v>389</v>
      </c>
      <c r="FH174" s="93"/>
      <c r="FI174" s="96" t="s">
        <v>389</v>
      </c>
      <c r="FJ174" s="97" t="s">
        <v>389</v>
      </c>
      <c r="FK174" s="93"/>
      <c r="FL174" s="96" t="s">
        <v>389</v>
      </c>
      <c r="FM174" s="97" t="s">
        <v>389</v>
      </c>
    </row>
    <row r="175" ht="15" customHeight="1" spans="1:170" x14ac:dyDescent="0.25">
      <c r="A175" s="94">
        <f>indices!B175</f>
      </c>
      <c r="B175" s="106">
        <f>'a completer'!$B$12</f>
      </c>
      <c r="C175" s="106">
        <f>'a completer'!$B$22</f>
      </c>
      <c r="D175" s="410">
        <f t="shared" si="2"/>
      </c>
      <c r="E175" s="93"/>
      <c r="F175" s="96" t="s">
        <v>389</v>
      </c>
      <c r="G175" s="97" t="s">
        <v>389</v>
      </c>
      <c r="H175" s="93"/>
      <c r="I175" s="96" t="s">
        <v>389</v>
      </c>
      <c r="J175" s="97" t="s">
        <v>389</v>
      </c>
      <c r="K175" s="93"/>
      <c r="L175" s="96" t="s">
        <v>389</v>
      </c>
      <c r="M175" s="97" t="s">
        <v>389</v>
      </c>
      <c r="N175" s="93"/>
      <c r="O175" s="96" t="s">
        <v>389</v>
      </c>
      <c r="P175" s="97" t="s">
        <v>389</v>
      </c>
      <c r="Q175" s="93"/>
      <c r="R175" s="96" t="s">
        <v>389</v>
      </c>
      <c r="S175" s="97" t="s">
        <v>389</v>
      </c>
      <c r="T175" s="93"/>
      <c r="U175" s="96" t="s">
        <v>389</v>
      </c>
      <c r="V175" s="97" t="s">
        <v>389</v>
      </c>
      <c r="W175" s="93"/>
      <c r="X175" s="96" t="s">
        <v>389</v>
      </c>
      <c r="Y175" s="97" t="s">
        <v>389</v>
      </c>
      <c r="Z175" s="93"/>
      <c r="AA175" s="96" t="s">
        <v>389</v>
      </c>
      <c r="AB175" s="97" t="s">
        <v>389</v>
      </c>
      <c r="AC175" s="93"/>
      <c r="AD175" s="96" t="s">
        <v>389</v>
      </c>
      <c r="AE175" s="97" t="s">
        <v>389</v>
      </c>
      <c r="AF175" s="93"/>
      <c r="AG175" s="96" t="s">
        <v>389</v>
      </c>
      <c r="AH175" s="97" t="s">
        <v>389</v>
      </c>
      <c r="AI175" s="93"/>
      <c r="AJ175" s="96" t="s">
        <v>389</v>
      </c>
      <c r="AK175" s="97" t="s">
        <v>389</v>
      </c>
      <c r="AL175" s="93"/>
      <c r="AM175" s="96" t="s">
        <v>389</v>
      </c>
      <c r="AN175" s="97" t="s">
        <v>389</v>
      </c>
      <c r="AO175" s="93"/>
      <c r="AP175" s="96" t="s">
        <v>389</v>
      </c>
      <c r="AQ175" s="97" t="s">
        <v>389</v>
      </c>
      <c r="AR175" s="93"/>
      <c r="AS175" s="96" t="s">
        <v>389</v>
      </c>
      <c r="AT175" s="97" t="s">
        <v>389</v>
      </c>
      <c r="AU175" s="93"/>
      <c r="AV175" s="96" t="s">
        <v>389</v>
      </c>
      <c r="AW175" s="97" t="s">
        <v>389</v>
      </c>
      <c r="AX175" s="93"/>
      <c r="AY175" s="96" t="s">
        <v>389</v>
      </c>
      <c r="AZ175" s="97" t="s">
        <v>389</v>
      </c>
      <c r="BA175" s="93"/>
      <c r="BB175" s="96" t="s">
        <v>389</v>
      </c>
      <c r="BC175" s="97" t="s">
        <v>389</v>
      </c>
      <c r="BD175" s="93"/>
      <c r="BE175" s="96" t="s">
        <v>389</v>
      </c>
      <c r="BF175" s="97" t="s">
        <v>389</v>
      </c>
      <c r="BG175" s="93"/>
      <c r="BH175" s="96" t="s">
        <v>389</v>
      </c>
      <c r="BI175" s="97" t="s">
        <v>389</v>
      </c>
      <c r="BJ175" s="93"/>
      <c r="BK175" s="96" t="s">
        <v>389</v>
      </c>
      <c r="BL175" s="97" t="s">
        <v>389</v>
      </c>
      <c r="BM175" s="93"/>
      <c r="BN175" s="96" t="s">
        <v>389</v>
      </c>
      <c r="BO175" s="97" t="s">
        <v>389</v>
      </c>
      <c r="BP175" s="93"/>
      <c r="BQ175" s="96" t="s">
        <v>389</v>
      </c>
      <c r="BR175" s="97" t="s">
        <v>389</v>
      </c>
      <c r="BS175" s="93"/>
      <c r="BT175" s="96" t="s">
        <v>389</v>
      </c>
      <c r="BU175" s="97" t="s">
        <v>389</v>
      </c>
      <c r="BV175" s="93"/>
      <c r="BW175" s="96" t="s">
        <v>389</v>
      </c>
      <c r="BX175" s="97" t="s">
        <v>389</v>
      </c>
      <c r="BY175" s="93"/>
      <c r="BZ175" s="96" t="s">
        <v>389</v>
      </c>
      <c r="CA175" s="97" t="s">
        <v>389</v>
      </c>
      <c r="CB175" s="93"/>
      <c r="CC175" s="96" t="s">
        <v>389</v>
      </c>
      <c r="CD175" s="97" t="s">
        <v>389</v>
      </c>
      <c r="CE175" s="93"/>
      <c r="CF175" s="96" t="s">
        <v>389</v>
      </c>
      <c r="CG175" s="97" t="s">
        <v>389</v>
      </c>
      <c r="CH175" s="93"/>
      <c r="CI175" s="96" t="s">
        <v>389</v>
      </c>
      <c r="CJ175" s="97" t="s">
        <v>389</v>
      </c>
      <c r="CK175" s="93"/>
      <c r="CL175" s="96" t="s">
        <v>389</v>
      </c>
      <c r="CM175" s="97" t="s">
        <v>389</v>
      </c>
      <c r="CN175" s="93"/>
      <c r="CO175" s="96" t="s">
        <v>389</v>
      </c>
      <c r="CP175" s="97" t="s">
        <v>389</v>
      </c>
      <c r="CQ175" s="93"/>
      <c r="CR175" s="96" t="s">
        <v>389</v>
      </c>
      <c r="CS175" s="97" t="s">
        <v>389</v>
      </c>
      <c r="CT175" s="93"/>
      <c r="CU175" s="96" t="s">
        <v>389</v>
      </c>
      <c r="CV175" s="97" t="s">
        <v>389</v>
      </c>
      <c r="CW175" s="93"/>
      <c r="CX175" s="96" t="s">
        <v>389</v>
      </c>
      <c r="CY175" s="97" t="s">
        <v>389</v>
      </c>
      <c r="CZ175" s="93"/>
      <c r="DA175" s="96" t="s">
        <v>389</v>
      </c>
      <c r="DB175" s="97" t="s">
        <v>389</v>
      </c>
      <c r="DC175" s="93"/>
      <c r="DD175" s="96" t="s">
        <v>389</v>
      </c>
      <c r="DE175" s="97" t="s">
        <v>389</v>
      </c>
      <c r="DF175" s="93"/>
      <c r="DG175" s="96" t="s">
        <v>389</v>
      </c>
      <c r="DH175" s="97" t="s">
        <v>389</v>
      </c>
      <c r="DI175" s="93"/>
      <c r="DJ175" s="96" t="s">
        <v>389</v>
      </c>
      <c r="DK175" s="97" t="s">
        <v>389</v>
      </c>
      <c r="DL175" s="93"/>
      <c r="DM175" s="96" t="s">
        <v>389</v>
      </c>
      <c r="DN175" s="97" t="s">
        <v>389</v>
      </c>
      <c r="DO175" s="93"/>
      <c r="DP175" s="96" t="s">
        <v>389</v>
      </c>
      <c r="DQ175" s="97" t="s">
        <v>389</v>
      </c>
      <c r="DR175" s="93"/>
      <c r="DS175" s="96" t="s">
        <v>389</v>
      </c>
      <c r="DT175" s="97" t="s">
        <v>389</v>
      </c>
      <c r="DU175" s="93"/>
      <c r="DV175" s="96" t="s">
        <v>389</v>
      </c>
      <c r="DW175" s="97" t="s">
        <v>389</v>
      </c>
      <c r="DX175" s="93"/>
      <c r="DY175" s="96" t="s">
        <v>389</v>
      </c>
      <c r="DZ175" s="97" t="s">
        <v>389</v>
      </c>
      <c r="EA175" s="93"/>
      <c r="EB175" s="96" t="s">
        <v>389</v>
      </c>
      <c r="EC175" s="97" t="s">
        <v>389</v>
      </c>
      <c r="ED175" s="93"/>
      <c r="EE175" s="96" t="s">
        <v>389</v>
      </c>
      <c r="EF175" s="97" t="s">
        <v>389</v>
      </c>
      <c r="EG175" s="93"/>
      <c r="EH175" s="96" t="s">
        <v>389</v>
      </c>
      <c r="EI175" s="97" t="s">
        <v>389</v>
      </c>
      <c r="EJ175" s="93"/>
      <c r="EK175" s="96" t="s">
        <v>389</v>
      </c>
      <c r="EL175" s="97" t="s">
        <v>389</v>
      </c>
      <c r="EM175" s="93"/>
      <c r="EN175" s="96" t="s">
        <v>389</v>
      </c>
      <c r="EO175" s="97" t="s">
        <v>389</v>
      </c>
      <c r="EP175" s="93"/>
      <c r="EQ175" s="96" t="s">
        <v>389</v>
      </c>
      <c r="ER175" s="97" t="s">
        <v>389</v>
      </c>
      <c r="ES175" s="93"/>
      <c r="ET175" s="96" t="s">
        <v>389</v>
      </c>
      <c r="EU175" s="97" t="s">
        <v>389</v>
      </c>
      <c r="EV175" s="93"/>
      <c r="EW175" s="96" t="s">
        <v>389</v>
      </c>
      <c r="EX175" s="97" t="s">
        <v>389</v>
      </c>
      <c r="EY175" s="93"/>
      <c r="EZ175" s="96" t="s">
        <v>389</v>
      </c>
      <c r="FA175" s="97" t="s">
        <v>389</v>
      </c>
      <c r="FB175" s="93"/>
      <c r="FC175" s="96" t="s">
        <v>389</v>
      </c>
      <c r="FD175" s="97" t="s">
        <v>389</v>
      </c>
      <c r="FE175" s="93"/>
      <c r="FF175" s="96" t="s">
        <v>389</v>
      </c>
      <c r="FG175" s="97" t="s">
        <v>389</v>
      </c>
      <c r="FH175" s="93"/>
      <c r="FI175" s="96" t="s">
        <v>389</v>
      </c>
      <c r="FJ175" s="97" t="s">
        <v>389</v>
      </c>
      <c r="FK175" s="93"/>
      <c r="FL175" s="96" t="s">
        <v>389</v>
      </c>
      <c r="FM175" s="97" t="s">
        <v>389</v>
      </c>
    </row>
    <row r="176" ht="15" customHeight="1" spans="1:170" x14ac:dyDescent="0.25">
      <c r="A176" s="94">
        <f>indices!B176</f>
      </c>
      <c r="B176" s="106">
        <f>'a completer'!$B$12</f>
      </c>
      <c r="C176" s="106">
        <f>'a completer'!$B$22</f>
      </c>
      <c r="D176" s="410">
        <f t="shared" si="2"/>
      </c>
      <c r="E176" s="93"/>
      <c r="F176" s="96" t="s">
        <v>389</v>
      </c>
      <c r="G176" s="97" t="s">
        <v>389</v>
      </c>
      <c r="H176" s="93"/>
      <c r="I176" s="96" t="s">
        <v>389</v>
      </c>
      <c r="J176" s="97" t="s">
        <v>389</v>
      </c>
      <c r="K176" s="93"/>
      <c r="L176" s="96" t="s">
        <v>389</v>
      </c>
      <c r="M176" s="97" t="s">
        <v>389</v>
      </c>
      <c r="N176" s="93"/>
      <c r="O176" s="96" t="s">
        <v>389</v>
      </c>
      <c r="P176" s="97" t="s">
        <v>389</v>
      </c>
      <c r="Q176" s="93"/>
      <c r="R176" s="96" t="s">
        <v>389</v>
      </c>
      <c r="S176" s="97" t="s">
        <v>389</v>
      </c>
      <c r="T176" s="93"/>
      <c r="U176" s="96" t="s">
        <v>389</v>
      </c>
      <c r="V176" s="97" t="s">
        <v>389</v>
      </c>
      <c r="W176" s="93"/>
      <c r="X176" s="96" t="s">
        <v>389</v>
      </c>
      <c r="Y176" s="97" t="s">
        <v>389</v>
      </c>
      <c r="Z176" s="93"/>
      <c r="AA176" s="96" t="s">
        <v>389</v>
      </c>
      <c r="AB176" s="97" t="s">
        <v>389</v>
      </c>
      <c r="AC176" s="93"/>
      <c r="AD176" s="96" t="s">
        <v>389</v>
      </c>
      <c r="AE176" s="97" t="s">
        <v>389</v>
      </c>
      <c r="AF176" s="93"/>
      <c r="AG176" s="96" t="s">
        <v>389</v>
      </c>
      <c r="AH176" s="97" t="s">
        <v>389</v>
      </c>
      <c r="AI176" s="93"/>
      <c r="AJ176" s="96" t="s">
        <v>389</v>
      </c>
      <c r="AK176" s="97" t="s">
        <v>389</v>
      </c>
      <c r="AL176" s="93"/>
      <c r="AM176" s="96" t="s">
        <v>389</v>
      </c>
      <c r="AN176" s="97" t="s">
        <v>389</v>
      </c>
      <c r="AO176" s="93"/>
      <c r="AP176" s="96" t="s">
        <v>389</v>
      </c>
      <c r="AQ176" s="97" t="s">
        <v>389</v>
      </c>
      <c r="AR176" s="93"/>
      <c r="AS176" s="96" t="s">
        <v>389</v>
      </c>
      <c r="AT176" s="97" t="s">
        <v>389</v>
      </c>
      <c r="AU176" s="93"/>
      <c r="AV176" s="96" t="s">
        <v>389</v>
      </c>
      <c r="AW176" s="97" t="s">
        <v>389</v>
      </c>
      <c r="AX176" s="93"/>
      <c r="AY176" s="96" t="s">
        <v>389</v>
      </c>
      <c r="AZ176" s="97" t="s">
        <v>389</v>
      </c>
      <c r="BA176" s="93"/>
      <c r="BB176" s="96" t="s">
        <v>389</v>
      </c>
      <c r="BC176" s="97" t="s">
        <v>389</v>
      </c>
      <c r="BD176" s="93"/>
      <c r="BE176" s="96" t="s">
        <v>389</v>
      </c>
      <c r="BF176" s="97" t="s">
        <v>389</v>
      </c>
      <c r="BG176" s="93"/>
      <c r="BH176" s="96" t="s">
        <v>389</v>
      </c>
      <c r="BI176" s="97" t="s">
        <v>389</v>
      </c>
      <c r="BJ176" s="93"/>
      <c r="BK176" s="96" t="s">
        <v>389</v>
      </c>
      <c r="BL176" s="97" t="s">
        <v>389</v>
      </c>
      <c r="BM176" s="93"/>
      <c r="BN176" s="96" t="s">
        <v>389</v>
      </c>
      <c r="BO176" s="97" t="s">
        <v>389</v>
      </c>
      <c r="BP176" s="93"/>
      <c r="BQ176" s="96" t="s">
        <v>389</v>
      </c>
      <c r="BR176" s="97" t="s">
        <v>389</v>
      </c>
      <c r="BS176" s="93"/>
      <c r="BT176" s="96" t="s">
        <v>389</v>
      </c>
      <c r="BU176" s="97" t="s">
        <v>389</v>
      </c>
      <c r="BV176" s="93"/>
      <c r="BW176" s="96" t="s">
        <v>389</v>
      </c>
      <c r="BX176" s="97" t="s">
        <v>389</v>
      </c>
      <c r="BY176" s="93"/>
      <c r="BZ176" s="96" t="s">
        <v>389</v>
      </c>
      <c r="CA176" s="97" t="s">
        <v>389</v>
      </c>
      <c r="CB176" s="93"/>
      <c r="CC176" s="96" t="s">
        <v>389</v>
      </c>
      <c r="CD176" s="97" t="s">
        <v>389</v>
      </c>
      <c r="CE176" s="93"/>
      <c r="CF176" s="96" t="s">
        <v>389</v>
      </c>
      <c r="CG176" s="97" t="s">
        <v>389</v>
      </c>
      <c r="CH176" s="93"/>
      <c r="CI176" s="96" t="s">
        <v>389</v>
      </c>
      <c r="CJ176" s="97" t="s">
        <v>389</v>
      </c>
      <c r="CK176" s="93"/>
      <c r="CL176" s="96" t="s">
        <v>389</v>
      </c>
      <c r="CM176" s="97" t="s">
        <v>389</v>
      </c>
      <c r="CN176" s="93"/>
      <c r="CO176" s="96" t="s">
        <v>389</v>
      </c>
      <c r="CP176" s="97" t="s">
        <v>389</v>
      </c>
      <c r="CQ176" s="93"/>
      <c r="CR176" s="96" t="s">
        <v>389</v>
      </c>
      <c r="CS176" s="97" t="s">
        <v>389</v>
      </c>
      <c r="CT176" s="93"/>
      <c r="CU176" s="96" t="s">
        <v>389</v>
      </c>
      <c r="CV176" s="97" t="s">
        <v>389</v>
      </c>
      <c r="CW176" s="93"/>
      <c r="CX176" s="96" t="s">
        <v>389</v>
      </c>
      <c r="CY176" s="97" t="s">
        <v>389</v>
      </c>
      <c r="CZ176" s="93"/>
      <c r="DA176" s="96" t="s">
        <v>389</v>
      </c>
      <c r="DB176" s="97" t="s">
        <v>389</v>
      </c>
      <c r="DC176" s="93"/>
      <c r="DD176" s="96" t="s">
        <v>389</v>
      </c>
      <c r="DE176" s="97" t="s">
        <v>389</v>
      </c>
      <c r="DF176" s="93"/>
      <c r="DG176" s="96" t="s">
        <v>389</v>
      </c>
      <c r="DH176" s="97" t="s">
        <v>389</v>
      </c>
      <c r="DI176" s="93"/>
      <c r="DJ176" s="96" t="s">
        <v>389</v>
      </c>
      <c r="DK176" s="97" t="s">
        <v>389</v>
      </c>
      <c r="DL176" s="93"/>
      <c r="DM176" s="96" t="s">
        <v>389</v>
      </c>
      <c r="DN176" s="97" t="s">
        <v>389</v>
      </c>
      <c r="DO176" s="93"/>
      <c r="DP176" s="96" t="s">
        <v>389</v>
      </c>
      <c r="DQ176" s="97" t="s">
        <v>389</v>
      </c>
      <c r="DR176" s="93"/>
      <c r="DS176" s="96" t="s">
        <v>389</v>
      </c>
      <c r="DT176" s="97" t="s">
        <v>389</v>
      </c>
      <c r="DU176" s="93"/>
      <c r="DV176" s="96" t="s">
        <v>389</v>
      </c>
      <c r="DW176" s="97" t="s">
        <v>389</v>
      </c>
      <c r="DX176" s="93"/>
      <c r="DY176" s="96" t="s">
        <v>389</v>
      </c>
      <c r="DZ176" s="97" t="s">
        <v>389</v>
      </c>
      <c r="EA176" s="93"/>
      <c r="EB176" s="96" t="s">
        <v>389</v>
      </c>
      <c r="EC176" s="97" t="s">
        <v>389</v>
      </c>
      <c r="ED176" s="93"/>
      <c r="EE176" s="96" t="s">
        <v>389</v>
      </c>
      <c r="EF176" s="97" t="s">
        <v>389</v>
      </c>
      <c r="EG176" s="93"/>
      <c r="EH176" s="96" t="s">
        <v>389</v>
      </c>
      <c r="EI176" s="97" t="s">
        <v>389</v>
      </c>
      <c r="EJ176" s="93"/>
      <c r="EK176" s="96" t="s">
        <v>389</v>
      </c>
      <c r="EL176" s="97" t="s">
        <v>389</v>
      </c>
      <c r="EM176" s="93"/>
      <c r="EN176" s="96" t="s">
        <v>389</v>
      </c>
      <c r="EO176" s="97" t="s">
        <v>389</v>
      </c>
      <c r="EP176" s="93"/>
      <c r="EQ176" s="96" t="s">
        <v>389</v>
      </c>
      <c r="ER176" s="97" t="s">
        <v>389</v>
      </c>
      <c r="ES176" s="93"/>
      <c r="ET176" s="96" t="s">
        <v>389</v>
      </c>
      <c r="EU176" s="97" t="s">
        <v>389</v>
      </c>
      <c r="EV176" s="93"/>
      <c r="EW176" s="96" t="s">
        <v>389</v>
      </c>
      <c r="EX176" s="97" t="s">
        <v>389</v>
      </c>
      <c r="EY176" s="93"/>
      <c r="EZ176" s="96" t="s">
        <v>389</v>
      </c>
      <c r="FA176" s="97" t="s">
        <v>389</v>
      </c>
      <c r="FB176" s="93"/>
      <c r="FC176" s="96" t="s">
        <v>389</v>
      </c>
      <c r="FD176" s="97" t="s">
        <v>389</v>
      </c>
      <c r="FE176" s="93"/>
      <c r="FF176" s="96" t="s">
        <v>389</v>
      </c>
      <c r="FG176" s="97" t="s">
        <v>389</v>
      </c>
      <c r="FH176" s="93"/>
      <c r="FI176" s="96" t="s">
        <v>389</v>
      </c>
      <c r="FJ176" s="97" t="s">
        <v>389</v>
      </c>
      <c r="FK176" s="93"/>
      <c r="FL176" s="96" t="s">
        <v>389</v>
      </c>
      <c r="FM176" s="97" t="s">
        <v>389</v>
      </c>
    </row>
    <row r="177" ht="15" customHeight="1" spans="1:170" x14ac:dyDescent="0.25">
      <c r="A177" s="94">
        <f>indices!B177</f>
      </c>
      <c r="B177" s="106">
        <f>'a completer'!$B$12</f>
      </c>
      <c r="C177" s="106">
        <f>'a completer'!$B$22</f>
      </c>
      <c r="D177" s="410">
        <f t="shared" si="2"/>
      </c>
      <c r="E177" s="93"/>
      <c r="F177" s="96" t="s">
        <v>389</v>
      </c>
      <c r="G177" s="97" t="s">
        <v>389</v>
      </c>
      <c r="H177" s="93"/>
      <c r="I177" s="96" t="s">
        <v>389</v>
      </c>
      <c r="J177" s="97" t="s">
        <v>389</v>
      </c>
      <c r="K177" s="93"/>
      <c r="L177" s="96" t="s">
        <v>389</v>
      </c>
      <c r="M177" s="97" t="s">
        <v>389</v>
      </c>
      <c r="N177" s="93"/>
      <c r="O177" s="96" t="s">
        <v>389</v>
      </c>
      <c r="P177" s="97" t="s">
        <v>389</v>
      </c>
      <c r="Q177" s="93"/>
      <c r="R177" s="96" t="s">
        <v>389</v>
      </c>
      <c r="S177" s="97" t="s">
        <v>389</v>
      </c>
      <c r="T177" s="93"/>
      <c r="U177" s="96" t="s">
        <v>389</v>
      </c>
      <c r="V177" s="97" t="s">
        <v>389</v>
      </c>
      <c r="W177" s="93"/>
      <c r="X177" s="96" t="s">
        <v>389</v>
      </c>
      <c r="Y177" s="97" t="s">
        <v>389</v>
      </c>
      <c r="Z177" s="93"/>
      <c r="AA177" s="96" t="s">
        <v>389</v>
      </c>
      <c r="AB177" s="97" t="s">
        <v>389</v>
      </c>
      <c r="AC177" s="93"/>
      <c r="AD177" s="96" t="s">
        <v>389</v>
      </c>
      <c r="AE177" s="97" t="s">
        <v>389</v>
      </c>
      <c r="AF177" s="93"/>
      <c r="AG177" s="96" t="s">
        <v>389</v>
      </c>
      <c r="AH177" s="97" t="s">
        <v>389</v>
      </c>
      <c r="AI177" s="93"/>
      <c r="AJ177" s="96" t="s">
        <v>389</v>
      </c>
      <c r="AK177" s="97" t="s">
        <v>389</v>
      </c>
      <c r="AL177" s="93"/>
      <c r="AM177" s="96" t="s">
        <v>389</v>
      </c>
      <c r="AN177" s="97" t="s">
        <v>389</v>
      </c>
      <c r="AO177" s="93"/>
      <c r="AP177" s="96" t="s">
        <v>389</v>
      </c>
      <c r="AQ177" s="97" t="s">
        <v>389</v>
      </c>
      <c r="AR177" s="93"/>
      <c r="AS177" s="96" t="s">
        <v>389</v>
      </c>
      <c r="AT177" s="97" t="s">
        <v>389</v>
      </c>
      <c r="AU177" s="93"/>
      <c r="AV177" s="96" t="s">
        <v>389</v>
      </c>
      <c r="AW177" s="97" t="s">
        <v>389</v>
      </c>
      <c r="AX177" s="93"/>
      <c r="AY177" s="96" t="s">
        <v>389</v>
      </c>
      <c r="AZ177" s="97" t="s">
        <v>389</v>
      </c>
      <c r="BA177" s="93"/>
      <c r="BB177" s="96" t="s">
        <v>389</v>
      </c>
      <c r="BC177" s="97" t="s">
        <v>389</v>
      </c>
      <c r="BD177" s="93"/>
      <c r="BE177" s="96" t="s">
        <v>389</v>
      </c>
      <c r="BF177" s="97" t="s">
        <v>389</v>
      </c>
      <c r="BG177" s="93"/>
      <c r="BH177" s="96" t="s">
        <v>389</v>
      </c>
      <c r="BI177" s="97" t="s">
        <v>389</v>
      </c>
      <c r="BJ177" s="93"/>
      <c r="BK177" s="96" t="s">
        <v>389</v>
      </c>
      <c r="BL177" s="97" t="s">
        <v>389</v>
      </c>
      <c r="BM177" s="93"/>
      <c r="BN177" s="96" t="s">
        <v>389</v>
      </c>
      <c r="BO177" s="97" t="s">
        <v>389</v>
      </c>
      <c r="BP177" s="93"/>
      <c r="BQ177" s="96" t="s">
        <v>389</v>
      </c>
      <c r="BR177" s="97" t="s">
        <v>389</v>
      </c>
      <c r="BS177" s="93"/>
      <c r="BT177" s="96" t="s">
        <v>389</v>
      </c>
      <c r="BU177" s="97" t="s">
        <v>389</v>
      </c>
      <c r="BV177" s="93"/>
      <c r="BW177" s="96" t="s">
        <v>389</v>
      </c>
      <c r="BX177" s="97" t="s">
        <v>389</v>
      </c>
      <c r="BY177" s="93"/>
      <c r="BZ177" s="96" t="s">
        <v>389</v>
      </c>
      <c r="CA177" s="97" t="s">
        <v>389</v>
      </c>
      <c r="CB177" s="93"/>
      <c r="CC177" s="96" t="s">
        <v>389</v>
      </c>
      <c r="CD177" s="97" t="s">
        <v>389</v>
      </c>
      <c r="CE177" s="93"/>
      <c r="CF177" s="96" t="s">
        <v>389</v>
      </c>
      <c r="CG177" s="97" t="s">
        <v>389</v>
      </c>
      <c r="CH177" s="93"/>
      <c r="CI177" s="96" t="s">
        <v>389</v>
      </c>
      <c r="CJ177" s="97" t="s">
        <v>389</v>
      </c>
      <c r="CK177" s="93"/>
      <c r="CL177" s="96" t="s">
        <v>389</v>
      </c>
      <c r="CM177" s="97" t="s">
        <v>389</v>
      </c>
      <c r="CN177" s="93"/>
      <c r="CO177" s="96" t="s">
        <v>389</v>
      </c>
      <c r="CP177" s="97" t="s">
        <v>389</v>
      </c>
      <c r="CQ177" s="93"/>
      <c r="CR177" s="96" t="s">
        <v>389</v>
      </c>
      <c r="CS177" s="97" t="s">
        <v>389</v>
      </c>
      <c r="CT177" s="93"/>
      <c r="CU177" s="96" t="s">
        <v>389</v>
      </c>
      <c r="CV177" s="97" t="s">
        <v>389</v>
      </c>
      <c r="CW177" s="93"/>
      <c r="CX177" s="96" t="s">
        <v>389</v>
      </c>
      <c r="CY177" s="97" t="s">
        <v>389</v>
      </c>
      <c r="CZ177" s="93"/>
      <c r="DA177" s="96" t="s">
        <v>389</v>
      </c>
      <c r="DB177" s="97" t="s">
        <v>389</v>
      </c>
      <c r="DC177" s="93"/>
      <c r="DD177" s="96" t="s">
        <v>389</v>
      </c>
      <c r="DE177" s="97" t="s">
        <v>389</v>
      </c>
      <c r="DF177" s="93"/>
      <c r="DG177" s="96" t="s">
        <v>389</v>
      </c>
      <c r="DH177" s="97" t="s">
        <v>389</v>
      </c>
      <c r="DI177" s="93"/>
      <c r="DJ177" s="96" t="s">
        <v>389</v>
      </c>
      <c r="DK177" s="97" t="s">
        <v>389</v>
      </c>
      <c r="DL177" s="93"/>
      <c r="DM177" s="96" t="s">
        <v>389</v>
      </c>
      <c r="DN177" s="97" t="s">
        <v>389</v>
      </c>
      <c r="DO177" s="93"/>
      <c r="DP177" s="96" t="s">
        <v>389</v>
      </c>
      <c r="DQ177" s="97" t="s">
        <v>389</v>
      </c>
      <c r="DR177" s="93"/>
      <c r="DS177" s="96" t="s">
        <v>389</v>
      </c>
      <c r="DT177" s="97" t="s">
        <v>389</v>
      </c>
      <c r="DU177" s="93"/>
      <c r="DV177" s="96" t="s">
        <v>389</v>
      </c>
      <c r="DW177" s="97" t="s">
        <v>389</v>
      </c>
      <c r="DX177" s="93"/>
      <c r="DY177" s="96" t="s">
        <v>389</v>
      </c>
      <c r="DZ177" s="97" t="s">
        <v>389</v>
      </c>
      <c r="EA177" s="93"/>
      <c r="EB177" s="96" t="s">
        <v>389</v>
      </c>
      <c r="EC177" s="97" t="s">
        <v>389</v>
      </c>
      <c r="ED177" s="93"/>
      <c r="EE177" s="96" t="s">
        <v>389</v>
      </c>
      <c r="EF177" s="97" t="s">
        <v>389</v>
      </c>
      <c r="EG177" s="93"/>
      <c r="EH177" s="96" t="s">
        <v>389</v>
      </c>
      <c r="EI177" s="97" t="s">
        <v>389</v>
      </c>
      <c r="EJ177" s="93"/>
      <c r="EK177" s="96" t="s">
        <v>389</v>
      </c>
      <c r="EL177" s="97" t="s">
        <v>389</v>
      </c>
      <c r="EM177" s="93"/>
      <c r="EN177" s="96" t="s">
        <v>389</v>
      </c>
      <c r="EO177" s="97" t="s">
        <v>389</v>
      </c>
      <c r="EP177" s="93"/>
      <c r="EQ177" s="96" t="s">
        <v>389</v>
      </c>
      <c r="ER177" s="97" t="s">
        <v>389</v>
      </c>
      <c r="ES177" s="93"/>
      <c r="ET177" s="96" t="s">
        <v>389</v>
      </c>
      <c r="EU177" s="97" t="s">
        <v>389</v>
      </c>
      <c r="EV177" s="93"/>
      <c r="EW177" s="96" t="s">
        <v>389</v>
      </c>
      <c r="EX177" s="97" t="s">
        <v>389</v>
      </c>
      <c r="EY177" s="93"/>
      <c r="EZ177" s="96" t="s">
        <v>389</v>
      </c>
      <c r="FA177" s="97" t="s">
        <v>389</v>
      </c>
      <c r="FB177" s="93"/>
      <c r="FC177" s="96" t="s">
        <v>389</v>
      </c>
      <c r="FD177" s="97" t="s">
        <v>389</v>
      </c>
      <c r="FE177" s="93"/>
      <c r="FF177" s="96" t="s">
        <v>389</v>
      </c>
      <c r="FG177" s="97" t="s">
        <v>389</v>
      </c>
      <c r="FH177" s="93"/>
      <c r="FI177" s="96" t="s">
        <v>389</v>
      </c>
      <c r="FJ177" s="97" t="s">
        <v>389</v>
      </c>
      <c r="FK177" s="93"/>
      <c r="FL177" s="96" t="s">
        <v>389</v>
      </c>
      <c r="FM177" s="97" t="s">
        <v>389</v>
      </c>
    </row>
    <row r="178" ht="15" customHeight="1" spans="1:170" x14ac:dyDescent="0.25">
      <c r="A178" s="94">
        <f>indices!B178</f>
      </c>
      <c r="B178" s="106">
        <f>'a completer'!$B$12</f>
      </c>
      <c r="C178" s="106">
        <f>'a completer'!$B$22</f>
      </c>
      <c r="D178" s="410">
        <f t="shared" si="2"/>
      </c>
      <c r="E178" s="93"/>
      <c r="F178" s="96" t="s">
        <v>389</v>
      </c>
      <c r="G178" s="97" t="s">
        <v>389</v>
      </c>
      <c r="H178" s="93"/>
      <c r="I178" s="96" t="s">
        <v>389</v>
      </c>
      <c r="J178" s="97" t="s">
        <v>389</v>
      </c>
      <c r="K178" s="93"/>
      <c r="L178" s="96" t="s">
        <v>389</v>
      </c>
      <c r="M178" s="97" t="s">
        <v>389</v>
      </c>
      <c r="N178" s="93"/>
      <c r="O178" s="96" t="s">
        <v>389</v>
      </c>
      <c r="P178" s="97" t="s">
        <v>389</v>
      </c>
      <c r="Q178" s="93"/>
      <c r="R178" s="96" t="s">
        <v>389</v>
      </c>
      <c r="S178" s="97" t="s">
        <v>389</v>
      </c>
      <c r="T178" s="93"/>
      <c r="U178" s="96" t="s">
        <v>389</v>
      </c>
      <c r="V178" s="97" t="s">
        <v>389</v>
      </c>
      <c r="W178" s="93"/>
      <c r="X178" s="96" t="s">
        <v>389</v>
      </c>
      <c r="Y178" s="97" t="s">
        <v>389</v>
      </c>
      <c r="Z178" s="93"/>
      <c r="AA178" s="96" t="s">
        <v>389</v>
      </c>
      <c r="AB178" s="97" t="s">
        <v>389</v>
      </c>
      <c r="AC178" s="93"/>
      <c r="AD178" s="96" t="s">
        <v>389</v>
      </c>
      <c r="AE178" s="97" t="s">
        <v>389</v>
      </c>
      <c r="AF178" s="93"/>
      <c r="AG178" s="96" t="s">
        <v>389</v>
      </c>
      <c r="AH178" s="97" t="s">
        <v>389</v>
      </c>
      <c r="AI178" s="93"/>
      <c r="AJ178" s="96" t="s">
        <v>389</v>
      </c>
      <c r="AK178" s="97" t="s">
        <v>389</v>
      </c>
      <c r="AL178" s="93"/>
      <c r="AM178" s="96" t="s">
        <v>389</v>
      </c>
      <c r="AN178" s="97" t="s">
        <v>389</v>
      </c>
      <c r="AO178" s="93"/>
      <c r="AP178" s="96" t="s">
        <v>389</v>
      </c>
      <c r="AQ178" s="97" t="s">
        <v>389</v>
      </c>
      <c r="AR178" s="93"/>
      <c r="AS178" s="96" t="s">
        <v>389</v>
      </c>
      <c r="AT178" s="97" t="s">
        <v>389</v>
      </c>
      <c r="AU178" s="93"/>
      <c r="AV178" s="96" t="s">
        <v>389</v>
      </c>
      <c r="AW178" s="97" t="s">
        <v>389</v>
      </c>
      <c r="AX178" s="93"/>
      <c r="AY178" s="96" t="s">
        <v>389</v>
      </c>
      <c r="AZ178" s="97" t="s">
        <v>389</v>
      </c>
      <c r="BA178" s="93"/>
      <c r="BB178" s="96" t="s">
        <v>389</v>
      </c>
      <c r="BC178" s="97" t="s">
        <v>389</v>
      </c>
      <c r="BD178" s="93"/>
      <c r="BE178" s="96" t="s">
        <v>389</v>
      </c>
      <c r="BF178" s="97" t="s">
        <v>389</v>
      </c>
      <c r="BG178" s="93"/>
      <c r="BH178" s="96" t="s">
        <v>389</v>
      </c>
      <c r="BI178" s="97" t="s">
        <v>389</v>
      </c>
      <c r="BJ178" s="93"/>
      <c r="BK178" s="96" t="s">
        <v>389</v>
      </c>
      <c r="BL178" s="97" t="s">
        <v>389</v>
      </c>
      <c r="BM178" s="93"/>
      <c r="BN178" s="96" t="s">
        <v>389</v>
      </c>
      <c r="BO178" s="97" t="s">
        <v>389</v>
      </c>
      <c r="BP178" s="93"/>
      <c r="BQ178" s="96" t="s">
        <v>389</v>
      </c>
      <c r="BR178" s="97" t="s">
        <v>389</v>
      </c>
      <c r="BS178" s="93"/>
      <c r="BT178" s="96" t="s">
        <v>389</v>
      </c>
      <c r="BU178" s="97" t="s">
        <v>389</v>
      </c>
      <c r="BV178" s="93"/>
      <c r="BW178" s="96" t="s">
        <v>389</v>
      </c>
      <c r="BX178" s="97" t="s">
        <v>389</v>
      </c>
      <c r="BY178" s="93"/>
      <c r="BZ178" s="96" t="s">
        <v>389</v>
      </c>
      <c r="CA178" s="97" t="s">
        <v>389</v>
      </c>
      <c r="CB178" s="93"/>
      <c r="CC178" s="96" t="s">
        <v>389</v>
      </c>
      <c r="CD178" s="97" t="s">
        <v>389</v>
      </c>
      <c r="CE178" s="93"/>
      <c r="CF178" s="96" t="s">
        <v>389</v>
      </c>
      <c r="CG178" s="97" t="s">
        <v>389</v>
      </c>
      <c r="CH178" s="93"/>
      <c r="CI178" s="96" t="s">
        <v>389</v>
      </c>
      <c r="CJ178" s="97" t="s">
        <v>389</v>
      </c>
      <c r="CK178" s="93"/>
      <c r="CL178" s="96" t="s">
        <v>389</v>
      </c>
      <c r="CM178" s="97" t="s">
        <v>389</v>
      </c>
      <c r="CN178" s="93"/>
      <c r="CO178" s="96" t="s">
        <v>389</v>
      </c>
      <c r="CP178" s="97" t="s">
        <v>389</v>
      </c>
      <c r="CQ178" s="93"/>
      <c r="CR178" s="96" t="s">
        <v>389</v>
      </c>
      <c r="CS178" s="97" t="s">
        <v>389</v>
      </c>
      <c r="CT178" s="93"/>
      <c r="CU178" s="96" t="s">
        <v>389</v>
      </c>
      <c r="CV178" s="97" t="s">
        <v>389</v>
      </c>
      <c r="CW178" s="93"/>
      <c r="CX178" s="96" t="s">
        <v>389</v>
      </c>
      <c r="CY178" s="97" t="s">
        <v>389</v>
      </c>
      <c r="CZ178" s="93"/>
      <c r="DA178" s="96" t="s">
        <v>389</v>
      </c>
      <c r="DB178" s="97" t="s">
        <v>389</v>
      </c>
      <c r="DC178" s="93"/>
      <c r="DD178" s="96" t="s">
        <v>389</v>
      </c>
      <c r="DE178" s="97" t="s">
        <v>389</v>
      </c>
      <c r="DF178" s="93"/>
      <c r="DG178" s="96" t="s">
        <v>389</v>
      </c>
      <c r="DH178" s="97" t="s">
        <v>389</v>
      </c>
      <c r="DI178" s="93"/>
      <c r="DJ178" s="96" t="s">
        <v>389</v>
      </c>
      <c r="DK178" s="97" t="s">
        <v>389</v>
      </c>
      <c r="DL178" s="93"/>
      <c r="DM178" s="96" t="s">
        <v>389</v>
      </c>
      <c r="DN178" s="97" t="s">
        <v>389</v>
      </c>
      <c r="DO178" s="93"/>
      <c r="DP178" s="96" t="s">
        <v>389</v>
      </c>
      <c r="DQ178" s="97" t="s">
        <v>389</v>
      </c>
      <c r="DR178" s="93"/>
      <c r="DS178" s="96" t="s">
        <v>389</v>
      </c>
      <c r="DT178" s="97" t="s">
        <v>389</v>
      </c>
      <c r="DU178" s="93"/>
      <c r="DV178" s="96" t="s">
        <v>389</v>
      </c>
      <c r="DW178" s="97" t="s">
        <v>389</v>
      </c>
      <c r="DX178" s="93"/>
      <c r="DY178" s="96" t="s">
        <v>389</v>
      </c>
      <c r="DZ178" s="97" t="s">
        <v>389</v>
      </c>
      <c r="EA178" s="93"/>
      <c r="EB178" s="96" t="s">
        <v>389</v>
      </c>
      <c r="EC178" s="97" t="s">
        <v>389</v>
      </c>
      <c r="ED178" s="93"/>
      <c r="EE178" s="96" t="s">
        <v>389</v>
      </c>
      <c r="EF178" s="97" t="s">
        <v>389</v>
      </c>
      <c r="EG178" s="93"/>
      <c r="EH178" s="96" t="s">
        <v>389</v>
      </c>
      <c r="EI178" s="97" t="s">
        <v>389</v>
      </c>
      <c r="EJ178" s="93"/>
      <c r="EK178" s="96" t="s">
        <v>389</v>
      </c>
      <c r="EL178" s="97" t="s">
        <v>389</v>
      </c>
      <c r="EM178" s="93"/>
      <c r="EN178" s="96" t="s">
        <v>389</v>
      </c>
      <c r="EO178" s="97" t="s">
        <v>389</v>
      </c>
      <c r="EP178" s="93"/>
      <c r="EQ178" s="96" t="s">
        <v>389</v>
      </c>
      <c r="ER178" s="97" t="s">
        <v>389</v>
      </c>
      <c r="ES178" s="93"/>
      <c r="ET178" s="96" t="s">
        <v>389</v>
      </c>
      <c r="EU178" s="97" t="s">
        <v>389</v>
      </c>
      <c r="EV178" s="93"/>
      <c r="EW178" s="96" t="s">
        <v>389</v>
      </c>
      <c r="EX178" s="97" t="s">
        <v>389</v>
      </c>
      <c r="EY178" s="93"/>
      <c r="EZ178" s="96" t="s">
        <v>389</v>
      </c>
      <c r="FA178" s="97" t="s">
        <v>389</v>
      </c>
      <c r="FB178" s="93"/>
      <c r="FC178" s="96" t="s">
        <v>389</v>
      </c>
      <c r="FD178" s="97" t="s">
        <v>389</v>
      </c>
      <c r="FE178" s="93"/>
      <c r="FF178" s="96" t="s">
        <v>389</v>
      </c>
      <c r="FG178" s="97" t="s">
        <v>389</v>
      </c>
      <c r="FH178" s="93"/>
      <c r="FI178" s="96" t="s">
        <v>389</v>
      </c>
      <c r="FJ178" s="97" t="s">
        <v>389</v>
      </c>
      <c r="FK178" s="93"/>
      <c r="FL178" s="96" t="s">
        <v>389</v>
      </c>
      <c r="FM178" s="97" t="s">
        <v>389</v>
      </c>
    </row>
    <row r="179" ht="15" customHeight="1" spans="1:170" x14ac:dyDescent="0.25">
      <c r="A179" s="94">
        <f>indices!B179</f>
      </c>
      <c r="B179" s="106">
        <f>'a completer'!$B$12</f>
      </c>
      <c r="C179" s="106">
        <f>'a completer'!$B$22</f>
      </c>
      <c r="D179" s="410">
        <f t="shared" si="2"/>
      </c>
      <c r="E179" s="93"/>
      <c r="F179" s="96" t="s">
        <v>389</v>
      </c>
      <c r="G179" s="97" t="s">
        <v>389</v>
      </c>
      <c r="H179" s="93"/>
      <c r="I179" s="96" t="s">
        <v>389</v>
      </c>
      <c r="J179" s="97" t="s">
        <v>389</v>
      </c>
      <c r="K179" s="93"/>
      <c r="L179" s="96" t="s">
        <v>389</v>
      </c>
      <c r="M179" s="97" t="s">
        <v>389</v>
      </c>
      <c r="N179" s="93"/>
      <c r="O179" s="96" t="s">
        <v>389</v>
      </c>
      <c r="P179" s="97" t="s">
        <v>389</v>
      </c>
      <c r="Q179" s="93"/>
      <c r="R179" s="96" t="s">
        <v>389</v>
      </c>
      <c r="S179" s="97" t="s">
        <v>389</v>
      </c>
      <c r="T179" s="93"/>
      <c r="U179" s="96" t="s">
        <v>389</v>
      </c>
      <c r="V179" s="97" t="s">
        <v>389</v>
      </c>
      <c r="W179" s="93"/>
      <c r="X179" s="96" t="s">
        <v>389</v>
      </c>
      <c r="Y179" s="97" t="s">
        <v>389</v>
      </c>
      <c r="Z179" s="93"/>
      <c r="AA179" s="96" t="s">
        <v>389</v>
      </c>
      <c r="AB179" s="97" t="s">
        <v>389</v>
      </c>
      <c r="AC179" s="93"/>
      <c r="AD179" s="96" t="s">
        <v>389</v>
      </c>
      <c r="AE179" s="97" t="s">
        <v>389</v>
      </c>
      <c r="AF179" s="93"/>
      <c r="AG179" s="96" t="s">
        <v>389</v>
      </c>
      <c r="AH179" s="97" t="s">
        <v>389</v>
      </c>
      <c r="AI179" s="93"/>
      <c r="AJ179" s="96" t="s">
        <v>389</v>
      </c>
      <c r="AK179" s="97" t="s">
        <v>389</v>
      </c>
      <c r="AL179" s="93"/>
      <c r="AM179" s="96" t="s">
        <v>389</v>
      </c>
      <c r="AN179" s="97" t="s">
        <v>389</v>
      </c>
      <c r="AO179" s="93"/>
      <c r="AP179" s="96" t="s">
        <v>389</v>
      </c>
      <c r="AQ179" s="97" t="s">
        <v>389</v>
      </c>
      <c r="AR179" s="93"/>
      <c r="AS179" s="96" t="s">
        <v>389</v>
      </c>
      <c r="AT179" s="97" t="s">
        <v>389</v>
      </c>
      <c r="AU179" s="93"/>
      <c r="AV179" s="96" t="s">
        <v>389</v>
      </c>
      <c r="AW179" s="97" t="s">
        <v>389</v>
      </c>
      <c r="AX179" s="93"/>
      <c r="AY179" s="96" t="s">
        <v>389</v>
      </c>
      <c r="AZ179" s="97" t="s">
        <v>389</v>
      </c>
      <c r="BA179" s="93"/>
      <c r="BB179" s="96" t="s">
        <v>389</v>
      </c>
      <c r="BC179" s="97" t="s">
        <v>389</v>
      </c>
      <c r="BD179" s="93"/>
      <c r="BE179" s="96" t="s">
        <v>389</v>
      </c>
      <c r="BF179" s="97" t="s">
        <v>389</v>
      </c>
      <c r="BG179" s="93"/>
      <c r="BH179" s="96" t="s">
        <v>389</v>
      </c>
      <c r="BI179" s="97" t="s">
        <v>389</v>
      </c>
      <c r="BJ179" s="93"/>
      <c r="BK179" s="96" t="s">
        <v>389</v>
      </c>
      <c r="BL179" s="97" t="s">
        <v>389</v>
      </c>
      <c r="BM179" s="93"/>
      <c r="BN179" s="96" t="s">
        <v>389</v>
      </c>
      <c r="BO179" s="97" t="s">
        <v>389</v>
      </c>
      <c r="BP179" s="93"/>
      <c r="BQ179" s="96" t="s">
        <v>389</v>
      </c>
      <c r="BR179" s="97" t="s">
        <v>389</v>
      </c>
      <c r="BS179" s="93"/>
      <c r="BT179" s="96" t="s">
        <v>389</v>
      </c>
      <c r="BU179" s="97" t="s">
        <v>389</v>
      </c>
      <c r="BV179" s="93"/>
      <c r="BW179" s="96" t="s">
        <v>389</v>
      </c>
      <c r="BX179" s="97" t="s">
        <v>389</v>
      </c>
      <c r="BY179" s="93"/>
      <c r="BZ179" s="96" t="s">
        <v>389</v>
      </c>
      <c r="CA179" s="97" t="s">
        <v>389</v>
      </c>
      <c r="CB179" s="93"/>
      <c r="CC179" s="96" t="s">
        <v>389</v>
      </c>
      <c r="CD179" s="97" t="s">
        <v>389</v>
      </c>
      <c r="CE179" s="93"/>
      <c r="CF179" s="96" t="s">
        <v>389</v>
      </c>
      <c r="CG179" s="97" t="s">
        <v>389</v>
      </c>
      <c r="CH179" s="93"/>
      <c r="CI179" s="96" t="s">
        <v>389</v>
      </c>
      <c r="CJ179" s="97" t="s">
        <v>389</v>
      </c>
      <c r="CK179" s="93"/>
      <c r="CL179" s="96" t="s">
        <v>389</v>
      </c>
      <c r="CM179" s="97" t="s">
        <v>389</v>
      </c>
      <c r="CN179" s="93"/>
      <c r="CO179" s="96" t="s">
        <v>389</v>
      </c>
      <c r="CP179" s="97" t="s">
        <v>389</v>
      </c>
      <c r="CQ179" s="93"/>
      <c r="CR179" s="96" t="s">
        <v>389</v>
      </c>
      <c r="CS179" s="97" t="s">
        <v>389</v>
      </c>
      <c r="CT179" s="93"/>
      <c r="CU179" s="96" t="s">
        <v>389</v>
      </c>
      <c r="CV179" s="97" t="s">
        <v>389</v>
      </c>
      <c r="CW179" s="93"/>
      <c r="CX179" s="96" t="s">
        <v>389</v>
      </c>
      <c r="CY179" s="97" t="s">
        <v>389</v>
      </c>
      <c r="CZ179" s="93"/>
      <c r="DA179" s="96" t="s">
        <v>389</v>
      </c>
      <c r="DB179" s="97" t="s">
        <v>389</v>
      </c>
      <c r="DC179" s="93"/>
      <c r="DD179" s="96" t="s">
        <v>389</v>
      </c>
      <c r="DE179" s="97" t="s">
        <v>389</v>
      </c>
      <c r="DF179" s="93"/>
      <c r="DG179" s="96" t="s">
        <v>389</v>
      </c>
      <c r="DH179" s="97" t="s">
        <v>389</v>
      </c>
      <c r="DI179" s="93"/>
      <c r="DJ179" s="96" t="s">
        <v>389</v>
      </c>
      <c r="DK179" s="97" t="s">
        <v>389</v>
      </c>
      <c r="DL179" s="93"/>
      <c r="DM179" s="96" t="s">
        <v>389</v>
      </c>
      <c r="DN179" s="97" t="s">
        <v>389</v>
      </c>
      <c r="DO179" s="93"/>
      <c r="DP179" s="96" t="s">
        <v>389</v>
      </c>
      <c r="DQ179" s="97" t="s">
        <v>389</v>
      </c>
      <c r="DR179" s="93"/>
      <c r="DS179" s="96" t="s">
        <v>389</v>
      </c>
      <c r="DT179" s="97" t="s">
        <v>389</v>
      </c>
      <c r="DU179" s="93"/>
      <c r="DV179" s="96" t="s">
        <v>389</v>
      </c>
      <c r="DW179" s="97" t="s">
        <v>389</v>
      </c>
      <c r="DX179" s="93"/>
      <c r="DY179" s="96" t="s">
        <v>389</v>
      </c>
      <c r="DZ179" s="97" t="s">
        <v>389</v>
      </c>
      <c r="EA179" s="93"/>
      <c r="EB179" s="96" t="s">
        <v>389</v>
      </c>
      <c r="EC179" s="97" t="s">
        <v>389</v>
      </c>
      <c r="ED179" s="93"/>
      <c r="EE179" s="96" t="s">
        <v>389</v>
      </c>
      <c r="EF179" s="97" t="s">
        <v>389</v>
      </c>
      <c r="EG179" s="93"/>
      <c r="EH179" s="96" t="s">
        <v>389</v>
      </c>
      <c r="EI179" s="97" t="s">
        <v>389</v>
      </c>
      <c r="EJ179" s="93"/>
      <c r="EK179" s="96" t="s">
        <v>389</v>
      </c>
      <c r="EL179" s="97" t="s">
        <v>389</v>
      </c>
      <c r="EM179" s="93"/>
      <c r="EN179" s="96" t="s">
        <v>389</v>
      </c>
      <c r="EO179" s="97" t="s">
        <v>389</v>
      </c>
      <c r="EP179" s="93"/>
      <c r="EQ179" s="96" t="s">
        <v>389</v>
      </c>
      <c r="ER179" s="97" t="s">
        <v>389</v>
      </c>
      <c r="ES179" s="93"/>
      <c r="ET179" s="96" t="s">
        <v>389</v>
      </c>
      <c r="EU179" s="97" t="s">
        <v>389</v>
      </c>
      <c r="EV179" s="93"/>
      <c r="EW179" s="96" t="s">
        <v>389</v>
      </c>
      <c r="EX179" s="97" t="s">
        <v>389</v>
      </c>
      <c r="EY179" s="93"/>
      <c r="EZ179" s="96" t="s">
        <v>389</v>
      </c>
      <c r="FA179" s="97" t="s">
        <v>389</v>
      </c>
      <c r="FB179" s="93"/>
      <c r="FC179" s="96" t="s">
        <v>389</v>
      </c>
      <c r="FD179" s="97" t="s">
        <v>389</v>
      </c>
      <c r="FE179" s="93"/>
      <c r="FF179" s="96" t="s">
        <v>389</v>
      </c>
      <c r="FG179" s="97" t="s">
        <v>389</v>
      </c>
      <c r="FH179" s="93"/>
      <c r="FI179" s="96" t="s">
        <v>389</v>
      </c>
      <c r="FJ179" s="97" t="s">
        <v>389</v>
      </c>
      <c r="FK179" s="93"/>
      <c r="FL179" s="96" t="s">
        <v>389</v>
      </c>
      <c r="FM179" s="97" t="s">
        <v>389</v>
      </c>
    </row>
    <row r="180" ht="15" customHeight="1" spans="1:170" x14ac:dyDescent="0.25">
      <c r="A180" s="94">
        <f>indices!B180</f>
      </c>
      <c r="B180" s="106">
        <f>'a completer'!$B$12</f>
      </c>
      <c r="C180" s="106">
        <f>'a completer'!$B$22</f>
      </c>
      <c r="D180" s="410">
        <f t="shared" si="2"/>
      </c>
      <c r="E180" s="93"/>
      <c r="F180" s="96" t="s">
        <v>389</v>
      </c>
      <c r="G180" s="97" t="s">
        <v>389</v>
      </c>
      <c r="H180" s="93"/>
      <c r="I180" s="96" t="s">
        <v>389</v>
      </c>
      <c r="J180" s="97" t="s">
        <v>389</v>
      </c>
      <c r="K180" s="93"/>
      <c r="L180" s="96" t="s">
        <v>389</v>
      </c>
      <c r="M180" s="97" t="s">
        <v>389</v>
      </c>
      <c r="N180" s="93"/>
      <c r="O180" s="96" t="s">
        <v>389</v>
      </c>
      <c r="P180" s="97" t="s">
        <v>389</v>
      </c>
      <c r="Q180" s="93"/>
      <c r="R180" s="96" t="s">
        <v>389</v>
      </c>
      <c r="S180" s="97" t="s">
        <v>389</v>
      </c>
      <c r="T180" s="93"/>
      <c r="U180" s="96" t="s">
        <v>389</v>
      </c>
      <c r="V180" s="97" t="s">
        <v>389</v>
      </c>
      <c r="W180" s="93"/>
      <c r="X180" s="96" t="s">
        <v>389</v>
      </c>
      <c r="Y180" s="97" t="s">
        <v>389</v>
      </c>
      <c r="Z180" s="93"/>
      <c r="AA180" s="96" t="s">
        <v>389</v>
      </c>
      <c r="AB180" s="97" t="s">
        <v>389</v>
      </c>
      <c r="AC180" s="93"/>
      <c r="AD180" s="96" t="s">
        <v>389</v>
      </c>
      <c r="AE180" s="97" t="s">
        <v>389</v>
      </c>
      <c r="AF180" s="93"/>
      <c r="AG180" s="96" t="s">
        <v>389</v>
      </c>
      <c r="AH180" s="97" t="s">
        <v>389</v>
      </c>
      <c r="AI180" s="93"/>
      <c r="AJ180" s="96" t="s">
        <v>389</v>
      </c>
      <c r="AK180" s="97" t="s">
        <v>389</v>
      </c>
      <c r="AL180" s="93"/>
      <c r="AM180" s="96" t="s">
        <v>389</v>
      </c>
      <c r="AN180" s="97" t="s">
        <v>389</v>
      </c>
      <c r="AO180" s="93"/>
      <c r="AP180" s="96" t="s">
        <v>389</v>
      </c>
      <c r="AQ180" s="97" t="s">
        <v>389</v>
      </c>
      <c r="AR180" s="93"/>
      <c r="AS180" s="96" t="s">
        <v>389</v>
      </c>
      <c r="AT180" s="97" t="s">
        <v>389</v>
      </c>
      <c r="AU180" s="93"/>
      <c r="AV180" s="96" t="s">
        <v>389</v>
      </c>
      <c r="AW180" s="97" t="s">
        <v>389</v>
      </c>
      <c r="AX180" s="93"/>
      <c r="AY180" s="96" t="s">
        <v>389</v>
      </c>
      <c r="AZ180" s="97" t="s">
        <v>389</v>
      </c>
      <c r="BA180" s="93"/>
      <c r="BB180" s="96" t="s">
        <v>389</v>
      </c>
      <c r="BC180" s="97" t="s">
        <v>389</v>
      </c>
      <c r="BD180" s="93"/>
      <c r="BE180" s="96" t="s">
        <v>389</v>
      </c>
      <c r="BF180" s="97" t="s">
        <v>389</v>
      </c>
      <c r="BG180" s="93"/>
      <c r="BH180" s="96" t="s">
        <v>389</v>
      </c>
      <c r="BI180" s="97" t="s">
        <v>389</v>
      </c>
      <c r="BJ180" s="93"/>
      <c r="BK180" s="96" t="s">
        <v>389</v>
      </c>
      <c r="BL180" s="97" t="s">
        <v>389</v>
      </c>
      <c r="BM180" s="93"/>
      <c r="BN180" s="96" t="s">
        <v>389</v>
      </c>
      <c r="BO180" s="97" t="s">
        <v>389</v>
      </c>
      <c r="BP180" s="93"/>
      <c r="BQ180" s="96" t="s">
        <v>389</v>
      </c>
      <c r="BR180" s="97" t="s">
        <v>389</v>
      </c>
      <c r="BS180" s="93"/>
      <c r="BT180" s="96" t="s">
        <v>389</v>
      </c>
      <c r="BU180" s="97" t="s">
        <v>389</v>
      </c>
      <c r="BV180" s="93"/>
      <c r="BW180" s="96" t="s">
        <v>389</v>
      </c>
      <c r="BX180" s="97" t="s">
        <v>389</v>
      </c>
      <c r="BY180" s="93"/>
      <c r="BZ180" s="96" t="s">
        <v>389</v>
      </c>
      <c r="CA180" s="97" t="s">
        <v>389</v>
      </c>
      <c r="CB180" s="93"/>
      <c r="CC180" s="96" t="s">
        <v>389</v>
      </c>
      <c r="CD180" s="97" t="s">
        <v>389</v>
      </c>
      <c r="CE180" s="93"/>
      <c r="CF180" s="96" t="s">
        <v>389</v>
      </c>
      <c r="CG180" s="97" t="s">
        <v>389</v>
      </c>
      <c r="CH180" s="93"/>
      <c r="CI180" s="96" t="s">
        <v>389</v>
      </c>
      <c r="CJ180" s="97" t="s">
        <v>389</v>
      </c>
      <c r="CK180" s="93"/>
      <c r="CL180" s="96" t="s">
        <v>389</v>
      </c>
      <c r="CM180" s="97" t="s">
        <v>389</v>
      </c>
      <c r="CN180" s="93"/>
      <c r="CO180" s="96" t="s">
        <v>389</v>
      </c>
      <c r="CP180" s="97" t="s">
        <v>389</v>
      </c>
      <c r="CQ180" s="93"/>
      <c r="CR180" s="96" t="s">
        <v>389</v>
      </c>
      <c r="CS180" s="97" t="s">
        <v>389</v>
      </c>
      <c r="CT180" s="93"/>
      <c r="CU180" s="96" t="s">
        <v>389</v>
      </c>
      <c r="CV180" s="97" t="s">
        <v>389</v>
      </c>
      <c r="CW180" s="93"/>
      <c r="CX180" s="96" t="s">
        <v>389</v>
      </c>
      <c r="CY180" s="97" t="s">
        <v>389</v>
      </c>
      <c r="CZ180" s="93"/>
      <c r="DA180" s="96" t="s">
        <v>389</v>
      </c>
      <c r="DB180" s="97" t="s">
        <v>389</v>
      </c>
      <c r="DC180" s="93"/>
      <c r="DD180" s="96" t="s">
        <v>389</v>
      </c>
      <c r="DE180" s="97" t="s">
        <v>389</v>
      </c>
      <c r="DF180" s="93"/>
      <c r="DG180" s="96" t="s">
        <v>389</v>
      </c>
      <c r="DH180" s="97" t="s">
        <v>389</v>
      </c>
      <c r="DI180" s="93"/>
      <c r="DJ180" s="96" t="s">
        <v>389</v>
      </c>
      <c r="DK180" s="97" t="s">
        <v>389</v>
      </c>
      <c r="DL180" s="93"/>
      <c r="DM180" s="96" t="s">
        <v>389</v>
      </c>
      <c r="DN180" s="97" t="s">
        <v>389</v>
      </c>
      <c r="DO180" s="93"/>
      <c r="DP180" s="96" t="s">
        <v>389</v>
      </c>
      <c r="DQ180" s="97" t="s">
        <v>389</v>
      </c>
      <c r="DR180" s="93"/>
      <c r="DS180" s="96" t="s">
        <v>389</v>
      </c>
      <c r="DT180" s="97" t="s">
        <v>389</v>
      </c>
      <c r="DU180" s="93"/>
      <c r="DV180" s="96" t="s">
        <v>389</v>
      </c>
      <c r="DW180" s="97" t="s">
        <v>389</v>
      </c>
      <c r="DX180" s="93"/>
      <c r="DY180" s="96" t="s">
        <v>389</v>
      </c>
      <c r="DZ180" s="97" t="s">
        <v>389</v>
      </c>
      <c r="EA180" s="93"/>
      <c r="EB180" s="96" t="s">
        <v>389</v>
      </c>
      <c r="EC180" s="97" t="s">
        <v>389</v>
      </c>
      <c r="ED180" s="93"/>
      <c r="EE180" s="96" t="s">
        <v>389</v>
      </c>
      <c r="EF180" s="97" t="s">
        <v>389</v>
      </c>
      <c r="EG180" s="93"/>
      <c r="EH180" s="96" t="s">
        <v>389</v>
      </c>
      <c r="EI180" s="97" t="s">
        <v>389</v>
      </c>
      <c r="EJ180" s="93"/>
      <c r="EK180" s="96" t="s">
        <v>389</v>
      </c>
      <c r="EL180" s="97" t="s">
        <v>389</v>
      </c>
      <c r="EM180" s="93"/>
      <c r="EN180" s="96" t="s">
        <v>389</v>
      </c>
      <c r="EO180" s="97" t="s">
        <v>389</v>
      </c>
      <c r="EP180" s="93"/>
      <c r="EQ180" s="96" t="s">
        <v>389</v>
      </c>
      <c r="ER180" s="97" t="s">
        <v>389</v>
      </c>
      <c r="ES180" s="93"/>
      <c r="ET180" s="96" t="s">
        <v>389</v>
      </c>
      <c r="EU180" s="97" t="s">
        <v>389</v>
      </c>
      <c r="EV180" s="93"/>
      <c r="EW180" s="96" t="s">
        <v>389</v>
      </c>
      <c r="EX180" s="97" t="s">
        <v>389</v>
      </c>
      <c r="EY180" s="93"/>
      <c r="EZ180" s="96" t="s">
        <v>389</v>
      </c>
      <c r="FA180" s="97" t="s">
        <v>389</v>
      </c>
      <c r="FB180" s="93"/>
      <c r="FC180" s="96" t="s">
        <v>389</v>
      </c>
      <c r="FD180" s="97" t="s">
        <v>389</v>
      </c>
      <c r="FE180" s="93"/>
      <c r="FF180" s="96" t="s">
        <v>389</v>
      </c>
      <c r="FG180" s="97" t="s">
        <v>389</v>
      </c>
      <c r="FH180" s="93"/>
      <c r="FI180" s="96" t="s">
        <v>389</v>
      </c>
      <c r="FJ180" s="97" t="s">
        <v>389</v>
      </c>
      <c r="FK180" s="93"/>
      <c r="FL180" s="96" t="s">
        <v>389</v>
      </c>
      <c r="FM180" s="97" t="s">
        <v>389</v>
      </c>
    </row>
    <row r="181" ht="15" customHeight="1" spans="1:170" x14ac:dyDescent="0.25">
      <c r="A181" s="94">
        <f>indices!B181</f>
      </c>
      <c r="B181" s="106">
        <f>'a completer'!$B$12</f>
      </c>
      <c r="C181" s="106">
        <f>'a completer'!$B$22</f>
      </c>
      <c r="D181" s="410">
        <f t="shared" si="2"/>
      </c>
      <c r="E181" s="93"/>
      <c r="F181" s="96" t="s">
        <v>389</v>
      </c>
      <c r="G181" s="97" t="s">
        <v>389</v>
      </c>
      <c r="H181" s="93"/>
      <c r="I181" s="96" t="s">
        <v>389</v>
      </c>
      <c r="J181" s="97" t="s">
        <v>389</v>
      </c>
      <c r="K181" s="93"/>
      <c r="L181" s="96" t="s">
        <v>389</v>
      </c>
      <c r="M181" s="97" t="s">
        <v>389</v>
      </c>
      <c r="N181" s="93"/>
      <c r="O181" s="96" t="s">
        <v>389</v>
      </c>
      <c r="P181" s="97" t="s">
        <v>389</v>
      </c>
      <c r="Q181" s="93"/>
      <c r="R181" s="96" t="s">
        <v>389</v>
      </c>
      <c r="S181" s="97" t="s">
        <v>389</v>
      </c>
      <c r="T181" s="93"/>
      <c r="U181" s="96" t="s">
        <v>389</v>
      </c>
      <c r="V181" s="97" t="s">
        <v>389</v>
      </c>
      <c r="W181" s="93"/>
      <c r="X181" s="96" t="s">
        <v>389</v>
      </c>
      <c r="Y181" s="97" t="s">
        <v>389</v>
      </c>
      <c r="Z181" s="93"/>
      <c r="AA181" s="96" t="s">
        <v>389</v>
      </c>
      <c r="AB181" s="97" t="s">
        <v>389</v>
      </c>
      <c r="AC181" s="93"/>
      <c r="AD181" s="96" t="s">
        <v>389</v>
      </c>
      <c r="AE181" s="97" t="s">
        <v>389</v>
      </c>
      <c r="AF181" s="93"/>
      <c r="AG181" s="96" t="s">
        <v>389</v>
      </c>
      <c r="AH181" s="97" t="s">
        <v>389</v>
      </c>
      <c r="AI181" s="93"/>
      <c r="AJ181" s="96" t="s">
        <v>389</v>
      </c>
      <c r="AK181" s="97" t="s">
        <v>389</v>
      </c>
      <c r="AL181" s="93"/>
      <c r="AM181" s="96" t="s">
        <v>389</v>
      </c>
      <c r="AN181" s="97" t="s">
        <v>389</v>
      </c>
      <c r="AO181" s="93"/>
      <c r="AP181" s="96" t="s">
        <v>389</v>
      </c>
      <c r="AQ181" s="97" t="s">
        <v>389</v>
      </c>
      <c r="AR181" s="93"/>
      <c r="AS181" s="96" t="s">
        <v>389</v>
      </c>
      <c r="AT181" s="97" t="s">
        <v>389</v>
      </c>
      <c r="AU181" s="93"/>
      <c r="AV181" s="96" t="s">
        <v>389</v>
      </c>
      <c r="AW181" s="97" t="s">
        <v>389</v>
      </c>
      <c r="AX181" s="93"/>
      <c r="AY181" s="96" t="s">
        <v>389</v>
      </c>
      <c r="AZ181" s="97" t="s">
        <v>389</v>
      </c>
      <c r="BA181" s="93"/>
      <c r="BB181" s="96" t="s">
        <v>389</v>
      </c>
      <c r="BC181" s="97" t="s">
        <v>389</v>
      </c>
      <c r="BD181" s="93"/>
      <c r="BE181" s="96" t="s">
        <v>389</v>
      </c>
      <c r="BF181" s="97" t="s">
        <v>389</v>
      </c>
      <c r="BG181" s="93"/>
      <c r="BH181" s="96" t="s">
        <v>389</v>
      </c>
      <c r="BI181" s="97" t="s">
        <v>389</v>
      </c>
      <c r="BJ181" s="93"/>
      <c r="BK181" s="96" t="s">
        <v>389</v>
      </c>
      <c r="BL181" s="97" t="s">
        <v>389</v>
      </c>
      <c r="BM181" s="93"/>
      <c r="BN181" s="96" t="s">
        <v>389</v>
      </c>
      <c r="BO181" s="97" t="s">
        <v>389</v>
      </c>
      <c r="BP181" s="93"/>
      <c r="BQ181" s="96" t="s">
        <v>389</v>
      </c>
      <c r="BR181" s="97" t="s">
        <v>389</v>
      </c>
      <c r="BS181" s="93"/>
      <c r="BT181" s="96" t="s">
        <v>389</v>
      </c>
      <c r="BU181" s="97" t="s">
        <v>389</v>
      </c>
      <c r="BV181" s="93"/>
      <c r="BW181" s="96" t="s">
        <v>389</v>
      </c>
      <c r="BX181" s="97" t="s">
        <v>389</v>
      </c>
      <c r="BY181" s="93"/>
      <c r="BZ181" s="96" t="s">
        <v>389</v>
      </c>
      <c r="CA181" s="97" t="s">
        <v>389</v>
      </c>
      <c r="CB181" s="93"/>
      <c r="CC181" s="96" t="s">
        <v>389</v>
      </c>
      <c r="CD181" s="97" t="s">
        <v>389</v>
      </c>
      <c r="CE181" s="93"/>
      <c r="CF181" s="96" t="s">
        <v>389</v>
      </c>
      <c r="CG181" s="97" t="s">
        <v>389</v>
      </c>
      <c r="CH181" s="93"/>
      <c r="CI181" s="96" t="s">
        <v>389</v>
      </c>
      <c r="CJ181" s="97" t="s">
        <v>389</v>
      </c>
      <c r="CK181" s="93"/>
      <c r="CL181" s="96" t="s">
        <v>389</v>
      </c>
      <c r="CM181" s="97" t="s">
        <v>389</v>
      </c>
      <c r="CN181" s="93"/>
      <c r="CO181" s="96" t="s">
        <v>389</v>
      </c>
      <c r="CP181" s="97" t="s">
        <v>389</v>
      </c>
      <c r="CQ181" s="93"/>
      <c r="CR181" s="96" t="s">
        <v>389</v>
      </c>
      <c r="CS181" s="97" t="s">
        <v>389</v>
      </c>
      <c r="CT181" s="93"/>
      <c r="CU181" s="96" t="s">
        <v>389</v>
      </c>
      <c r="CV181" s="97" t="s">
        <v>389</v>
      </c>
      <c r="CW181" s="93"/>
      <c r="CX181" s="96" t="s">
        <v>389</v>
      </c>
      <c r="CY181" s="97" t="s">
        <v>389</v>
      </c>
      <c r="CZ181" s="93"/>
      <c r="DA181" s="96" t="s">
        <v>389</v>
      </c>
      <c r="DB181" s="97" t="s">
        <v>389</v>
      </c>
      <c r="DC181" s="93"/>
      <c r="DD181" s="96" t="s">
        <v>389</v>
      </c>
      <c r="DE181" s="97" t="s">
        <v>389</v>
      </c>
      <c r="DF181" s="93"/>
      <c r="DG181" s="96" t="s">
        <v>389</v>
      </c>
      <c r="DH181" s="97" t="s">
        <v>389</v>
      </c>
      <c r="DI181" s="93"/>
      <c r="DJ181" s="96" t="s">
        <v>389</v>
      </c>
      <c r="DK181" s="97" t="s">
        <v>389</v>
      </c>
      <c r="DL181" s="93"/>
      <c r="DM181" s="96" t="s">
        <v>389</v>
      </c>
      <c r="DN181" s="97" t="s">
        <v>389</v>
      </c>
      <c r="DO181" s="93"/>
      <c r="DP181" s="96" t="s">
        <v>389</v>
      </c>
      <c r="DQ181" s="97" t="s">
        <v>389</v>
      </c>
      <c r="DR181" s="93"/>
      <c r="DS181" s="96" t="s">
        <v>389</v>
      </c>
      <c r="DT181" s="97" t="s">
        <v>389</v>
      </c>
      <c r="DU181" s="93"/>
      <c r="DV181" s="96" t="s">
        <v>389</v>
      </c>
      <c r="DW181" s="97" t="s">
        <v>389</v>
      </c>
      <c r="DX181" s="93"/>
      <c r="DY181" s="96" t="s">
        <v>389</v>
      </c>
      <c r="DZ181" s="97" t="s">
        <v>389</v>
      </c>
      <c r="EA181" s="93"/>
      <c r="EB181" s="96" t="s">
        <v>389</v>
      </c>
      <c r="EC181" s="97" t="s">
        <v>389</v>
      </c>
      <c r="ED181" s="93"/>
      <c r="EE181" s="96" t="s">
        <v>389</v>
      </c>
      <c r="EF181" s="97" t="s">
        <v>389</v>
      </c>
      <c r="EG181" s="93"/>
      <c r="EH181" s="96" t="s">
        <v>389</v>
      </c>
      <c r="EI181" s="97" t="s">
        <v>389</v>
      </c>
      <c r="EJ181" s="93"/>
      <c r="EK181" s="96" t="s">
        <v>389</v>
      </c>
      <c r="EL181" s="97" t="s">
        <v>389</v>
      </c>
      <c r="EM181" s="93"/>
      <c r="EN181" s="96" t="s">
        <v>389</v>
      </c>
      <c r="EO181" s="97" t="s">
        <v>389</v>
      </c>
      <c r="EP181" s="93"/>
      <c r="EQ181" s="96" t="s">
        <v>389</v>
      </c>
      <c r="ER181" s="97" t="s">
        <v>389</v>
      </c>
      <c r="ES181" s="93"/>
      <c r="ET181" s="96" t="s">
        <v>389</v>
      </c>
      <c r="EU181" s="97" t="s">
        <v>389</v>
      </c>
      <c r="EV181" s="93"/>
      <c r="EW181" s="96" t="s">
        <v>389</v>
      </c>
      <c r="EX181" s="97" t="s">
        <v>389</v>
      </c>
      <c r="EY181" s="93"/>
      <c r="EZ181" s="96" t="s">
        <v>389</v>
      </c>
      <c r="FA181" s="97" t="s">
        <v>389</v>
      </c>
      <c r="FB181" s="93"/>
      <c r="FC181" s="96" t="s">
        <v>389</v>
      </c>
      <c r="FD181" s="97" t="s">
        <v>389</v>
      </c>
      <c r="FE181" s="93"/>
      <c r="FF181" s="96" t="s">
        <v>389</v>
      </c>
      <c r="FG181" s="97" t="s">
        <v>389</v>
      </c>
      <c r="FH181" s="93"/>
      <c r="FI181" s="96" t="s">
        <v>389</v>
      </c>
      <c r="FJ181" s="97" t="s">
        <v>389</v>
      </c>
      <c r="FK181" s="93"/>
      <c r="FL181" s="96" t="s">
        <v>389</v>
      </c>
      <c r="FM181" s="97" t="s">
        <v>389</v>
      </c>
    </row>
    <row r="182" ht="15" customHeight="1" spans="1:170" x14ac:dyDescent="0.25">
      <c r="A182" s="94">
        <f>indices!B182</f>
      </c>
      <c r="B182" s="106">
        <f>'a completer'!$B$12</f>
      </c>
      <c r="C182" s="106">
        <f>'a completer'!$B$22</f>
      </c>
      <c r="D182" s="410">
        <f t="shared" si="2"/>
      </c>
      <c r="E182" s="93"/>
      <c r="F182" s="96" t="s">
        <v>389</v>
      </c>
      <c r="G182" s="97" t="s">
        <v>389</v>
      </c>
      <c r="H182" s="93"/>
      <c r="I182" s="96" t="s">
        <v>389</v>
      </c>
      <c r="J182" s="97" t="s">
        <v>389</v>
      </c>
      <c r="K182" s="93"/>
      <c r="L182" s="96" t="s">
        <v>389</v>
      </c>
      <c r="M182" s="97" t="s">
        <v>389</v>
      </c>
      <c r="N182" s="93"/>
      <c r="O182" s="96" t="s">
        <v>389</v>
      </c>
      <c r="P182" s="97" t="s">
        <v>389</v>
      </c>
      <c r="Q182" s="93"/>
      <c r="R182" s="96" t="s">
        <v>389</v>
      </c>
      <c r="S182" s="97" t="s">
        <v>389</v>
      </c>
      <c r="T182" s="93"/>
      <c r="U182" s="96" t="s">
        <v>389</v>
      </c>
      <c r="V182" s="97" t="s">
        <v>389</v>
      </c>
      <c r="W182" s="93"/>
      <c r="X182" s="96" t="s">
        <v>389</v>
      </c>
      <c r="Y182" s="97" t="s">
        <v>389</v>
      </c>
      <c r="Z182" s="93"/>
      <c r="AA182" s="96" t="s">
        <v>389</v>
      </c>
      <c r="AB182" s="97" t="s">
        <v>389</v>
      </c>
      <c r="AC182" s="93"/>
      <c r="AD182" s="96" t="s">
        <v>389</v>
      </c>
      <c r="AE182" s="97" t="s">
        <v>389</v>
      </c>
      <c r="AF182" s="93"/>
      <c r="AG182" s="96" t="s">
        <v>389</v>
      </c>
      <c r="AH182" s="97" t="s">
        <v>389</v>
      </c>
      <c r="AI182" s="93"/>
      <c r="AJ182" s="96" t="s">
        <v>389</v>
      </c>
      <c r="AK182" s="97" t="s">
        <v>389</v>
      </c>
      <c r="AL182" s="93"/>
      <c r="AM182" s="96" t="s">
        <v>389</v>
      </c>
      <c r="AN182" s="97" t="s">
        <v>389</v>
      </c>
      <c r="AO182" s="93"/>
      <c r="AP182" s="96" t="s">
        <v>389</v>
      </c>
      <c r="AQ182" s="97" t="s">
        <v>389</v>
      </c>
      <c r="AR182" s="93"/>
      <c r="AS182" s="96" t="s">
        <v>389</v>
      </c>
      <c r="AT182" s="97" t="s">
        <v>389</v>
      </c>
      <c r="AU182" s="93"/>
      <c r="AV182" s="96" t="s">
        <v>389</v>
      </c>
      <c r="AW182" s="97" t="s">
        <v>389</v>
      </c>
      <c r="AX182" s="93"/>
      <c r="AY182" s="96" t="s">
        <v>389</v>
      </c>
      <c r="AZ182" s="97" t="s">
        <v>389</v>
      </c>
      <c r="BA182" s="93"/>
      <c r="BB182" s="96" t="s">
        <v>389</v>
      </c>
      <c r="BC182" s="97" t="s">
        <v>389</v>
      </c>
      <c r="BD182" s="93"/>
      <c r="BE182" s="96" t="s">
        <v>389</v>
      </c>
      <c r="BF182" s="97" t="s">
        <v>389</v>
      </c>
      <c r="BG182" s="93"/>
      <c r="BH182" s="96" t="s">
        <v>389</v>
      </c>
      <c r="BI182" s="97" t="s">
        <v>389</v>
      </c>
      <c r="BJ182" s="93"/>
      <c r="BK182" s="96" t="s">
        <v>389</v>
      </c>
      <c r="BL182" s="97" t="s">
        <v>389</v>
      </c>
      <c r="BM182" s="93"/>
      <c r="BN182" s="96" t="s">
        <v>389</v>
      </c>
      <c r="BO182" s="97" t="s">
        <v>389</v>
      </c>
      <c r="BP182" s="93"/>
      <c r="BQ182" s="96" t="s">
        <v>389</v>
      </c>
      <c r="BR182" s="97" t="s">
        <v>389</v>
      </c>
      <c r="BS182" s="93"/>
      <c r="BT182" s="96" t="s">
        <v>389</v>
      </c>
      <c r="BU182" s="97" t="s">
        <v>389</v>
      </c>
      <c r="BV182" s="93"/>
      <c r="BW182" s="96" t="s">
        <v>389</v>
      </c>
      <c r="BX182" s="97" t="s">
        <v>389</v>
      </c>
      <c r="BY182" s="93"/>
      <c r="BZ182" s="96" t="s">
        <v>389</v>
      </c>
      <c r="CA182" s="97" t="s">
        <v>389</v>
      </c>
      <c r="CB182" s="93"/>
      <c r="CC182" s="96" t="s">
        <v>389</v>
      </c>
      <c r="CD182" s="97" t="s">
        <v>389</v>
      </c>
      <c r="CE182" s="93"/>
      <c r="CF182" s="96" t="s">
        <v>389</v>
      </c>
      <c r="CG182" s="97" t="s">
        <v>389</v>
      </c>
      <c r="CH182" s="93"/>
      <c r="CI182" s="96" t="s">
        <v>389</v>
      </c>
      <c r="CJ182" s="97" t="s">
        <v>389</v>
      </c>
      <c r="CK182" s="93"/>
      <c r="CL182" s="96" t="s">
        <v>389</v>
      </c>
      <c r="CM182" s="97" t="s">
        <v>389</v>
      </c>
      <c r="CN182" s="93"/>
      <c r="CO182" s="96" t="s">
        <v>389</v>
      </c>
      <c r="CP182" s="97" t="s">
        <v>389</v>
      </c>
      <c r="CQ182" s="93"/>
      <c r="CR182" s="96" t="s">
        <v>389</v>
      </c>
      <c r="CS182" s="97" t="s">
        <v>389</v>
      </c>
      <c r="CT182" s="93"/>
      <c r="CU182" s="96" t="s">
        <v>389</v>
      </c>
      <c r="CV182" s="97" t="s">
        <v>389</v>
      </c>
      <c r="CW182" s="93"/>
      <c r="CX182" s="96" t="s">
        <v>389</v>
      </c>
      <c r="CY182" s="97" t="s">
        <v>389</v>
      </c>
      <c r="CZ182" s="93"/>
      <c r="DA182" s="96" t="s">
        <v>389</v>
      </c>
      <c r="DB182" s="97" t="s">
        <v>389</v>
      </c>
      <c r="DC182" s="93"/>
      <c r="DD182" s="96" t="s">
        <v>389</v>
      </c>
      <c r="DE182" s="97" t="s">
        <v>389</v>
      </c>
      <c r="DF182" s="93"/>
      <c r="DG182" s="96" t="s">
        <v>389</v>
      </c>
      <c r="DH182" s="97" t="s">
        <v>389</v>
      </c>
      <c r="DI182" s="93"/>
      <c r="DJ182" s="96" t="s">
        <v>389</v>
      </c>
      <c r="DK182" s="97" t="s">
        <v>389</v>
      </c>
      <c r="DL182" s="93"/>
      <c r="DM182" s="96" t="s">
        <v>389</v>
      </c>
      <c r="DN182" s="97" t="s">
        <v>389</v>
      </c>
      <c r="DO182" s="93"/>
      <c r="DP182" s="96" t="s">
        <v>389</v>
      </c>
      <c r="DQ182" s="97" t="s">
        <v>389</v>
      </c>
      <c r="DR182" s="93"/>
      <c r="DS182" s="96" t="s">
        <v>389</v>
      </c>
      <c r="DT182" s="97" t="s">
        <v>389</v>
      </c>
      <c r="DU182" s="93"/>
      <c r="DV182" s="96" t="s">
        <v>389</v>
      </c>
      <c r="DW182" s="97" t="s">
        <v>389</v>
      </c>
      <c r="DX182" s="93"/>
      <c r="DY182" s="96" t="s">
        <v>389</v>
      </c>
      <c r="DZ182" s="97" t="s">
        <v>389</v>
      </c>
      <c r="EA182" s="93"/>
      <c r="EB182" s="96" t="s">
        <v>389</v>
      </c>
      <c r="EC182" s="97" t="s">
        <v>389</v>
      </c>
      <c r="ED182" s="93"/>
      <c r="EE182" s="96" t="s">
        <v>389</v>
      </c>
      <c r="EF182" s="97" t="s">
        <v>389</v>
      </c>
      <c r="EG182" s="93"/>
      <c r="EH182" s="96" t="s">
        <v>389</v>
      </c>
      <c r="EI182" s="97" t="s">
        <v>389</v>
      </c>
      <c r="EJ182" s="93"/>
      <c r="EK182" s="96" t="s">
        <v>389</v>
      </c>
      <c r="EL182" s="97" t="s">
        <v>389</v>
      </c>
      <c r="EM182" s="93"/>
      <c r="EN182" s="96" t="s">
        <v>389</v>
      </c>
      <c r="EO182" s="97" t="s">
        <v>389</v>
      </c>
      <c r="EP182" s="93"/>
      <c r="EQ182" s="96" t="s">
        <v>389</v>
      </c>
      <c r="ER182" s="97" t="s">
        <v>389</v>
      </c>
      <c r="ES182" s="93"/>
      <c r="ET182" s="96" t="s">
        <v>389</v>
      </c>
      <c r="EU182" s="97" t="s">
        <v>389</v>
      </c>
      <c r="EV182" s="93"/>
      <c r="EW182" s="96" t="s">
        <v>389</v>
      </c>
      <c r="EX182" s="97" t="s">
        <v>389</v>
      </c>
      <c r="EY182" s="93"/>
      <c r="EZ182" s="96" t="s">
        <v>389</v>
      </c>
      <c r="FA182" s="97" t="s">
        <v>389</v>
      </c>
      <c r="FB182" s="93"/>
      <c r="FC182" s="96" t="s">
        <v>389</v>
      </c>
      <c r="FD182" s="97" t="s">
        <v>389</v>
      </c>
      <c r="FE182" s="93"/>
      <c r="FF182" s="96" t="s">
        <v>389</v>
      </c>
      <c r="FG182" s="97" t="s">
        <v>389</v>
      </c>
      <c r="FH182" s="93"/>
      <c r="FI182" s="96" t="s">
        <v>389</v>
      </c>
      <c r="FJ182" s="97" t="s">
        <v>389</v>
      </c>
      <c r="FK182" s="93"/>
      <c r="FL182" s="96" t="s">
        <v>389</v>
      </c>
      <c r="FM182" s="97" t="s">
        <v>389</v>
      </c>
    </row>
    <row r="183" ht="15" customHeight="1" spans="1:170" x14ac:dyDescent="0.25">
      <c r="A183" s="94">
        <f>indices!B183</f>
      </c>
      <c r="B183" s="106">
        <f>'a completer'!$B$12</f>
      </c>
      <c r="C183" s="106">
        <f>'a completer'!$B$22</f>
      </c>
      <c r="D183" s="410">
        <f t="shared" si="2"/>
      </c>
      <c r="E183" s="93"/>
      <c r="F183" s="96" t="s">
        <v>389</v>
      </c>
      <c r="G183" s="97" t="s">
        <v>389</v>
      </c>
      <c r="H183" s="93"/>
      <c r="I183" s="96" t="s">
        <v>389</v>
      </c>
      <c r="J183" s="97" t="s">
        <v>389</v>
      </c>
      <c r="K183" s="93"/>
      <c r="L183" s="96" t="s">
        <v>389</v>
      </c>
      <c r="M183" s="97" t="s">
        <v>389</v>
      </c>
      <c r="N183" s="93"/>
      <c r="O183" s="96" t="s">
        <v>389</v>
      </c>
      <c r="P183" s="97" t="s">
        <v>389</v>
      </c>
      <c r="Q183" s="93"/>
      <c r="R183" s="96" t="s">
        <v>389</v>
      </c>
      <c r="S183" s="97" t="s">
        <v>389</v>
      </c>
      <c r="T183" s="93"/>
      <c r="U183" s="96" t="s">
        <v>389</v>
      </c>
      <c r="V183" s="97" t="s">
        <v>389</v>
      </c>
      <c r="W183" s="93"/>
      <c r="X183" s="96" t="s">
        <v>389</v>
      </c>
      <c r="Y183" s="97" t="s">
        <v>389</v>
      </c>
      <c r="Z183" s="93"/>
      <c r="AA183" s="96" t="s">
        <v>389</v>
      </c>
      <c r="AB183" s="97" t="s">
        <v>389</v>
      </c>
      <c r="AC183" s="93"/>
      <c r="AD183" s="96" t="s">
        <v>389</v>
      </c>
      <c r="AE183" s="97" t="s">
        <v>389</v>
      </c>
      <c r="AF183" s="93"/>
      <c r="AG183" s="96" t="s">
        <v>389</v>
      </c>
      <c r="AH183" s="97" t="s">
        <v>389</v>
      </c>
      <c r="AI183" s="93"/>
      <c r="AJ183" s="96" t="s">
        <v>389</v>
      </c>
      <c r="AK183" s="97" t="s">
        <v>389</v>
      </c>
      <c r="AL183" s="93"/>
      <c r="AM183" s="96" t="s">
        <v>389</v>
      </c>
      <c r="AN183" s="97" t="s">
        <v>389</v>
      </c>
      <c r="AO183" s="93"/>
      <c r="AP183" s="96" t="s">
        <v>389</v>
      </c>
      <c r="AQ183" s="97" t="s">
        <v>389</v>
      </c>
      <c r="AR183" s="93"/>
      <c r="AS183" s="96" t="s">
        <v>389</v>
      </c>
      <c r="AT183" s="97" t="s">
        <v>389</v>
      </c>
      <c r="AU183" s="93"/>
      <c r="AV183" s="96" t="s">
        <v>389</v>
      </c>
      <c r="AW183" s="97" t="s">
        <v>389</v>
      </c>
      <c r="AX183" s="93"/>
      <c r="AY183" s="96" t="s">
        <v>389</v>
      </c>
      <c r="AZ183" s="97" t="s">
        <v>389</v>
      </c>
      <c r="BA183" s="93"/>
      <c r="BB183" s="96" t="s">
        <v>389</v>
      </c>
      <c r="BC183" s="97" t="s">
        <v>389</v>
      </c>
      <c r="BD183" s="93"/>
      <c r="BE183" s="96" t="s">
        <v>389</v>
      </c>
      <c r="BF183" s="97" t="s">
        <v>389</v>
      </c>
      <c r="BG183" s="93"/>
      <c r="BH183" s="96" t="s">
        <v>389</v>
      </c>
      <c r="BI183" s="97" t="s">
        <v>389</v>
      </c>
      <c r="BJ183" s="93"/>
      <c r="BK183" s="96" t="s">
        <v>389</v>
      </c>
      <c r="BL183" s="97" t="s">
        <v>389</v>
      </c>
      <c r="BM183" s="93"/>
      <c r="BN183" s="96" t="s">
        <v>389</v>
      </c>
      <c r="BO183" s="97" t="s">
        <v>389</v>
      </c>
      <c r="BP183" s="93"/>
      <c r="BQ183" s="96" t="s">
        <v>389</v>
      </c>
      <c r="BR183" s="97" t="s">
        <v>389</v>
      </c>
      <c r="BS183" s="93"/>
      <c r="BT183" s="96" t="s">
        <v>389</v>
      </c>
      <c r="BU183" s="97" t="s">
        <v>389</v>
      </c>
      <c r="BV183" s="93"/>
      <c r="BW183" s="96" t="s">
        <v>389</v>
      </c>
      <c r="BX183" s="97" t="s">
        <v>389</v>
      </c>
      <c r="BY183" s="93"/>
      <c r="BZ183" s="96" t="s">
        <v>389</v>
      </c>
      <c r="CA183" s="97" t="s">
        <v>389</v>
      </c>
      <c r="CB183" s="93"/>
      <c r="CC183" s="96" t="s">
        <v>389</v>
      </c>
      <c r="CD183" s="97" t="s">
        <v>389</v>
      </c>
      <c r="CE183" s="93"/>
      <c r="CF183" s="96" t="s">
        <v>389</v>
      </c>
      <c r="CG183" s="97" t="s">
        <v>389</v>
      </c>
      <c r="CH183" s="93">
        <v>1</v>
      </c>
      <c r="CI183" s="96" t="e">
        <v>#N/A</v>
      </c>
      <c r="CJ183" s="97" t="e">
        <v>#N/A</v>
      </c>
      <c r="CK183" s="93"/>
      <c r="CL183" s="96" t="s">
        <v>389</v>
      </c>
      <c r="CM183" s="97" t="s">
        <v>389</v>
      </c>
      <c r="CN183" s="93"/>
      <c r="CO183" s="96" t="s">
        <v>389</v>
      </c>
      <c r="CP183" s="97" t="s">
        <v>389</v>
      </c>
      <c r="CQ183" s="93"/>
      <c r="CR183" s="96" t="s">
        <v>389</v>
      </c>
      <c r="CS183" s="97" t="s">
        <v>389</v>
      </c>
      <c r="CT183" s="93"/>
      <c r="CU183" s="96" t="s">
        <v>389</v>
      </c>
      <c r="CV183" s="97" t="s">
        <v>389</v>
      </c>
      <c r="CW183" s="93"/>
      <c r="CX183" s="96" t="s">
        <v>389</v>
      </c>
      <c r="CY183" s="97" t="s">
        <v>389</v>
      </c>
      <c r="CZ183" s="93"/>
      <c r="DA183" s="96" t="s">
        <v>389</v>
      </c>
      <c r="DB183" s="97" t="s">
        <v>389</v>
      </c>
      <c r="DC183" s="93"/>
      <c r="DD183" s="96" t="s">
        <v>389</v>
      </c>
      <c r="DE183" s="97" t="s">
        <v>389</v>
      </c>
      <c r="DF183" s="93"/>
      <c r="DG183" s="96" t="s">
        <v>389</v>
      </c>
      <c r="DH183" s="97" t="s">
        <v>389</v>
      </c>
      <c r="DI183" s="93"/>
      <c r="DJ183" s="96" t="s">
        <v>389</v>
      </c>
      <c r="DK183" s="97" t="s">
        <v>389</v>
      </c>
      <c r="DL183" s="93"/>
      <c r="DM183" s="96" t="s">
        <v>389</v>
      </c>
      <c r="DN183" s="97" t="s">
        <v>389</v>
      </c>
      <c r="DO183" s="93"/>
      <c r="DP183" s="96" t="s">
        <v>389</v>
      </c>
      <c r="DQ183" s="97" t="s">
        <v>389</v>
      </c>
      <c r="DR183" s="93"/>
      <c r="DS183" s="96" t="s">
        <v>389</v>
      </c>
      <c r="DT183" s="97" t="s">
        <v>389</v>
      </c>
      <c r="DU183" s="93"/>
      <c r="DV183" s="96" t="s">
        <v>389</v>
      </c>
      <c r="DW183" s="97" t="s">
        <v>389</v>
      </c>
      <c r="DX183" s="93"/>
      <c r="DY183" s="96" t="s">
        <v>389</v>
      </c>
      <c r="DZ183" s="97" t="s">
        <v>389</v>
      </c>
      <c r="EA183" s="93"/>
      <c r="EB183" s="96" t="s">
        <v>389</v>
      </c>
      <c r="EC183" s="97" t="s">
        <v>389</v>
      </c>
      <c r="ED183" s="93"/>
      <c r="EE183" s="96" t="s">
        <v>389</v>
      </c>
      <c r="EF183" s="97" t="s">
        <v>389</v>
      </c>
      <c r="EG183" s="93"/>
      <c r="EH183" s="96" t="s">
        <v>389</v>
      </c>
      <c r="EI183" s="97" t="s">
        <v>389</v>
      </c>
      <c r="EJ183" s="93"/>
      <c r="EK183" s="96" t="s">
        <v>389</v>
      </c>
      <c r="EL183" s="97" t="s">
        <v>389</v>
      </c>
      <c r="EM183" s="93"/>
      <c r="EN183" s="96" t="s">
        <v>389</v>
      </c>
      <c r="EO183" s="97" t="s">
        <v>389</v>
      </c>
      <c r="EP183" s="93"/>
      <c r="EQ183" s="96" t="s">
        <v>389</v>
      </c>
      <c r="ER183" s="97" t="s">
        <v>389</v>
      </c>
      <c r="ES183" s="93"/>
      <c r="ET183" s="96" t="s">
        <v>389</v>
      </c>
      <c r="EU183" s="97" t="s">
        <v>389</v>
      </c>
      <c r="EV183" s="93"/>
      <c r="EW183" s="96" t="s">
        <v>389</v>
      </c>
      <c r="EX183" s="97" t="s">
        <v>389</v>
      </c>
      <c r="EY183" s="93"/>
      <c r="EZ183" s="96" t="s">
        <v>389</v>
      </c>
      <c r="FA183" s="97" t="s">
        <v>389</v>
      </c>
      <c r="FB183" s="93"/>
      <c r="FC183" s="96" t="s">
        <v>389</v>
      </c>
      <c r="FD183" s="97" t="s">
        <v>389</v>
      </c>
      <c r="FE183" s="93"/>
      <c r="FF183" s="96" t="s">
        <v>389</v>
      </c>
      <c r="FG183" s="97" t="s">
        <v>389</v>
      </c>
      <c r="FH183" s="93"/>
      <c r="FI183" s="96" t="s">
        <v>389</v>
      </c>
      <c r="FJ183" s="97" t="s">
        <v>389</v>
      </c>
      <c r="FK183" s="93"/>
      <c r="FL183" s="96" t="s">
        <v>389</v>
      </c>
      <c r="FM183" s="97" t="s">
        <v>389</v>
      </c>
    </row>
    <row r="184" ht="15" customHeight="1" spans="1:170" x14ac:dyDescent="0.25">
      <c r="A184" s="94">
        <f>indices!B184</f>
      </c>
      <c r="B184" s="106">
        <f>'a completer'!$B$12</f>
      </c>
      <c r="C184" s="106">
        <f>'a completer'!$B$22</f>
      </c>
      <c r="D184" s="410">
        <f t="shared" si="2"/>
      </c>
      <c r="E184" s="93"/>
      <c r="F184" s="96" t="s">
        <v>389</v>
      </c>
      <c r="G184" s="97" t="s">
        <v>389</v>
      </c>
      <c r="H184" s="93"/>
      <c r="I184" s="96" t="s">
        <v>389</v>
      </c>
      <c r="J184" s="97" t="s">
        <v>389</v>
      </c>
      <c r="K184" s="93"/>
      <c r="L184" s="96" t="s">
        <v>389</v>
      </c>
      <c r="M184" s="97" t="s">
        <v>389</v>
      </c>
      <c r="N184" s="93"/>
      <c r="O184" s="96" t="s">
        <v>389</v>
      </c>
      <c r="P184" s="97" t="s">
        <v>389</v>
      </c>
      <c r="Q184" s="93"/>
      <c r="R184" s="96" t="s">
        <v>389</v>
      </c>
      <c r="S184" s="97" t="s">
        <v>389</v>
      </c>
      <c r="T184" s="93"/>
      <c r="U184" s="96" t="s">
        <v>389</v>
      </c>
      <c r="V184" s="97" t="s">
        <v>389</v>
      </c>
      <c r="W184" s="93"/>
      <c r="X184" s="96" t="s">
        <v>389</v>
      </c>
      <c r="Y184" s="97" t="s">
        <v>389</v>
      </c>
      <c r="Z184" s="93"/>
      <c r="AA184" s="96" t="s">
        <v>389</v>
      </c>
      <c r="AB184" s="97" t="s">
        <v>389</v>
      </c>
      <c r="AC184" s="93"/>
      <c r="AD184" s="96" t="s">
        <v>389</v>
      </c>
      <c r="AE184" s="97" t="s">
        <v>389</v>
      </c>
      <c r="AF184" s="93"/>
      <c r="AG184" s="96" t="s">
        <v>389</v>
      </c>
      <c r="AH184" s="97" t="s">
        <v>389</v>
      </c>
      <c r="AI184" s="93"/>
      <c r="AJ184" s="96" t="s">
        <v>389</v>
      </c>
      <c r="AK184" s="97" t="s">
        <v>389</v>
      </c>
      <c r="AL184" s="93"/>
      <c r="AM184" s="96" t="s">
        <v>389</v>
      </c>
      <c r="AN184" s="97" t="s">
        <v>389</v>
      </c>
      <c r="AO184" s="93"/>
      <c r="AP184" s="96" t="s">
        <v>389</v>
      </c>
      <c r="AQ184" s="97" t="s">
        <v>389</v>
      </c>
      <c r="AR184" s="93"/>
      <c r="AS184" s="96" t="s">
        <v>389</v>
      </c>
      <c r="AT184" s="97" t="s">
        <v>389</v>
      </c>
      <c r="AU184" s="93"/>
      <c r="AV184" s="96" t="s">
        <v>389</v>
      </c>
      <c r="AW184" s="97" t="s">
        <v>389</v>
      </c>
      <c r="AX184" s="93"/>
      <c r="AY184" s="96" t="s">
        <v>389</v>
      </c>
      <c r="AZ184" s="97" t="s">
        <v>389</v>
      </c>
      <c r="BA184" s="93"/>
      <c r="BB184" s="96" t="s">
        <v>389</v>
      </c>
      <c r="BC184" s="97" t="s">
        <v>389</v>
      </c>
      <c r="BD184" s="93"/>
      <c r="BE184" s="96" t="s">
        <v>389</v>
      </c>
      <c r="BF184" s="97" t="s">
        <v>389</v>
      </c>
      <c r="BG184" s="93"/>
      <c r="BH184" s="96" t="s">
        <v>389</v>
      </c>
      <c r="BI184" s="97" t="s">
        <v>389</v>
      </c>
      <c r="BJ184" s="93"/>
      <c r="BK184" s="96" t="s">
        <v>389</v>
      </c>
      <c r="BL184" s="97" t="s">
        <v>389</v>
      </c>
      <c r="BM184" s="93"/>
      <c r="BN184" s="96" t="s">
        <v>389</v>
      </c>
      <c r="BO184" s="97" t="s">
        <v>389</v>
      </c>
      <c r="BP184" s="93"/>
      <c r="BQ184" s="96" t="s">
        <v>389</v>
      </c>
      <c r="BR184" s="97" t="s">
        <v>389</v>
      </c>
      <c r="BS184" s="93"/>
      <c r="BT184" s="96" t="s">
        <v>389</v>
      </c>
      <c r="BU184" s="97" t="s">
        <v>389</v>
      </c>
      <c r="BV184" s="93"/>
      <c r="BW184" s="96" t="s">
        <v>389</v>
      </c>
      <c r="BX184" s="97" t="s">
        <v>389</v>
      </c>
      <c r="BY184" s="93"/>
      <c r="BZ184" s="96" t="s">
        <v>389</v>
      </c>
      <c r="CA184" s="97" t="s">
        <v>389</v>
      </c>
      <c r="CB184" s="93"/>
      <c r="CC184" s="96" t="s">
        <v>389</v>
      </c>
      <c r="CD184" s="97" t="s">
        <v>389</v>
      </c>
      <c r="CE184" s="93"/>
      <c r="CF184" s="96" t="s">
        <v>389</v>
      </c>
      <c r="CG184" s="97" t="s">
        <v>389</v>
      </c>
      <c r="CH184" s="93"/>
      <c r="CI184" s="96" t="s">
        <v>389</v>
      </c>
      <c r="CJ184" s="97" t="s">
        <v>389</v>
      </c>
      <c r="CK184" s="93"/>
      <c r="CL184" s="96" t="s">
        <v>389</v>
      </c>
      <c r="CM184" s="97" t="s">
        <v>389</v>
      </c>
      <c r="CN184" s="93"/>
      <c r="CO184" s="96" t="s">
        <v>389</v>
      </c>
      <c r="CP184" s="97" t="s">
        <v>389</v>
      </c>
      <c r="CQ184" s="93"/>
      <c r="CR184" s="96" t="s">
        <v>389</v>
      </c>
      <c r="CS184" s="97" t="s">
        <v>389</v>
      </c>
      <c r="CT184" s="93"/>
      <c r="CU184" s="96" t="s">
        <v>389</v>
      </c>
      <c r="CV184" s="97" t="s">
        <v>389</v>
      </c>
      <c r="CW184" s="93"/>
      <c r="CX184" s="96" t="s">
        <v>389</v>
      </c>
      <c r="CY184" s="97" t="s">
        <v>389</v>
      </c>
      <c r="CZ184" s="93"/>
      <c r="DA184" s="96" t="s">
        <v>389</v>
      </c>
      <c r="DB184" s="97" t="s">
        <v>389</v>
      </c>
      <c r="DC184" s="93"/>
      <c r="DD184" s="96" t="s">
        <v>389</v>
      </c>
      <c r="DE184" s="97" t="s">
        <v>389</v>
      </c>
      <c r="DF184" s="93"/>
      <c r="DG184" s="96" t="s">
        <v>389</v>
      </c>
      <c r="DH184" s="97" t="s">
        <v>389</v>
      </c>
      <c r="DI184" s="93"/>
      <c r="DJ184" s="96" t="s">
        <v>389</v>
      </c>
      <c r="DK184" s="97" t="s">
        <v>389</v>
      </c>
      <c r="DL184" s="93"/>
      <c r="DM184" s="96" t="s">
        <v>389</v>
      </c>
      <c r="DN184" s="97" t="s">
        <v>389</v>
      </c>
      <c r="DO184" s="93"/>
      <c r="DP184" s="96" t="s">
        <v>389</v>
      </c>
      <c r="DQ184" s="97" t="s">
        <v>389</v>
      </c>
      <c r="DR184" s="93"/>
      <c r="DS184" s="96" t="s">
        <v>389</v>
      </c>
      <c r="DT184" s="97" t="s">
        <v>389</v>
      </c>
      <c r="DU184" s="93"/>
      <c r="DV184" s="96" t="s">
        <v>389</v>
      </c>
      <c r="DW184" s="97" t="s">
        <v>389</v>
      </c>
      <c r="DX184" s="93"/>
      <c r="DY184" s="96" t="s">
        <v>389</v>
      </c>
      <c r="DZ184" s="97" t="s">
        <v>389</v>
      </c>
      <c r="EA184" s="93"/>
      <c r="EB184" s="96" t="s">
        <v>389</v>
      </c>
      <c r="EC184" s="97" t="s">
        <v>389</v>
      </c>
      <c r="ED184" s="93"/>
      <c r="EE184" s="96" t="s">
        <v>389</v>
      </c>
      <c r="EF184" s="97" t="s">
        <v>389</v>
      </c>
      <c r="EG184" s="93"/>
      <c r="EH184" s="96" t="s">
        <v>389</v>
      </c>
      <c r="EI184" s="97" t="s">
        <v>389</v>
      </c>
      <c r="EJ184" s="93"/>
      <c r="EK184" s="96" t="s">
        <v>389</v>
      </c>
      <c r="EL184" s="97" t="s">
        <v>389</v>
      </c>
      <c r="EM184" s="93"/>
      <c r="EN184" s="96" t="s">
        <v>389</v>
      </c>
      <c r="EO184" s="97" t="s">
        <v>389</v>
      </c>
      <c r="EP184" s="93"/>
      <c r="EQ184" s="96" t="s">
        <v>389</v>
      </c>
      <c r="ER184" s="97" t="s">
        <v>389</v>
      </c>
      <c r="ES184" s="93"/>
      <c r="ET184" s="96" t="s">
        <v>389</v>
      </c>
      <c r="EU184" s="97" t="s">
        <v>389</v>
      </c>
      <c r="EV184" s="93"/>
      <c r="EW184" s="96" t="s">
        <v>389</v>
      </c>
      <c r="EX184" s="97" t="s">
        <v>389</v>
      </c>
      <c r="EY184" s="93"/>
      <c r="EZ184" s="96" t="s">
        <v>389</v>
      </c>
      <c r="FA184" s="97" t="s">
        <v>389</v>
      </c>
      <c r="FB184" s="93"/>
      <c r="FC184" s="96" t="s">
        <v>389</v>
      </c>
      <c r="FD184" s="97" t="s">
        <v>389</v>
      </c>
      <c r="FE184" s="93"/>
      <c r="FF184" s="96" t="s">
        <v>389</v>
      </c>
      <c r="FG184" s="97" t="s">
        <v>389</v>
      </c>
      <c r="FH184" s="93"/>
      <c r="FI184" s="96" t="s">
        <v>389</v>
      </c>
      <c r="FJ184" s="97" t="s">
        <v>389</v>
      </c>
      <c r="FK184" s="93"/>
      <c r="FL184" s="96" t="s">
        <v>389</v>
      </c>
      <c r="FM184" s="97" t="s">
        <v>389</v>
      </c>
    </row>
    <row r="185" ht="15" customHeight="1" spans="1:170" x14ac:dyDescent="0.25">
      <c r="A185" s="94">
        <f>indices!B185</f>
      </c>
      <c r="B185" s="106">
        <f>'a completer'!$B$12</f>
      </c>
      <c r="C185" s="106">
        <f>'a completer'!$B$22</f>
      </c>
      <c r="D185" s="410">
        <f t="shared" si="2"/>
      </c>
      <c r="E185" s="93"/>
      <c r="F185" s="96" t="s">
        <v>389</v>
      </c>
      <c r="G185" s="97" t="s">
        <v>389</v>
      </c>
      <c r="H185" s="93"/>
      <c r="I185" s="96" t="s">
        <v>389</v>
      </c>
      <c r="J185" s="97" t="s">
        <v>389</v>
      </c>
      <c r="K185" s="93"/>
      <c r="L185" s="96" t="s">
        <v>389</v>
      </c>
      <c r="M185" s="97" t="s">
        <v>389</v>
      </c>
      <c r="N185" s="93"/>
      <c r="O185" s="96" t="s">
        <v>389</v>
      </c>
      <c r="P185" s="97" t="s">
        <v>389</v>
      </c>
      <c r="Q185" s="93"/>
      <c r="R185" s="96" t="s">
        <v>389</v>
      </c>
      <c r="S185" s="97" t="s">
        <v>389</v>
      </c>
      <c r="T185" s="93"/>
      <c r="U185" s="96" t="s">
        <v>389</v>
      </c>
      <c r="V185" s="97" t="s">
        <v>389</v>
      </c>
      <c r="W185" s="93"/>
      <c r="X185" s="96" t="s">
        <v>389</v>
      </c>
      <c r="Y185" s="97" t="s">
        <v>389</v>
      </c>
      <c r="Z185" s="93"/>
      <c r="AA185" s="96" t="s">
        <v>389</v>
      </c>
      <c r="AB185" s="97" t="s">
        <v>389</v>
      </c>
      <c r="AC185" s="93"/>
      <c r="AD185" s="96" t="s">
        <v>389</v>
      </c>
      <c r="AE185" s="97" t="s">
        <v>389</v>
      </c>
      <c r="AF185" s="93"/>
      <c r="AG185" s="96" t="s">
        <v>389</v>
      </c>
      <c r="AH185" s="97" t="s">
        <v>389</v>
      </c>
      <c r="AI185" s="93"/>
      <c r="AJ185" s="96" t="s">
        <v>389</v>
      </c>
      <c r="AK185" s="97" t="s">
        <v>389</v>
      </c>
      <c r="AL185" s="93"/>
      <c r="AM185" s="96" t="s">
        <v>389</v>
      </c>
      <c r="AN185" s="97" t="s">
        <v>389</v>
      </c>
      <c r="AO185" s="93"/>
      <c r="AP185" s="96" t="s">
        <v>389</v>
      </c>
      <c r="AQ185" s="97" t="s">
        <v>389</v>
      </c>
      <c r="AR185" s="93"/>
      <c r="AS185" s="96" t="s">
        <v>389</v>
      </c>
      <c r="AT185" s="97" t="s">
        <v>389</v>
      </c>
      <c r="AU185" s="93"/>
      <c r="AV185" s="96" t="s">
        <v>389</v>
      </c>
      <c r="AW185" s="97" t="s">
        <v>389</v>
      </c>
      <c r="AX185" s="93"/>
      <c r="AY185" s="96" t="s">
        <v>389</v>
      </c>
      <c r="AZ185" s="97" t="s">
        <v>389</v>
      </c>
      <c r="BA185" s="93"/>
      <c r="BB185" s="96" t="s">
        <v>389</v>
      </c>
      <c r="BC185" s="97" t="s">
        <v>389</v>
      </c>
      <c r="BD185" s="93"/>
      <c r="BE185" s="96" t="s">
        <v>389</v>
      </c>
      <c r="BF185" s="97" t="s">
        <v>389</v>
      </c>
      <c r="BG185" s="93"/>
      <c r="BH185" s="96" t="s">
        <v>389</v>
      </c>
      <c r="BI185" s="97" t="s">
        <v>389</v>
      </c>
      <c r="BJ185" s="93"/>
      <c r="BK185" s="96" t="s">
        <v>389</v>
      </c>
      <c r="BL185" s="97" t="s">
        <v>389</v>
      </c>
      <c r="BM185" s="93"/>
      <c r="BN185" s="96" t="s">
        <v>389</v>
      </c>
      <c r="BO185" s="97" t="s">
        <v>389</v>
      </c>
      <c r="BP185" s="93"/>
      <c r="BQ185" s="96" t="s">
        <v>389</v>
      </c>
      <c r="BR185" s="97" t="s">
        <v>389</v>
      </c>
      <c r="BS185" s="93"/>
      <c r="BT185" s="96" t="s">
        <v>389</v>
      </c>
      <c r="BU185" s="97" t="s">
        <v>389</v>
      </c>
      <c r="BV185" s="93"/>
      <c r="BW185" s="96" t="s">
        <v>389</v>
      </c>
      <c r="BX185" s="97" t="s">
        <v>389</v>
      </c>
      <c r="BY185" s="93"/>
      <c r="BZ185" s="96" t="s">
        <v>389</v>
      </c>
      <c r="CA185" s="97" t="s">
        <v>389</v>
      </c>
      <c r="CB185" s="93"/>
      <c r="CC185" s="96" t="s">
        <v>389</v>
      </c>
      <c r="CD185" s="97" t="s">
        <v>389</v>
      </c>
      <c r="CE185" s="93"/>
      <c r="CF185" s="96" t="s">
        <v>389</v>
      </c>
      <c r="CG185" s="97" t="s">
        <v>389</v>
      </c>
      <c r="CH185" s="93"/>
      <c r="CI185" s="96" t="s">
        <v>389</v>
      </c>
      <c r="CJ185" s="97" t="s">
        <v>389</v>
      </c>
      <c r="CK185" s="93"/>
      <c r="CL185" s="96" t="s">
        <v>389</v>
      </c>
      <c r="CM185" s="97" t="s">
        <v>389</v>
      </c>
      <c r="CN185" s="93"/>
      <c r="CO185" s="96" t="s">
        <v>389</v>
      </c>
      <c r="CP185" s="97" t="s">
        <v>389</v>
      </c>
      <c r="CQ185" s="93"/>
      <c r="CR185" s="96" t="s">
        <v>389</v>
      </c>
      <c r="CS185" s="97" t="s">
        <v>389</v>
      </c>
      <c r="CT185" s="93"/>
      <c r="CU185" s="96" t="s">
        <v>389</v>
      </c>
      <c r="CV185" s="97" t="s">
        <v>389</v>
      </c>
      <c r="CW185" s="93"/>
      <c r="CX185" s="96" t="s">
        <v>389</v>
      </c>
      <c r="CY185" s="97" t="s">
        <v>389</v>
      </c>
      <c r="CZ185" s="93"/>
      <c r="DA185" s="96" t="s">
        <v>389</v>
      </c>
      <c r="DB185" s="97" t="s">
        <v>389</v>
      </c>
      <c r="DC185" s="93"/>
      <c r="DD185" s="96" t="s">
        <v>389</v>
      </c>
      <c r="DE185" s="97" t="s">
        <v>389</v>
      </c>
      <c r="DF185" s="93"/>
      <c r="DG185" s="96" t="s">
        <v>389</v>
      </c>
      <c r="DH185" s="97" t="s">
        <v>389</v>
      </c>
      <c r="DI185" s="93"/>
      <c r="DJ185" s="96" t="s">
        <v>389</v>
      </c>
      <c r="DK185" s="97" t="s">
        <v>389</v>
      </c>
      <c r="DL185" s="93"/>
      <c r="DM185" s="96" t="s">
        <v>389</v>
      </c>
      <c r="DN185" s="97" t="s">
        <v>389</v>
      </c>
      <c r="DO185" s="93"/>
      <c r="DP185" s="96" t="s">
        <v>389</v>
      </c>
      <c r="DQ185" s="97" t="s">
        <v>389</v>
      </c>
      <c r="DR185" s="93"/>
      <c r="DS185" s="96" t="s">
        <v>389</v>
      </c>
      <c r="DT185" s="97" t="s">
        <v>389</v>
      </c>
      <c r="DU185" s="93"/>
      <c r="DV185" s="96" t="s">
        <v>389</v>
      </c>
      <c r="DW185" s="97" t="s">
        <v>389</v>
      </c>
      <c r="DX185" s="93"/>
      <c r="DY185" s="96" t="s">
        <v>389</v>
      </c>
      <c r="DZ185" s="97" t="s">
        <v>389</v>
      </c>
      <c r="EA185" s="93"/>
      <c r="EB185" s="96" t="s">
        <v>389</v>
      </c>
      <c r="EC185" s="97" t="s">
        <v>389</v>
      </c>
      <c r="ED185" s="93"/>
      <c r="EE185" s="96" t="s">
        <v>389</v>
      </c>
      <c r="EF185" s="97" t="s">
        <v>389</v>
      </c>
      <c r="EG185" s="93"/>
      <c r="EH185" s="96" t="s">
        <v>389</v>
      </c>
      <c r="EI185" s="97" t="s">
        <v>389</v>
      </c>
      <c r="EJ185" s="93"/>
      <c r="EK185" s="96" t="s">
        <v>389</v>
      </c>
      <c r="EL185" s="97" t="s">
        <v>389</v>
      </c>
      <c r="EM185" s="93"/>
      <c r="EN185" s="96" t="s">
        <v>389</v>
      </c>
      <c r="EO185" s="97" t="s">
        <v>389</v>
      </c>
      <c r="EP185" s="93"/>
      <c r="EQ185" s="96" t="s">
        <v>389</v>
      </c>
      <c r="ER185" s="97" t="s">
        <v>389</v>
      </c>
      <c r="ES185" s="93"/>
      <c r="ET185" s="96" t="s">
        <v>389</v>
      </c>
      <c r="EU185" s="97" t="s">
        <v>389</v>
      </c>
      <c r="EV185" s="93"/>
      <c r="EW185" s="96" t="s">
        <v>389</v>
      </c>
      <c r="EX185" s="97" t="s">
        <v>389</v>
      </c>
      <c r="EY185" s="93"/>
      <c r="EZ185" s="96" t="s">
        <v>389</v>
      </c>
      <c r="FA185" s="97" t="s">
        <v>389</v>
      </c>
      <c r="FB185" s="93"/>
      <c r="FC185" s="96" t="s">
        <v>389</v>
      </c>
      <c r="FD185" s="97" t="s">
        <v>389</v>
      </c>
      <c r="FE185" s="93"/>
      <c r="FF185" s="96" t="s">
        <v>389</v>
      </c>
      <c r="FG185" s="97" t="s">
        <v>389</v>
      </c>
      <c r="FH185" s="93"/>
      <c r="FI185" s="96" t="s">
        <v>389</v>
      </c>
      <c r="FJ185" s="97" t="s">
        <v>389</v>
      </c>
      <c r="FK185" s="93"/>
      <c r="FL185" s="96" t="s">
        <v>389</v>
      </c>
      <c r="FM185" s="97" t="s">
        <v>389</v>
      </c>
    </row>
    <row r="186" ht="15" customHeight="1" spans="1:170" x14ac:dyDescent="0.25">
      <c r="A186" s="94">
        <f>indices!B186</f>
      </c>
      <c r="B186" s="106">
        <f>'a completer'!$B$12</f>
      </c>
      <c r="C186" s="106">
        <f>'a completer'!$B$22</f>
      </c>
      <c r="D186" s="410">
        <f t="shared" si="2"/>
      </c>
      <c r="E186" s="93"/>
      <c r="F186" s="96" t="s">
        <v>389</v>
      </c>
      <c r="G186" s="97" t="s">
        <v>389</v>
      </c>
      <c r="H186" s="93"/>
      <c r="I186" s="96" t="s">
        <v>389</v>
      </c>
      <c r="J186" s="97" t="s">
        <v>389</v>
      </c>
      <c r="K186" s="93"/>
      <c r="L186" s="96" t="s">
        <v>389</v>
      </c>
      <c r="M186" s="97" t="s">
        <v>389</v>
      </c>
      <c r="N186" s="93"/>
      <c r="O186" s="96" t="s">
        <v>389</v>
      </c>
      <c r="P186" s="97" t="s">
        <v>389</v>
      </c>
      <c r="Q186" s="93"/>
      <c r="R186" s="96" t="s">
        <v>389</v>
      </c>
      <c r="S186" s="97" t="s">
        <v>389</v>
      </c>
      <c r="T186" s="93"/>
      <c r="U186" s="96" t="s">
        <v>389</v>
      </c>
      <c r="V186" s="97" t="s">
        <v>389</v>
      </c>
      <c r="W186" s="93"/>
      <c r="X186" s="96" t="s">
        <v>389</v>
      </c>
      <c r="Y186" s="97" t="s">
        <v>389</v>
      </c>
      <c r="Z186" s="93"/>
      <c r="AA186" s="96" t="s">
        <v>389</v>
      </c>
      <c r="AB186" s="97" t="s">
        <v>389</v>
      </c>
      <c r="AC186" s="93"/>
      <c r="AD186" s="96" t="s">
        <v>389</v>
      </c>
      <c r="AE186" s="97" t="s">
        <v>389</v>
      </c>
      <c r="AF186" s="93"/>
      <c r="AG186" s="96" t="s">
        <v>389</v>
      </c>
      <c r="AH186" s="97" t="s">
        <v>389</v>
      </c>
      <c r="AI186" s="93"/>
      <c r="AJ186" s="96" t="s">
        <v>389</v>
      </c>
      <c r="AK186" s="97" t="s">
        <v>389</v>
      </c>
      <c r="AL186" s="93"/>
      <c r="AM186" s="96" t="s">
        <v>389</v>
      </c>
      <c r="AN186" s="97" t="s">
        <v>389</v>
      </c>
      <c r="AO186" s="93"/>
      <c r="AP186" s="96" t="s">
        <v>389</v>
      </c>
      <c r="AQ186" s="97" t="s">
        <v>389</v>
      </c>
      <c r="AR186" s="93"/>
      <c r="AS186" s="96" t="s">
        <v>389</v>
      </c>
      <c r="AT186" s="97" t="s">
        <v>389</v>
      </c>
      <c r="AU186" s="93"/>
      <c r="AV186" s="96" t="s">
        <v>389</v>
      </c>
      <c r="AW186" s="97" t="s">
        <v>389</v>
      </c>
      <c r="AX186" s="93"/>
      <c r="AY186" s="96" t="s">
        <v>389</v>
      </c>
      <c r="AZ186" s="97" t="s">
        <v>389</v>
      </c>
      <c r="BA186" s="93"/>
      <c r="BB186" s="96" t="s">
        <v>389</v>
      </c>
      <c r="BC186" s="97" t="s">
        <v>389</v>
      </c>
      <c r="BD186" s="93"/>
      <c r="BE186" s="96" t="s">
        <v>389</v>
      </c>
      <c r="BF186" s="97" t="s">
        <v>389</v>
      </c>
      <c r="BG186" s="93"/>
      <c r="BH186" s="96" t="s">
        <v>389</v>
      </c>
      <c r="BI186" s="97" t="s">
        <v>389</v>
      </c>
      <c r="BJ186" s="93"/>
      <c r="BK186" s="96" t="s">
        <v>389</v>
      </c>
      <c r="BL186" s="97" t="s">
        <v>389</v>
      </c>
      <c r="BM186" s="93"/>
      <c r="BN186" s="96" t="s">
        <v>389</v>
      </c>
      <c r="BO186" s="97" t="s">
        <v>389</v>
      </c>
      <c r="BP186" s="93"/>
      <c r="BQ186" s="96" t="s">
        <v>389</v>
      </c>
      <c r="BR186" s="97" t="s">
        <v>389</v>
      </c>
      <c r="BS186" s="93"/>
      <c r="BT186" s="96" t="s">
        <v>389</v>
      </c>
      <c r="BU186" s="97" t="s">
        <v>389</v>
      </c>
      <c r="BV186" s="93"/>
      <c r="BW186" s="96" t="s">
        <v>389</v>
      </c>
      <c r="BX186" s="97" t="s">
        <v>389</v>
      </c>
      <c r="BY186" s="93"/>
      <c r="BZ186" s="96" t="s">
        <v>389</v>
      </c>
      <c r="CA186" s="97" t="s">
        <v>389</v>
      </c>
      <c r="CB186" s="93"/>
      <c r="CC186" s="96" t="s">
        <v>389</v>
      </c>
      <c r="CD186" s="97" t="s">
        <v>389</v>
      </c>
      <c r="CE186" s="93"/>
      <c r="CF186" s="96" t="s">
        <v>389</v>
      </c>
      <c r="CG186" s="97" t="s">
        <v>389</v>
      </c>
      <c r="CH186" s="93"/>
      <c r="CI186" s="96" t="s">
        <v>389</v>
      </c>
      <c r="CJ186" s="97" t="s">
        <v>389</v>
      </c>
      <c r="CK186" s="93"/>
      <c r="CL186" s="96" t="s">
        <v>389</v>
      </c>
      <c r="CM186" s="97" t="s">
        <v>389</v>
      </c>
      <c r="CN186" s="93"/>
      <c r="CO186" s="96" t="s">
        <v>389</v>
      </c>
      <c r="CP186" s="97" t="s">
        <v>389</v>
      </c>
      <c r="CQ186" s="93"/>
      <c r="CR186" s="96" t="s">
        <v>389</v>
      </c>
      <c r="CS186" s="97" t="s">
        <v>389</v>
      </c>
      <c r="CT186" s="93"/>
      <c r="CU186" s="96" t="s">
        <v>389</v>
      </c>
      <c r="CV186" s="97" t="s">
        <v>389</v>
      </c>
      <c r="CW186" s="93"/>
      <c r="CX186" s="96" t="s">
        <v>389</v>
      </c>
      <c r="CY186" s="97" t="s">
        <v>389</v>
      </c>
      <c r="CZ186" s="93"/>
      <c r="DA186" s="96" t="s">
        <v>389</v>
      </c>
      <c r="DB186" s="97" t="s">
        <v>389</v>
      </c>
      <c r="DC186" s="93"/>
      <c r="DD186" s="96" t="s">
        <v>389</v>
      </c>
      <c r="DE186" s="97" t="s">
        <v>389</v>
      </c>
      <c r="DF186" s="93"/>
      <c r="DG186" s="96" t="s">
        <v>389</v>
      </c>
      <c r="DH186" s="97" t="s">
        <v>389</v>
      </c>
      <c r="DI186" s="93"/>
      <c r="DJ186" s="96" t="s">
        <v>389</v>
      </c>
      <c r="DK186" s="97" t="s">
        <v>389</v>
      </c>
      <c r="DL186" s="93"/>
      <c r="DM186" s="96" t="s">
        <v>389</v>
      </c>
      <c r="DN186" s="97" t="s">
        <v>389</v>
      </c>
      <c r="DO186" s="93"/>
      <c r="DP186" s="96" t="s">
        <v>389</v>
      </c>
      <c r="DQ186" s="97" t="s">
        <v>389</v>
      </c>
      <c r="DR186" s="93"/>
      <c r="DS186" s="96" t="s">
        <v>389</v>
      </c>
      <c r="DT186" s="97" t="s">
        <v>389</v>
      </c>
      <c r="DU186" s="93"/>
      <c r="DV186" s="96" t="s">
        <v>389</v>
      </c>
      <c r="DW186" s="97" t="s">
        <v>389</v>
      </c>
      <c r="DX186" s="93"/>
      <c r="DY186" s="96" t="s">
        <v>389</v>
      </c>
      <c r="DZ186" s="97" t="s">
        <v>389</v>
      </c>
      <c r="EA186" s="93"/>
      <c r="EB186" s="96" t="s">
        <v>389</v>
      </c>
      <c r="EC186" s="97" t="s">
        <v>389</v>
      </c>
      <c r="ED186" s="93"/>
      <c r="EE186" s="96" t="s">
        <v>389</v>
      </c>
      <c r="EF186" s="97" t="s">
        <v>389</v>
      </c>
      <c r="EG186" s="93"/>
      <c r="EH186" s="96" t="s">
        <v>389</v>
      </c>
      <c r="EI186" s="97" t="s">
        <v>389</v>
      </c>
      <c r="EJ186" s="93"/>
      <c r="EK186" s="96" t="s">
        <v>389</v>
      </c>
      <c r="EL186" s="97" t="s">
        <v>389</v>
      </c>
      <c r="EM186" s="93"/>
      <c r="EN186" s="96" t="s">
        <v>389</v>
      </c>
      <c r="EO186" s="97" t="s">
        <v>389</v>
      </c>
      <c r="EP186" s="93"/>
      <c r="EQ186" s="96" t="s">
        <v>389</v>
      </c>
      <c r="ER186" s="97" t="s">
        <v>389</v>
      </c>
      <c r="ES186" s="93"/>
      <c r="ET186" s="96" t="s">
        <v>389</v>
      </c>
      <c r="EU186" s="97" t="s">
        <v>389</v>
      </c>
      <c r="EV186" s="93"/>
      <c r="EW186" s="96" t="s">
        <v>389</v>
      </c>
      <c r="EX186" s="97" t="s">
        <v>389</v>
      </c>
      <c r="EY186" s="93"/>
      <c r="EZ186" s="96" t="s">
        <v>389</v>
      </c>
      <c r="FA186" s="97" t="s">
        <v>389</v>
      </c>
      <c r="FB186" s="93"/>
      <c r="FC186" s="96" t="s">
        <v>389</v>
      </c>
      <c r="FD186" s="97" t="s">
        <v>389</v>
      </c>
      <c r="FE186" s="93"/>
      <c r="FF186" s="96" t="s">
        <v>389</v>
      </c>
      <c r="FG186" s="97" t="s">
        <v>389</v>
      </c>
      <c r="FH186" s="93"/>
      <c r="FI186" s="96" t="s">
        <v>389</v>
      </c>
      <c r="FJ186" s="97" t="s">
        <v>389</v>
      </c>
      <c r="FK186" s="93"/>
      <c r="FL186" s="96" t="s">
        <v>389</v>
      </c>
      <c r="FM186" s="97" t="s">
        <v>389</v>
      </c>
    </row>
    <row r="187" ht="15" customHeight="1" spans="1:170" x14ac:dyDescent="0.25">
      <c r="A187" s="107">
        <f>IF(indices!B187="","A compléter sur onglet 'indices'",indices!B187)</f>
      </c>
      <c r="B187" s="106">
        <f>'a completer'!$B$12</f>
      </c>
      <c r="C187" s="106">
        <f>'a completer'!$B$22</f>
      </c>
      <c r="D187" s="410">
        <f t="shared" si="2"/>
      </c>
      <c r="E187" s="93"/>
      <c r="F187" s="96" t="s">
        <v>389</v>
      </c>
      <c r="G187" s="97" t="s">
        <v>389</v>
      </c>
      <c r="H187" s="93"/>
      <c r="I187" s="96" t="s">
        <v>389</v>
      </c>
      <c r="J187" s="97" t="s">
        <v>389</v>
      </c>
      <c r="K187" s="93"/>
      <c r="L187" s="96" t="s">
        <v>389</v>
      </c>
      <c r="M187" s="97" t="s">
        <v>389</v>
      </c>
      <c r="N187" s="93"/>
      <c r="O187" s="96" t="s">
        <v>389</v>
      </c>
      <c r="P187" s="97" t="s">
        <v>389</v>
      </c>
      <c r="Q187" s="93"/>
      <c r="R187" s="96" t="s">
        <v>389</v>
      </c>
      <c r="S187" s="97" t="s">
        <v>389</v>
      </c>
      <c r="T187" s="93"/>
      <c r="U187" s="96" t="s">
        <v>389</v>
      </c>
      <c r="V187" s="97" t="s">
        <v>389</v>
      </c>
      <c r="W187" s="93"/>
      <c r="X187" s="96" t="s">
        <v>389</v>
      </c>
      <c r="Y187" s="97" t="s">
        <v>389</v>
      </c>
      <c r="Z187" s="93"/>
      <c r="AA187" s="96" t="s">
        <v>389</v>
      </c>
      <c r="AB187" s="97" t="s">
        <v>389</v>
      </c>
      <c r="AC187" s="93"/>
      <c r="AD187" s="96" t="s">
        <v>389</v>
      </c>
      <c r="AE187" s="97" t="s">
        <v>389</v>
      </c>
      <c r="AF187" s="93"/>
      <c r="AG187" s="96" t="s">
        <v>389</v>
      </c>
      <c r="AH187" s="97" t="s">
        <v>389</v>
      </c>
      <c r="AI187" s="93"/>
      <c r="AJ187" s="96" t="s">
        <v>389</v>
      </c>
      <c r="AK187" s="97" t="s">
        <v>389</v>
      </c>
      <c r="AL187" s="93"/>
      <c r="AM187" s="96" t="s">
        <v>389</v>
      </c>
      <c r="AN187" s="97" t="s">
        <v>389</v>
      </c>
      <c r="AO187" s="93"/>
      <c r="AP187" s="96" t="s">
        <v>389</v>
      </c>
      <c r="AQ187" s="97" t="s">
        <v>389</v>
      </c>
      <c r="AR187" s="93"/>
      <c r="AS187" s="96" t="s">
        <v>389</v>
      </c>
      <c r="AT187" s="97" t="s">
        <v>389</v>
      </c>
      <c r="AU187" s="93"/>
      <c r="AV187" s="96" t="s">
        <v>389</v>
      </c>
      <c r="AW187" s="97" t="s">
        <v>389</v>
      </c>
      <c r="AX187" s="93"/>
      <c r="AY187" s="96" t="s">
        <v>389</v>
      </c>
      <c r="AZ187" s="97" t="s">
        <v>389</v>
      </c>
      <c r="BA187" s="93"/>
      <c r="BB187" s="96" t="s">
        <v>389</v>
      </c>
      <c r="BC187" s="97" t="s">
        <v>389</v>
      </c>
      <c r="BD187" s="93"/>
      <c r="BE187" s="96" t="s">
        <v>389</v>
      </c>
      <c r="BF187" s="97" t="s">
        <v>389</v>
      </c>
      <c r="BG187" s="93"/>
      <c r="BH187" s="96" t="s">
        <v>389</v>
      </c>
      <c r="BI187" s="97" t="s">
        <v>389</v>
      </c>
      <c r="BJ187" s="93"/>
      <c r="BK187" s="96" t="s">
        <v>389</v>
      </c>
      <c r="BL187" s="97" t="s">
        <v>389</v>
      </c>
      <c r="BM187" s="93"/>
      <c r="BN187" s="96" t="s">
        <v>389</v>
      </c>
      <c r="BO187" s="97" t="s">
        <v>389</v>
      </c>
      <c r="BP187" s="93"/>
      <c r="BQ187" s="96" t="s">
        <v>389</v>
      </c>
      <c r="BR187" s="97" t="s">
        <v>389</v>
      </c>
      <c r="BS187" s="93"/>
      <c r="BT187" s="96" t="s">
        <v>389</v>
      </c>
      <c r="BU187" s="97" t="s">
        <v>389</v>
      </c>
      <c r="BV187" s="93"/>
      <c r="BW187" s="96" t="s">
        <v>389</v>
      </c>
      <c r="BX187" s="97" t="s">
        <v>389</v>
      </c>
      <c r="BY187" s="93"/>
      <c r="BZ187" s="96" t="s">
        <v>389</v>
      </c>
      <c r="CA187" s="97" t="s">
        <v>389</v>
      </c>
      <c r="CB187" s="93"/>
      <c r="CC187" s="96" t="s">
        <v>389</v>
      </c>
      <c r="CD187" s="97" t="s">
        <v>389</v>
      </c>
      <c r="CE187" s="93"/>
      <c r="CF187" s="96" t="s">
        <v>389</v>
      </c>
      <c r="CG187" s="97" t="s">
        <v>389</v>
      </c>
      <c r="CH187" s="93"/>
      <c r="CI187" s="96" t="s">
        <v>389</v>
      </c>
      <c r="CJ187" s="97" t="s">
        <v>389</v>
      </c>
      <c r="CK187" s="93"/>
      <c r="CL187" s="96" t="s">
        <v>389</v>
      </c>
      <c r="CM187" s="97" t="s">
        <v>389</v>
      </c>
      <c r="CN187" s="93"/>
      <c r="CO187" s="96" t="s">
        <v>389</v>
      </c>
      <c r="CP187" s="97" t="s">
        <v>389</v>
      </c>
      <c r="CQ187" s="93"/>
      <c r="CR187" s="96" t="s">
        <v>389</v>
      </c>
      <c r="CS187" s="97" t="s">
        <v>389</v>
      </c>
      <c r="CT187" s="93"/>
      <c r="CU187" s="96" t="s">
        <v>389</v>
      </c>
      <c r="CV187" s="97" t="s">
        <v>389</v>
      </c>
      <c r="CW187" s="93"/>
      <c r="CX187" s="96" t="s">
        <v>389</v>
      </c>
      <c r="CY187" s="97" t="s">
        <v>389</v>
      </c>
      <c r="CZ187" s="93"/>
      <c r="DA187" s="96" t="s">
        <v>389</v>
      </c>
      <c r="DB187" s="97" t="s">
        <v>389</v>
      </c>
      <c r="DC187" s="93"/>
      <c r="DD187" s="96" t="s">
        <v>389</v>
      </c>
      <c r="DE187" s="97" t="s">
        <v>389</v>
      </c>
      <c r="DF187" s="93"/>
      <c r="DG187" s="96" t="s">
        <v>389</v>
      </c>
      <c r="DH187" s="97" t="s">
        <v>389</v>
      </c>
      <c r="DI187" s="93"/>
      <c r="DJ187" s="96" t="s">
        <v>389</v>
      </c>
      <c r="DK187" s="97" t="s">
        <v>389</v>
      </c>
      <c r="DL187" s="93"/>
      <c r="DM187" s="96" t="s">
        <v>389</v>
      </c>
      <c r="DN187" s="97" t="s">
        <v>389</v>
      </c>
      <c r="DO187" s="93"/>
      <c r="DP187" s="96" t="s">
        <v>389</v>
      </c>
      <c r="DQ187" s="97" t="s">
        <v>389</v>
      </c>
      <c r="DR187" s="93"/>
      <c r="DS187" s="96" t="s">
        <v>389</v>
      </c>
      <c r="DT187" s="97" t="s">
        <v>389</v>
      </c>
      <c r="DU187" s="93"/>
      <c r="DV187" s="96" t="s">
        <v>389</v>
      </c>
      <c r="DW187" s="97" t="s">
        <v>389</v>
      </c>
      <c r="DX187" s="93"/>
      <c r="DY187" s="96" t="s">
        <v>389</v>
      </c>
      <c r="DZ187" s="97" t="s">
        <v>389</v>
      </c>
      <c r="EA187" s="93"/>
      <c r="EB187" s="96" t="s">
        <v>389</v>
      </c>
      <c r="EC187" s="97" t="s">
        <v>389</v>
      </c>
      <c r="ED187" s="93"/>
      <c r="EE187" s="96" t="s">
        <v>389</v>
      </c>
      <c r="EF187" s="97" t="s">
        <v>389</v>
      </c>
      <c r="EG187" s="93"/>
      <c r="EH187" s="96" t="s">
        <v>389</v>
      </c>
      <c r="EI187" s="97" t="s">
        <v>389</v>
      </c>
      <c r="EJ187" s="93"/>
      <c r="EK187" s="96" t="s">
        <v>389</v>
      </c>
      <c r="EL187" s="97" t="s">
        <v>389</v>
      </c>
      <c r="EM187" s="93"/>
      <c r="EN187" s="96" t="s">
        <v>389</v>
      </c>
      <c r="EO187" s="97" t="s">
        <v>389</v>
      </c>
      <c r="EP187" s="93"/>
      <c r="EQ187" s="96" t="s">
        <v>389</v>
      </c>
      <c r="ER187" s="97" t="s">
        <v>389</v>
      </c>
      <c r="ES187" s="93"/>
      <c r="ET187" s="96" t="s">
        <v>389</v>
      </c>
      <c r="EU187" s="97" t="s">
        <v>389</v>
      </c>
      <c r="EV187" s="93"/>
      <c r="EW187" s="96" t="s">
        <v>389</v>
      </c>
      <c r="EX187" s="97" t="s">
        <v>389</v>
      </c>
      <c r="EY187" s="93"/>
      <c r="EZ187" s="96" t="s">
        <v>389</v>
      </c>
      <c r="FA187" s="97" t="s">
        <v>389</v>
      </c>
      <c r="FB187" s="93"/>
      <c r="FC187" s="96" t="s">
        <v>389</v>
      </c>
      <c r="FD187" s="97" t="s">
        <v>389</v>
      </c>
      <c r="FE187" s="93"/>
      <c r="FF187" s="96" t="s">
        <v>389</v>
      </c>
      <c r="FG187" s="97" t="s">
        <v>389</v>
      </c>
      <c r="FH187" s="93"/>
      <c r="FI187" s="96" t="s">
        <v>389</v>
      </c>
      <c r="FJ187" s="97" t="s">
        <v>389</v>
      </c>
      <c r="FK187" s="93"/>
      <c r="FL187" s="96" t="s">
        <v>389</v>
      </c>
      <c r="FM187" s="97" t="s">
        <v>389</v>
      </c>
    </row>
    <row r="188" ht="15" customHeight="1" spans="1:170" x14ac:dyDescent="0.25">
      <c r="A188" s="109" t="s">
        <v>63</v>
      </c>
      <c r="B188" s="110"/>
      <c r="C188" s="109"/>
      <c r="D188" s="414"/>
      <c r="E188" s="409"/>
      <c r="F188" s="409" t="s">
        <v>390</v>
      </c>
      <c r="G188" s="409" t="s">
        <v>390</v>
      </c>
      <c r="H188" s="409"/>
      <c r="I188" s="409" t="s">
        <v>390</v>
      </c>
      <c r="J188" s="409" t="s">
        <v>390</v>
      </c>
      <c r="K188" s="409"/>
      <c r="L188" s="409" t="s">
        <v>390</v>
      </c>
      <c r="M188" s="409" t="s">
        <v>390</v>
      </c>
      <c r="N188" s="409"/>
      <c r="O188" s="409" t="s">
        <v>390</v>
      </c>
      <c r="P188" s="409" t="s">
        <v>390</v>
      </c>
      <c r="Q188" s="409"/>
      <c r="R188" s="409" t="s">
        <v>390</v>
      </c>
      <c r="S188" s="409" t="s">
        <v>390</v>
      </c>
      <c r="T188" s="409"/>
      <c r="U188" s="409" t="s">
        <v>390</v>
      </c>
      <c r="V188" s="409" t="s">
        <v>390</v>
      </c>
      <c r="W188" s="409"/>
      <c r="X188" s="409" t="s">
        <v>390</v>
      </c>
      <c r="Y188" s="409" t="s">
        <v>390</v>
      </c>
      <c r="Z188" s="409"/>
      <c r="AA188" s="409" t="s">
        <v>390</v>
      </c>
      <c r="AB188" s="409" t="s">
        <v>390</v>
      </c>
      <c r="AC188" s="409"/>
      <c r="AD188" s="409" t="s">
        <v>390</v>
      </c>
      <c r="AE188" s="409" t="s">
        <v>390</v>
      </c>
      <c r="AF188" s="409"/>
      <c r="AG188" s="409" t="s">
        <v>390</v>
      </c>
      <c r="AH188" s="409" t="s">
        <v>390</v>
      </c>
      <c r="AI188" s="409"/>
      <c r="AJ188" s="409" t="s">
        <v>390</v>
      </c>
      <c r="AK188" s="409" t="s">
        <v>390</v>
      </c>
      <c r="AL188" s="409"/>
      <c r="AM188" s="409" t="s">
        <v>390</v>
      </c>
      <c r="AN188" s="409" t="s">
        <v>390</v>
      </c>
      <c r="AO188" s="409"/>
      <c r="AP188" s="409" t="s">
        <v>390</v>
      </c>
      <c r="AQ188" s="409" t="s">
        <v>390</v>
      </c>
      <c r="AR188" s="409"/>
      <c r="AS188" s="409" t="s">
        <v>390</v>
      </c>
      <c r="AT188" s="409" t="s">
        <v>390</v>
      </c>
      <c r="AU188" s="409"/>
      <c r="AV188" s="409" t="s">
        <v>390</v>
      </c>
      <c r="AW188" s="409" t="s">
        <v>390</v>
      </c>
      <c r="AX188" s="409"/>
      <c r="AY188" s="409" t="s">
        <v>390</v>
      </c>
      <c r="AZ188" s="409" t="s">
        <v>390</v>
      </c>
      <c r="BA188" s="409"/>
      <c r="BB188" s="409" t="s">
        <v>390</v>
      </c>
      <c r="BC188" s="409" t="s">
        <v>390</v>
      </c>
      <c r="BD188" s="409"/>
      <c r="BE188" s="409" t="s">
        <v>390</v>
      </c>
      <c r="BF188" s="409" t="s">
        <v>390</v>
      </c>
      <c r="BG188" s="409"/>
      <c r="BH188" s="409" t="s">
        <v>390</v>
      </c>
      <c r="BI188" s="409" t="s">
        <v>390</v>
      </c>
      <c r="BJ188" s="409"/>
      <c r="BK188" s="409" t="s">
        <v>390</v>
      </c>
      <c r="BL188" s="409" t="s">
        <v>390</v>
      </c>
      <c r="BM188" s="409"/>
      <c r="BN188" s="409" t="s">
        <v>390</v>
      </c>
      <c r="BO188" s="409" t="s">
        <v>390</v>
      </c>
      <c r="BP188" s="409"/>
      <c r="BQ188" s="409" t="s">
        <v>390</v>
      </c>
      <c r="BR188" s="409" t="s">
        <v>390</v>
      </c>
      <c r="BS188" s="409"/>
      <c r="BT188" s="409" t="s">
        <v>390</v>
      </c>
      <c r="BU188" s="409" t="s">
        <v>390</v>
      </c>
      <c r="BV188" s="409"/>
      <c r="BW188" s="409" t="s">
        <v>390</v>
      </c>
      <c r="BX188" s="409" t="s">
        <v>390</v>
      </c>
      <c r="BY188" s="409"/>
      <c r="BZ188" s="409" t="s">
        <v>390</v>
      </c>
      <c r="CA188" s="409" t="s">
        <v>390</v>
      </c>
      <c r="CB188" s="409"/>
      <c r="CC188" s="409" t="s">
        <v>390</v>
      </c>
      <c r="CD188" s="409" t="s">
        <v>390</v>
      </c>
      <c r="CE188" s="409"/>
      <c r="CF188" s="409" t="s">
        <v>390</v>
      </c>
      <c r="CG188" s="409" t="s">
        <v>390</v>
      </c>
      <c r="CH188" s="409"/>
      <c r="CI188" s="409" t="s">
        <v>390</v>
      </c>
      <c r="CJ188" s="409" t="s">
        <v>390</v>
      </c>
      <c r="CK188" s="409"/>
      <c r="CL188" s="409" t="s">
        <v>390</v>
      </c>
      <c r="CM188" s="409" t="s">
        <v>390</v>
      </c>
      <c r="CN188" s="409"/>
      <c r="CO188" s="409" t="s">
        <v>390</v>
      </c>
      <c r="CP188" s="409" t="s">
        <v>390</v>
      </c>
      <c r="CQ188" s="409"/>
      <c r="CR188" s="409" t="s">
        <v>390</v>
      </c>
      <c r="CS188" s="409" t="s">
        <v>390</v>
      </c>
      <c r="CT188" s="409"/>
      <c r="CU188" s="409" t="s">
        <v>390</v>
      </c>
      <c r="CV188" s="409" t="s">
        <v>390</v>
      </c>
      <c r="CW188" s="409"/>
      <c r="CX188" s="409" t="s">
        <v>390</v>
      </c>
      <c r="CY188" s="409" t="s">
        <v>390</v>
      </c>
      <c r="CZ188" s="409"/>
      <c r="DA188" s="409" t="s">
        <v>390</v>
      </c>
      <c r="DB188" s="409" t="s">
        <v>390</v>
      </c>
      <c r="DC188" s="409"/>
      <c r="DD188" s="409" t="s">
        <v>390</v>
      </c>
      <c r="DE188" s="409" t="s">
        <v>390</v>
      </c>
      <c r="DF188" s="409"/>
      <c r="DG188" s="409" t="s">
        <v>390</v>
      </c>
      <c r="DH188" s="409" t="s">
        <v>390</v>
      </c>
      <c r="DI188" s="409"/>
      <c r="DJ188" s="409" t="s">
        <v>390</v>
      </c>
      <c r="DK188" s="409" t="s">
        <v>390</v>
      </c>
      <c r="DL188" s="409"/>
      <c r="DM188" s="409" t="s">
        <v>390</v>
      </c>
      <c r="DN188" s="409" t="s">
        <v>390</v>
      </c>
      <c r="DO188" s="409"/>
      <c r="DP188" s="409" t="s">
        <v>390</v>
      </c>
      <c r="DQ188" s="409" t="s">
        <v>390</v>
      </c>
      <c r="DR188" s="409"/>
      <c r="DS188" s="409" t="s">
        <v>390</v>
      </c>
      <c r="DT188" s="409" t="s">
        <v>390</v>
      </c>
      <c r="DU188" s="409"/>
      <c r="DV188" s="409" t="s">
        <v>390</v>
      </c>
      <c r="DW188" s="409" t="s">
        <v>390</v>
      </c>
      <c r="DX188" s="409"/>
      <c r="DY188" s="409" t="s">
        <v>390</v>
      </c>
      <c r="DZ188" s="409" t="s">
        <v>390</v>
      </c>
      <c r="EA188" s="409"/>
      <c r="EB188" s="409" t="s">
        <v>390</v>
      </c>
      <c r="EC188" s="409" t="s">
        <v>390</v>
      </c>
      <c r="ED188" s="409"/>
      <c r="EE188" s="409" t="s">
        <v>390</v>
      </c>
      <c r="EF188" s="409" t="s">
        <v>390</v>
      </c>
      <c r="EG188" s="409"/>
      <c r="EH188" s="409" t="s">
        <v>390</v>
      </c>
      <c r="EI188" s="409" t="s">
        <v>390</v>
      </c>
      <c r="EJ188" s="409"/>
      <c r="EK188" s="409" t="s">
        <v>390</v>
      </c>
      <c r="EL188" s="409" t="s">
        <v>390</v>
      </c>
      <c r="EM188" s="409"/>
      <c r="EN188" s="409" t="s">
        <v>390</v>
      </c>
      <c r="EO188" s="409" t="s">
        <v>390</v>
      </c>
      <c r="EP188" s="409"/>
      <c r="EQ188" s="409" t="s">
        <v>390</v>
      </c>
      <c r="ER188" s="409" t="s">
        <v>390</v>
      </c>
      <c r="ES188" s="409"/>
      <c r="ET188" s="409" t="s">
        <v>390</v>
      </c>
      <c r="EU188" s="409" t="s">
        <v>390</v>
      </c>
      <c r="EV188" s="409"/>
      <c r="EW188" s="409" t="s">
        <v>390</v>
      </c>
      <c r="EX188" s="409" t="s">
        <v>390</v>
      </c>
      <c r="EY188" s="409"/>
      <c r="EZ188" s="409" t="s">
        <v>390</v>
      </c>
      <c r="FA188" s="409" t="s">
        <v>390</v>
      </c>
      <c r="FB188" s="409"/>
      <c r="FC188" s="409" t="s">
        <v>390</v>
      </c>
      <c r="FD188" s="409" t="s">
        <v>390</v>
      </c>
      <c r="FE188" s="409"/>
      <c r="FF188" s="409" t="s">
        <v>390</v>
      </c>
      <c r="FG188" s="409" t="s">
        <v>390</v>
      </c>
      <c r="FH188" s="409"/>
      <c r="FI188" s="409" t="s">
        <v>390</v>
      </c>
      <c r="FJ188" s="409" t="s">
        <v>390</v>
      </c>
      <c r="FK188" s="409"/>
      <c r="FL188" s="409" t="s">
        <v>390</v>
      </c>
      <c r="FM188" s="409" t="s">
        <v>390</v>
      </c>
    </row>
    <row r="189" ht="15" customHeight="1" spans="1:170" x14ac:dyDescent="0.25">
      <c r="A189" s="94">
        <f>indices!B189</f>
      </c>
      <c r="B189" s="106">
        <f>'a completer'!$B$12</f>
      </c>
      <c r="C189" s="106">
        <f>'a completer'!$B$23</f>
      </c>
      <c r="D189" s="410">
        <f t="shared" si="2"/>
      </c>
      <c r="E189" s="93"/>
      <c r="F189" s="96" t="s">
        <v>389</v>
      </c>
      <c r="G189" s="97" t="s">
        <v>389</v>
      </c>
      <c r="H189" s="93"/>
      <c r="I189" s="96" t="s">
        <v>389</v>
      </c>
      <c r="J189" s="97" t="s">
        <v>389</v>
      </c>
      <c r="K189" s="93"/>
      <c r="L189" s="96" t="s">
        <v>389</v>
      </c>
      <c r="M189" s="97" t="s">
        <v>389</v>
      </c>
      <c r="N189" s="93"/>
      <c r="O189" s="96" t="s">
        <v>389</v>
      </c>
      <c r="P189" s="97" t="s">
        <v>389</v>
      </c>
      <c r="Q189" s="93"/>
      <c r="R189" s="96" t="s">
        <v>389</v>
      </c>
      <c r="S189" s="97" t="s">
        <v>389</v>
      </c>
      <c r="T189" s="93"/>
      <c r="U189" s="96" t="s">
        <v>389</v>
      </c>
      <c r="V189" s="97" t="s">
        <v>389</v>
      </c>
      <c r="W189" s="93"/>
      <c r="X189" s="96" t="s">
        <v>389</v>
      </c>
      <c r="Y189" s="97" t="s">
        <v>389</v>
      </c>
      <c r="Z189" s="93"/>
      <c r="AA189" s="96" t="s">
        <v>389</v>
      </c>
      <c r="AB189" s="97" t="s">
        <v>389</v>
      </c>
      <c r="AC189" s="93"/>
      <c r="AD189" s="96" t="s">
        <v>389</v>
      </c>
      <c r="AE189" s="97" t="s">
        <v>389</v>
      </c>
      <c r="AF189" s="93"/>
      <c r="AG189" s="96" t="s">
        <v>389</v>
      </c>
      <c r="AH189" s="97" t="s">
        <v>389</v>
      </c>
      <c r="AI189" s="93"/>
      <c r="AJ189" s="96" t="s">
        <v>389</v>
      </c>
      <c r="AK189" s="97" t="s">
        <v>389</v>
      </c>
      <c r="AL189" s="93"/>
      <c r="AM189" s="96" t="s">
        <v>389</v>
      </c>
      <c r="AN189" s="97" t="s">
        <v>389</v>
      </c>
      <c r="AO189" s="93"/>
      <c r="AP189" s="96" t="s">
        <v>389</v>
      </c>
      <c r="AQ189" s="97" t="s">
        <v>389</v>
      </c>
      <c r="AR189" s="93"/>
      <c r="AS189" s="96" t="s">
        <v>389</v>
      </c>
      <c r="AT189" s="97" t="s">
        <v>389</v>
      </c>
      <c r="AU189" s="93"/>
      <c r="AV189" s="96" t="s">
        <v>389</v>
      </c>
      <c r="AW189" s="97" t="s">
        <v>389</v>
      </c>
      <c r="AX189" s="93"/>
      <c r="AY189" s="96" t="s">
        <v>389</v>
      </c>
      <c r="AZ189" s="97" t="s">
        <v>389</v>
      </c>
      <c r="BA189" s="93"/>
      <c r="BB189" s="96" t="s">
        <v>389</v>
      </c>
      <c r="BC189" s="97" t="s">
        <v>389</v>
      </c>
      <c r="BD189" s="93"/>
      <c r="BE189" s="96" t="s">
        <v>389</v>
      </c>
      <c r="BF189" s="97" t="s">
        <v>389</v>
      </c>
      <c r="BG189" s="93"/>
      <c r="BH189" s="96" t="s">
        <v>389</v>
      </c>
      <c r="BI189" s="97" t="s">
        <v>389</v>
      </c>
      <c r="BJ189" s="93"/>
      <c r="BK189" s="96" t="s">
        <v>389</v>
      </c>
      <c r="BL189" s="97" t="s">
        <v>389</v>
      </c>
      <c r="BM189" s="93"/>
      <c r="BN189" s="96" t="s">
        <v>389</v>
      </c>
      <c r="BO189" s="97" t="s">
        <v>389</v>
      </c>
      <c r="BP189" s="93"/>
      <c r="BQ189" s="96" t="s">
        <v>389</v>
      </c>
      <c r="BR189" s="97" t="s">
        <v>389</v>
      </c>
      <c r="BS189" s="93"/>
      <c r="BT189" s="96" t="s">
        <v>389</v>
      </c>
      <c r="BU189" s="97" t="s">
        <v>389</v>
      </c>
      <c r="BV189" s="93"/>
      <c r="BW189" s="96" t="s">
        <v>389</v>
      </c>
      <c r="BX189" s="97" t="s">
        <v>389</v>
      </c>
      <c r="BY189" s="93"/>
      <c r="BZ189" s="96" t="s">
        <v>389</v>
      </c>
      <c r="CA189" s="97" t="s">
        <v>389</v>
      </c>
      <c r="CB189" s="93"/>
      <c r="CC189" s="96" t="s">
        <v>389</v>
      </c>
      <c r="CD189" s="97" t="s">
        <v>389</v>
      </c>
      <c r="CE189" s="93"/>
      <c r="CF189" s="96" t="s">
        <v>389</v>
      </c>
      <c r="CG189" s="97" t="s">
        <v>389</v>
      </c>
      <c r="CH189" s="93"/>
      <c r="CI189" s="96" t="s">
        <v>389</v>
      </c>
      <c r="CJ189" s="97" t="s">
        <v>389</v>
      </c>
      <c r="CK189" s="93"/>
      <c r="CL189" s="96" t="s">
        <v>389</v>
      </c>
      <c r="CM189" s="97" t="s">
        <v>389</v>
      </c>
      <c r="CN189" s="93"/>
      <c r="CO189" s="96" t="s">
        <v>389</v>
      </c>
      <c r="CP189" s="97" t="s">
        <v>389</v>
      </c>
      <c r="CQ189" s="93"/>
      <c r="CR189" s="96" t="s">
        <v>389</v>
      </c>
      <c r="CS189" s="97" t="s">
        <v>389</v>
      </c>
      <c r="CT189" s="93"/>
      <c r="CU189" s="96" t="s">
        <v>389</v>
      </c>
      <c r="CV189" s="97" t="s">
        <v>389</v>
      </c>
      <c r="CW189" s="93"/>
      <c r="CX189" s="96" t="s">
        <v>389</v>
      </c>
      <c r="CY189" s="97" t="s">
        <v>389</v>
      </c>
      <c r="CZ189" s="93"/>
      <c r="DA189" s="96" t="s">
        <v>389</v>
      </c>
      <c r="DB189" s="97" t="s">
        <v>389</v>
      </c>
      <c r="DC189" s="93"/>
      <c r="DD189" s="96" t="s">
        <v>389</v>
      </c>
      <c r="DE189" s="97" t="s">
        <v>389</v>
      </c>
      <c r="DF189" s="93"/>
      <c r="DG189" s="96" t="s">
        <v>389</v>
      </c>
      <c r="DH189" s="97" t="s">
        <v>389</v>
      </c>
      <c r="DI189" s="93"/>
      <c r="DJ189" s="96" t="s">
        <v>389</v>
      </c>
      <c r="DK189" s="97" t="s">
        <v>389</v>
      </c>
      <c r="DL189" s="93"/>
      <c r="DM189" s="96" t="s">
        <v>389</v>
      </c>
      <c r="DN189" s="97" t="s">
        <v>389</v>
      </c>
      <c r="DO189" s="93"/>
      <c r="DP189" s="96" t="s">
        <v>389</v>
      </c>
      <c r="DQ189" s="97" t="s">
        <v>389</v>
      </c>
      <c r="DR189" s="93"/>
      <c r="DS189" s="96" t="s">
        <v>389</v>
      </c>
      <c r="DT189" s="97" t="s">
        <v>389</v>
      </c>
      <c r="DU189" s="93"/>
      <c r="DV189" s="96" t="s">
        <v>389</v>
      </c>
      <c r="DW189" s="97" t="s">
        <v>389</v>
      </c>
      <c r="DX189" s="93"/>
      <c r="DY189" s="96" t="s">
        <v>389</v>
      </c>
      <c r="DZ189" s="97" t="s">
        <v>389</v>
      </c>
      <c r="EA189" s="93"/>
      <c r="EB189" s="96" t="s">
        <v>389</v>
      </c>
      <c r="EC189" s="97" t="s">
        <v>389</v>
      </c>
      <c r="ED189" s="93"/>
      <c r="EE189" s="96" t="s">
        <v>389</v>
      </c>
      <c r="EF189" s="97" t="s">
        <v>389</v>
      </c>
      <c r="EG189" s="93"/>
      <c r="EH189" s="96" t="s">
        <v>389</v>
      </c>
      <c r="EI189" s="97" t="s">
        <v>389</v>
      </c>
      <c r="EJ189" s="93"/>
      <c r="EK189" s="96" t="s">
        <v>389</v>
      </c>
      <c r="EL189" s="97" t="s">
        <v>389</v>
      </c>
      <c r="EM189" s="93"/>
      <c r="EN189" s="96" t="s">
        <v>389</v>
      </c>
      <c r="EO189" s="97" t="s">
        <v>389</v>
      </c>
      <c r="EP189" s="93"/>
      <c r="EQ189" s="96" t="s">
        <v>389</v>
      </c>
      <c r="ER189" s="97" t="s">
        <v>389</v>
      </c>
      <c r="ES189" s="93"/>
      <c r="ET189" s="96" t="s">
        <v>389</v>
      </c>
      <c r="EU189" s="97" t="s">
        <v>389</v>
      </c>
      <c r="EV189" s="93"/>
      <c r="EW189" s="96" t="s">
        <v>389</v>
      </c>
      <c r="EX189" s="97" t="s">
        <v>389</v>
      </c>
      <c r="EY189" s="93"/>
      <c r="EZ189" s="96" t="s">
        <v>389</v>
      </c>
      <c r="FA189" s="97" t="s">
        <v>389</v>
      </c>
      <c r="FB189" s="93"/>
      <c r="FC189" s="96" t="s">
        <v>389</v>
      </c>
      <c r="FD189" s="97" t="s">
        <v>389</v>
      </c>
      <c r="FE189" s="93"/>
      <c r="FF189" s="96" t="s">
        <v>389</v>
      </c>
      <c r="FG189" s="97" t="s">
        <v>389</v>
      </c>
      <c r="FH189" s="93"/>
      <c r="FI189" s="96" t="s">
        <v>389</v>
      </c>
      <c r="FJ189" s="97" t="s">
        <v>389</v>
      </c>
      <c r="FK189" s="93"/>
      <c r="FL189" s="96" t="s">
        <v>389</v>
      </c>
      <c r="FM189" s="97" t="s">
        <v>389</v>
      </c>
    </row>
    <row r="190" ht="15" customHeight="1" spans="1:170" x14ac:dyDescent="0.25">
      <c r="A190" s="94">
        <f>indices!B190</f>
      </c>
      <c r="B190" s="106">
        <f>'a completer'!$B$12</f>
      </c>
      <c r="C190" s="106">
        <f>'a completer'!$B$23</f>
      </c>
      <c r="D190" s="410">
        <f t="shared" si="2"/>
      </c>
      <c r="E190" s="93"/>
      <c r="F190" s="96" t="s">
        <v>389</v>
      </c>
      <c r="G190" s="97" t="s">
        <v>389</v>
      </c>
      <c r="H190" s="93"/>
      <c r="I190" s="96" t="s">
        <v>389</v>
      </c>
      <c r="J190" s="97" t="s">
        <v>389</v>
      </c>
      <c r="K190" s="93"/>
      <c r="L190" s="96" t="s">
        <v>389</v>
      </c>
      <c r="M190" s="97" t="s">
        <v>389</v>
      </c>
      <c r="N190" s="93"/>
      <c r="O190" s="96" t="s">
        <v>389</v>
      </c>
      <c r="P190" s="97" t="s">
        <v>389</v>
      </c>
      <c r="Q190" s="93"/>
      <c r="R190" s="96" t="s">
        <v>389</v>
      </c>
      <c r="S190" s="97" t="s">
        <v>389</v>
      </c>
      <c r="T190" s="93"/>
      <c r="U190" s="96" t="s">
        <v>389</v>
      </c>
      <c r="V190" s="97" t="s">
        <v>389</v>
      </c>
      <c r="W190" s="93"/>
      <c r="X190" s="96" t="s">
        <v>389</v>
      </c>
      <c r="Y190" s="97" t="s">
        <v>389</v>
      </c>
      <c r="Z190" s="93"/>
      <c r="AA190" s="96" t="s">
        <v>389</v>
      </c>
      <c r="AB190" s="97" t="s">
        <v>389</v>
      </c>
      <c r="AC190" s="93"/>
      <c r="AD190" s="96" t="s">
        <v>389</v>
      </c>
      <c r="AE190" s="97" t="s">
        <v>389</v>
      </c>
      <c r="AF190" s="93"/>
      <c r="AG190" s="96" t="s">
        <v>389</v>
      </c>
      <c r="AH190" s="97" t="s">
        <v>389</v>
      </c>
      <c r="AI190" s="93"/>
      <c r="AJ190" s="96" t="s">
        <v>389</v>
      </c>
      <c r="AK190" s="97" t="s">
        <v>389</v>
      </c>
      <c r="AL190" s="93"/>
      <c r="AM190" s="96" t="s">
        <v>389</v>
      </c>
      <c r="AN190" s="97" t="s">
        <v>389</v>
      </c>
      <c r="AO190" s="93"/>
      <c r="AP190" s="96" t="s">
        <v>389</v>
      </c>
      <c r="AQ190" s="97" t="s">
        <v>389</v>
      </c>
      <c r="AR190" s="93"/>
      <c r="AS190" s="96" t="s">
        <v>389</v>
      </c>
      <c r="AT190" s="97" t="s">
        <v>389</v>
      </c>
      <c r="AU190" s="93"/>
      <c r="AV190" s="96" t="s">
        <v>389</v>
      </c>
      <c r="AW190" s="97" t="s">
        <v>389</v>
      </c>
      <c r="AX190" s="93"/>
      <c r="AY190" s="96" t="s">
        <v>389</v>
      </c>
      <c r="AZ190" s="97" t="s">
        <v>389</v>
      </c>
      <c r="BA190" s="93"/>
      <c r="BB190" s="96" t="s">
        <v>389</v>
      </c>
      <c r="BC190" s="97" t="s">
        <v>389</v>
      </c>
      <c r="BD190" s="93"/>
      <c r="BE190" s="96" t="s">
        <v>389</v>
      </c>
      <c r="BF190" s="97" t="s">
        <v>389</v>
      </c>
      <c r="BG190" s="93"/>
      <c r="BH190" s="96" t="s">
        <v>389</v>
      </c>
      <c r="BI190" s="97" t="s">
        <v>389</v>
      </c>
      <c r="BJ190" s="93"/>
      <c r="BK190" s="96" t="s">
        <v>389</v>
      </c>
      <c r="BL190" s="97" t="s">
        <v>389</v>
      </c>
      <c r="BM190" s="93"/>
      <c r="BN190" s="96" t="s">
        <v>389</v>
      </c>
      <c r="BO190" s="97" t="s">
        <v>389</v>
      </c>
      <c r="BP190" s="93"/>
      <c r="BQ190" s="96" t="s">
        <v>389</v>
      </c>
      <c r="BR190" s="97" t="s">
        <v>389</v>
      </c>
      <c r="BS190" s="93"/>
      <c r="BT190" s="96" t="s">
        <v>389</v>
      </c>
      <c r="BU190" s="97" t="s">
        <v>389</v>
      </c>
      <c r="BV190" s="93"/>
      <c r="BW190" s="96" t="s">
        <v>389</v>
      </c>
      <c r="BX190" s="97" t="s">
        <v>389</v>
      </c>
      <c r="BY190" s="93"/>
      <c r="BZ190" s="96" t="s">
        <v>389</v>
      </c>
      <c r="CA190" s="97" t="s">
        <v>389</v>
      </c>
      <c r="CB190" s="93"/>
      <c r="CC190" s="96" t="s">
        <v>389</v>
      </c>
      <c r="CD190" s="97" t="s">
        <v>389</v>
      </c>
      <c r="CE190" s="93"/>
      <c r="CF190" s="96" t="s">
        <v>389</v>
      </c>
      <c r="CG190" s="97" t="s">
        <v>389</v>
      </c>
      <c r="CH190" s="93"/>
      <c r="CI190" s="96" t="s">
        <v>389</v>
      </c>
      <c r="CJ190" s="97" t="s">
        <v>389</v>
      </c>
      <c r="CK190" s="93"/>
      <c r="CL190" s="96" t="s">
        <v>389</v>
      </c>
      <c r="CM190" s="97" t="s">
        <v>389</v>
      </c>
      <c r="CN190" s="93"/>
      <c r="CO190" s="96" t="s">
        <v>389</v>
      </c>
      <c r="CP190" s="97" t="s">
        <v>389</v>
      </c>
      <c r="CQ190" s="93"/>
      <c r="CR190" s="96" t="s">
        <v>389</v>
      </c>
      <c r="CS190" s="97" t="s">
        <v>389</v>
      </c>
      <c r="CT190" s="93"/>
      <c r="CU190" s="96" t="s">
        <v>389</v>
      </c>
      <c r="CV190" s="97" t="s">
        <v>389</v>
      </c>
      <c r="CW190" s="93"/>
      <c r="CX190" s="96" t="s">
        <v>389</v>
      </c>
      <c r="CY190" s="97" t="s">
        <v>389</v>
      </c>
      <c r="CZ190" s="93"/>
      <c r="DA190" s="96" t="s">
        <v>389</v>
      </c>
      <c r="DB190" s="97" t="s">
        <v>389</v>
      </c>
      <c r="DC190" s="93"/>
      <c r="DD190" s="96" t="s">
        <v>389</v>
      </c>
      <c r="DE190" s="97" t="s">
        <v>389</v>
      </c>
      <c r="DF190" s="93"/>
      <c r="DG190" s="96" t="s">
        <v>389</v>
      </c>
      <c r="DH190" s="97" t="s">
        <v>389</v>
      </c>
      <c r="DI190" s="93"/>
      <c r="DJ190" s="96" t="s">
        <v>389</v>
      </c>
      <c r="DK190" s="97" t="s">
        <v>389</v>
      </c>
      <c r="DL190" s="93"/>
      <c r="DM190" s="96" t="s">
        <v>389</v>
      </c>
      <c r="DN190" s="97" t="s">
        <v>389</v>
      </c>
      <c r="DO190" s="93"/>
      <c r="DP190" s="96" t="s">
        <v>389</v>
      </c>
      <c r="DQ190" s="97" t="s">
        <v>389</v>
      </c>
      <c r="DR190" s="93"/>
      <c r="DS190" s="96" t="s">
        <v>389</v>
      </c>
      <c r="DT190" s="97" t="s">
        <v>389</v>
      </c>
      <c r="DU190" s="93"/>
      <c r="DV190" s="96" t="s">
        <v>389</v>
      </c>
      <c r="DW190" s="97" t="s">
        <v>389</v>
      </c>
      <c r="DX190" s="93"/>
      <c r="DY190" s="96" t="s">
        <v>389</v>
      </c>
      <c r="DZ190" s="97" t="s">
        <v>389</v>
      </c>
      <c r="EA190" s="93"/>
      <c r="EB190" s="96" t="s">
        <v>389</v>
      </c>
      <c r="EC190" s="97" t="s">
        <v>389</v>
      </c>
      <c r="ED190" s="93"/>
      <c r="EE190" s="96" t="s">
        <v>389</v>
      </c>
      <c r="EF190" s="97" t="s">
        <v>389</v>
      </c>
      <c r="EG190" s="93"/>
      <c r="EH190" s="96" t="s">
        <v>389</v>
      </c>
      <c r="EI190" s="97" t="s">
        <v>389</v>
      </c>
      <c r="EJ190" s="93"/>
      <c r="EK190" s="96" t="s">
        <v>389</v>
      </c>
      <c r="EL190" s="97" t="s">
        <v>389</v>
      </c>
      <c r="EM190" s="93"/>
      <c r="EN190" s="96" t="s">
        <v>389</v>
      </c>
      <c r="EO190" s="97" t="s">
        <v>389</v>
      </c>
      <c r="EP190" s="93"/>
      <c r="EQ190" s="96" t="s">
        <v>389</v>
      </c>
      <c r="ER190" s="97" t="s">
        <v>389</v>
      </c>
      <c r="ES190" s="93"/>
      <c r="ET190" s="96" t="s">
        <v>389</v>
      </c>
      <c r="EU190" s="97" t="s">
        <v>389</v>
      </c>
      <c r="EV190" s="93"/>
      <c r="EW190" s="96" t="s">
        <v>389</v>
      </c>
      <c r="EX190" s="97" t="s">
        <v>389</v>
      </c>
      <c r="EY190" s="93"/>
      <c r="EZ190" s="96" t="s">
        <v>389</v>
      </c>
      <c r="FA190" s="97" t="s">
        <v>389</v>
      </c>
      <c r="FB190" s="93"/>
      <c r="FC190" s="96" t="s">
        <v>389</v>
      </c>
      <c r="FD190" s="97" t="s">
        <v>389</v>
      </c>
      <c r="FE190" s="93"/>
      <c r="FF190" s="96" t="s">
        <v>389</v>
      </c>
      <c r="FG190" s="97" t="s">
        <v>389</v>
      </c>
      <c r="FH190" s="93"/>
      <c r="FI190" s="96" t="s">
        <v>389</v>
      </c>
      <c r="FJ190" s="97" t="s">
        <v>389</v>
      </c>
      <c r="FK190" s="93"/>
      <c r="FL190" s="96" t="s">
        <v>389</v>
      </c>
      <c r="FM190" s="97" t="s">
        <v>389</v>
      </c>
    </row>
    <row r="191" ht="15" customHeight="1" spans="1:170" x14ac:dyDescent="0.25">
      <c r="A191" s="94">
        <f>indices!B191</f>
      </c>
      <c r="B191" s="106">
        <f>'a completer'!$B$12</f>
      </c>
      <c r="C191" s="106">
        <f>'a completer'!$B$23</f>
      </c>
      <c r="D191" s="410">
        <f t="shared" si="2"/>
      </c>
      <c r="E191" s="93"/>
      <c r="F191" s="96" t="s">
        <v>389</v>
      </c>
      <c r="G191" s="97" t="s">
        <v>389</v>
      </c>
      <c r="H191" s="93"/>
      <c r="I191" s="416" t="s">
        <v>389</v>
      </c>
      <c r="J191" s="417" t="s">
        <v>389</v>
      </c>
      <c r="K191" s="93"/>
      <c r="L191" s="96" t="s">
        <v>389</v>
      </c>
      <c r="M191" s="97" t="s">
        <v>389</v>
      </c>
      <c r="N191" s="93"/>
      <c r="O191" s="96" t="s">
        <v>389</v>
      </c>
      <c r="P191" s="97" t="s">
        <v>389</v>
      </c>
      <c r="Q191" s="93"/>
      <c r="R191" s="96" t="s">
        <v>389</v>
      </c>
      <c r="S191" s="97" t="s">
        <v>389</v>
      </c>
      <c r="T191" s="93"/>
      <c r="U191" s="96" t="s">
        <v>389</v>
      </c>
      <c r="V191" s="97" t="s">
        <v>389</v>
      </c>
      <c r="W191" s="93"/>
      <c r="X191" s="96" t="s">
        <v>389</v>
      </c>
      <c r="Y191" s="97" t="s">
        <v>389</v>
      </c>
      <c r="Z191" s="93"/>
      <c r="AA191" s="96" t="s">
        <v>389</v>
      </c>
      <c r="AB191" s="97" t="s">
        <v>389</v>
      </c>
      <c r="AC191" s="93"/>
      <c r="AD191" s="96" t="s">
        <v>389</v>
      </c>
      <c r="AE191" s="97" t="s">
        <v>389</v>
      </c>
      <c r="AF191" s="93"/>
      <c r="AG191" s="96" t="s">
        <v>389</v>
      </c>
      <c r="AH191" s="97" t="s">
        <v>389</v>
      </c>
      <c r="AI191" s="93"/>
      <c r="AJ191" s="96" t="s">
        <v>389</v>
      </c>
      <c r="AK191" s="97" t="s">
        <v>389</v>
      </c>
      <c r="AL191" s="93"/>
      <c r="AM191" s="96" t="s">
        <v>389</v>
      </c>
      <c r="AN191" s="97" t="s">
        <v>389</v>
      </c>
      <c r="AO191" s="93"/>
      <c r="AP191" s="96" t="s">
        <v>389</v>
      </c>
      <c r="AQ191" s="97" t="s">
        <v>389</v>
      </c>
      <c r="AR191" s="93"/>
      <c r="AS191" s="96" t="s">
        <v>389</v>
      </c>
      <c r="AT191" s="97" t="s">
        <v>389</v>
      </c>
      <c r="AU191" s="93"/>
      <c r="AV191" s="96" t="s">
        <v>389</v>
      </c>
      <c r="AW191" s="97" t="s">
        <v>389</v>
      </c>
      <c r="AX191" s="93"/>
      <c r="AY191" s="96" t="s">
        <v>389</v>
      </c>
      <c r="AZ191" s="97" t="s">
        <v>389</v>
      </c>
      <c r="BA191" s="93"/>
      <c r="BB191" s="96" t="s">
        <v>389</v>
      </c>
      <c r="BC191" s="97" t="s">
        <v>389</v>
      </c>
      <c r="BD191" s="93"/>
      <c r="BE191" s="96" t="s">
        <v>389</v>
      </c>
      <c r="BF191" s="97" t="s">
        <v>389</v>
      </c>
      <c r="BG191" s="93"/>
      <c r="BH191" s="96" t="s">
        <v>389</v>
      </c>
      <c r="BI191" s="97" t="s">
        <v>389</v>
      </c>
      <c r="BJ191" s="93"/>
      <c r="BK191" s="96" t="s">
        <v>389</v>
      </c>
      <c r="BL191" s="97" t="s">
        <v>389</v>
      </c>
      <c r="BM191" s="93"/>
      <c r="BN191" s="96" t="s">
        <v>389</v>
      </c>
      <c r="BO191" s="97" t="s">
        <v>389</v>
      </c>
      <c r="BP191" s="93"/>
      <c r="BQ191" s="96" t="s">
        <v>389</v>
      </c>
      <c r="BR191" s="97" t="s">
        <v>389</v>
      </c>
      <c r="BS191" s="93"/>
      <c r="BT191" s="96" t="s">
        <v>389</v>
      </c>
      <c r="BU191" s="97" t="s">
        <v>389</v>
      </c>
      <c r="BV191" s="93"/>
      <c r="BW191" s="96" t="s">
        <v>389</v>
      </c>
      <c r="BX191" s="97" t="s">
        <v>389</v>
      </c>
      <c r="BY191" s="93"/>
      <c r="BZ191" s="96" t="s">
        <v>389</v>
      </c>
      <c r="CA191" s="97" t="s">
        <v>389</v>
      </c>
      <c r="CB191" s="93"/>
      <c r="CC191" s="96" t="s">
        <v>389</v>
      </c>
      <c r="CD191" s="97" t="s">
        <v>389</v>
      </c>
      <c r="CE191" s="93"/>
      <c r="CF191" s="96" t="s">
        <v>389</v>
      </c>
      <c r="CG191" s="97" t="s">
        <v>389</v>
      </c>
      <c r="CH191" s="93"/>
      <c r="CI191" s="96" t="s">
        <v>389</v>
      </c>
      <c r="CJ191" s="97" t="s">
        <v>389</v>
      </c>
      <c r="CK191" s="93"/>
      <c r="CL191" s="96" t="s">
        <v>389</v>
      </c>
      <c r="CM191" s="97" t="s">
        <v>389</v>
      </c>
      <c r="CN191" s="93"/>
      <c r="CO191" s="96" t="s">
        <v>389</v>
      </c>
      <c r="CP191" s="97" t="s">
        <v>389</v>
      </c>
      <c r="CQ191" s="93"/>
      <c r="CR191" s="96" t="s">
        <v>389</v>
      </c>
      <c r="CS191" s="97" t="s">
        <v>389</v>
      </c>
      <c r="CT191" s="93"/>
      <c r="CU191" s="96" t="s">
        <v>389</v>
      </c>
      <c r="CV191" s="97" t="s">
        <v>389</v>
      </c>
      <c r="CW191" s="93"/>
      <c r="CX191" s="96" t="s">
        <v>389</v>
      </c>
      <c r="CY191" s="97" t="s">
        <v>389</v>
      </c>
      <c r="CZ191" s="412"/>
      <c r="DA191" s="416" t="s">
        <v>389</v>
      </c>
      <c r="DB191" s="417" t="s">
        <v>389</v>
      </c>
      <c r="DC191" s="93"/>
      <c r="DD191" s="96" t="s">
        <v>389</v>
      </c>
      <c r="DE191" s="97" t="s">
        <v>389</v>
      </c>
      <c r="DF191" s="412"/>
      <c r="DG191" s="416" t="s">
        <v>389</v>
      </c>
      <c r="DH191" s="417" t="s">
        <v>389</v>
      </c>
      <c r="DI191" s="412"/>
      <c r="DJ191" s="416" t="s">
        <v>389</v>
      </c>
      <c r="DK191" s="417" t="s">
        <v>389</v>
      </c>
      <c r="DL191" s="93"/>
      <c r="DM191" s="96" t="s">
        <v>389</v>
      </c>
      <c r="DN191" s="97" t="s">
        <v>389</v>
      </c>
      <c r="DO191" s="93"/>
      <c r="DP191" s="96" t="s">
        <v>389</v>
      </c>
      <c r="DQ191" s="97" t="s">
        <v>389</v>
      </c>
      <c r="DR191" s="93"/>
      <c r="DS191" s="96" t="s">
        <v>389</v>
      </c>
      <c r="DT191" s="97" t="s">
        <v>389</v>
      </c>
      <c r="DU191" s="93"/>
      <c r="DV191" s="96" t="s">
        <v>389</v>
      </c>
      <c r="DW191" s="97" t="s">
        <v>389</v>
      </c>
      <c r="DX191" s="412"/>
      <c r="DY191" s="96" t="s">
        <v>389</v>
      </c>
      <c r="DZ191" s="97" t="s">
        <v>389</v>
      </c>
      <c r="EA191" s="93"/>
      <c r="EB191" s="96" t="s">
        <v>389</v>
      </c>
      <c r="EC191" s="97" t="s">
        <v>389</v>
      </c>
      <c r="ED191" s="93"/>
      <c r="EE191" s="96" t="s">
        <v>389</v>
      </c>
      <c r="EF191" s="97" t="s">
        <v>389</v>
      </c>
      <c r="EG191" s="93"/>
      <c r="EH191" s="96" t="s">
        <v>389</v>
      </c>
      <c r="EI191" s="97" t="s">
        <v>389</v>
      </c>
      <c r="EJ191" s="93"/>
      <c r="EK191" s="96" t="s">
        <v>389</v>
      </c>
      <c r="EL191" s="97" t="s">
        <v>389</v>
      </c>
      <c r="EM191" s="93"/>
      <c r="EN191" s="96" t="s">
        <v>389</v>
      </c>
      <c r="EO191" s="97" t="s">
        <v>389</v>
      </c>
      <c r="EP191" s="93"/>
      <c r="EQ191" s="96" t="s">
        <v>389</v>
      </c>
      <c r="ER191" s="97" t="s">
        <v>389</v>
      </c>
      <c r="ES191" s="93"/>
      <c r="ET191" s="96" t="s">
        <v>389</v>
      </c>
      <c r="EU191" s="97" t="s">
        <v>389</v>
      </c>
      <c r="EV191" s="93"/>
      <c r="EW191" s="96" t="s">
        <v>389</v>
      </c>
      <c r="EX191" s="97" t="s">
        <v>389</v>
      </c>
      <c r="EY191" s="93"/>
      <c r="EZ191" s="96" t="s">
        <v>389</v>
      </c>
      <c r="FA191" s="97" t="s">
        <v>389</v>
      </c>
      <c r="FB191" s="93"/>
      <c r="FC191" s="96" t="s">
        <v>389</v>
      </c>
      <c r="FD191" s="97" t="s">
        <v>389</v>
      </c>
      <c r="FE191" s="93"/>
      <c r="FF191" s="96" t="s">
        <v>389</v>
      </c>
      <c r="FG191" s="97" t="s">
        <v>389</v>
      </c>
      <c r="FH191" s="93"/>
      <c r="FI191" s="96" t="s">
        <v>389</v>
      </c>
      <c r="FJ191" s="97" t="s">
        <v>389</v>
      </c>
      <c r="FK191" s="93"/>
      <c r="FL191" s="96" t="s">
        <v>389</v>
      </c>
      <c r="FM191" s="97" t="s">
        <v>389</v>
      </c>
    </row>
    <row r="192" ht="15" customHeight="1" spans="1:170" x14ac:dyDescent="0.25">
      <c r="A192" s="94">
        <f>indices!B192</f>
      </c>
      <c r="B192" s="106">
        <f>'a completer'!$B$12</f>
      </c>
      <c r="C192" s="106">
        <f>'a completer'!$B$23</f>
      </c>
      <c r="D192" s="410">
        <f t="shared" si="2"/>
      </c>
      <c r="E192" s="93"/>
      <c r="F192" s="96" t="s">
        <v>389</v>
      </c>
      <c r="G192" s="97" t="s">
        <v>389</v>
      </c>
      <c r="H192" s="93"/>
      <c r="I192" s="96" t="s">
        <v>389</v>
      </c>
      <c r="J192" s="97" t="s">
        <v>389</v>
      </c>
      <c r="K192" s="93"/>
      <c r="L192" s="96" t="s">
        <v>389</v>
      </c>
      <c r="M192" s="97" t="s">
        <v>389</v>
      </c>
      <c r="N192" s="93"/>
      <c r="O192" s="96" t="s">
        <v>389</v>
      </c>
      <c r="P192" s="97" t="s">
        <v>389</v>
      </c>
      <c r="Q192" s="93"/>
      <c r="R192" s="96" t="s">
        <v>389</v>
      </c>
      <c r="S192" s="97" t="s">
        <v>389</v>
      </c>
      <c r="T192" s="93"/>
      <c r="U192" s="96" t="s">
        <v>389</v>
      </c>
      <c r="V192" s="97" t="s">
        <v>389</v>
      </c>
      <c r="W192" s="93"/>
      <c r="X192" s="96" t="s">
        <v>389</v>
      </c>
      <c r="Y192" s="97" t="s">
        <v>389</v>
      </c>
      <c r="Z192" s="93"/>
      <c r="AA192" s="96" t="s">
        <v>389</v>
      </c>
      <c r="AB192" s="97" t="s">
        <v>389</v>
      </c>
      <c r="AC192" s="93"/>
      <c r="AD192" s="96" t="s">
        <v>389</v>
      </c>
      <c r="AE192" s="97" t="s">
        <v>389</v>
      </c>
      <c r="AF192" s="93"/>
      <c r="AG192" s="96" t="s">
        <v>389</v>
      </c>
      <c r="AH192" s="97" t="s">
        <v>389</v>
      </c>
      <c r="AI192" s="93"/>
      <c r="AJ192" s="96" t="s">
        <v>389</v>
      </c>
      <c r="AK192" s="97" t="s">
        <v>389</v>
      </c>
      <c r="AL192" s="93"/>
      <c r="AM192" s="96" t="s">
        <v>389</v>
      </c>
      <c r="AN192" s="97" t="s">
        <v>389</v>
      </c>
      <c r="AO192" s="93"/>
      <c r="AP192" s="96" t="s">
        <v>389</v>
      </c>
      <c r="AQ192" s="97" t="s">
        <v>389</v>
      </c>
      <c r="AR192" s="93"/>
      <c r="AS192" s="96" t="s">
        <v>389</v>
      </c>
      <c r="AT192" s="97" t="s">
        <v>389</v>
      </c>
      <c r="AU192" s="93"/>
      <c r="AV192" s="96" t="s">
        <v>389</v>
      </c>
      <c r="AW192" s="97" t="s">
        <v>389</v>
      </c>
      <c r="AX192" s="93"/>
      <c r="AY192" s="96" t="s">
        <v>389</v>
      </c>
      <c r="AZ192" s="97" t="s">
        <v>389</v>
      </c>
      <c r="BA192" s="93"/>
      <c r="BB192" s="96" t="s">
        <v>389</v>
      </c>
      <c r="BC192" s="97" t="s">
        <v>389</v>
      </c>
      <c r="BD192" s="93"/>
      <c r="BE192" s="96" t="s">
        <v>389</v>
      </c>
      <c r="BF192" s="97" t="s">
        <v>389</v>
      </c>
      <c r="BG192" s="93"/>
      <c r="BH192" s="96" t="s">
        <v>389</v>
      </c>
      <c r="BI192" s="97" t="s">
        <v>389</v>
      </c>
      <c r="BJ192" s="93"/>
      <c r="BK192" s="96" t="s">
        <v>389</v>
      </c>
      <c r="BL192" s="97" t="s">
        <v>389</v>
      </c>
      <c r="BM192" s="93"/>
      <c r="BN192" s="96" t="s">
        <v>389</v>
      </c>
      <c r="BO192" s="97" t="s">
        <v>389</v>
      </c>
      <c r="BP192" s="93"/>
      <c r="BQ192" s="96" t="s">
        <v>389</v>
      </c>
      <c r="BR192" s="97" t="s">
        <v>389</v>
      </c>
      <c r="BS192" s="93"/>
      <c r="BT192" s="96" t="s">
        <v>389</v>
      </c>
      <c r="BU192" s="97" t="s">
        <v>389</v>
      </c>
      <c r="BV192" s="93"/>
      <c r="BW192" s="96" t="s">
        <v>389</v>
      </c>
      <c r="BX192" s="97" t="s">
        <v>389</v>
      </c>
      <c r="BY192" s="93"/>
      <c r="BZ192" s="96" t="s">
        <v>389</v>
      </c>
      <c r="CA192" s="97" t="s">
        <v>389</v>
      </c>
      <c r="CB192" s="93"/>
      <c r="CC192" s="96" t="s">
        <v>389</v>
      </c>
      <c r="CD192" s="97" t="s">
        <v>389</v>
      </c>
      <c r="CE192" s="93"/>
      <c r="CF192" s="96" t="s">
        <v>389</v>
      </c>
      <c r="CG192" s="97" t="s">
        <v>389</v>
      </c>
      <c r="CH192" s="93"/>
      <c r="CI192" s="96" t="s">
        <v>389</v>
      </c>
      <c r="CJ192" s="97" t="s">
        <v>389</v>
      </c>
      <c r="CK192" s="93"/>
      <c r="CL192" s="96" t="s">
        <v>389</v>
      </c>
      <c r="CM192" s="97" t="s">
        <v>389</v>
      </c>
      <c r="CN192" s="93"/>
      <c r="CO192" s="96" t="s">
        <v>389</v>
      </c>
      <c r="CP192" s="97" t="s">
        <v>389</v>
      </c>
      <c r="CQ192" s="93"/>
      <c r="CR192" s="96" t="s">
        <v>389</v>
      </c>
      <c r="CS192" s="97" t="s">
        <v>389</v>
      </c>
      <c r="CT192" s="93"/>
      <c r="CU192" s="96" t="s">
        <v>389</v>
      </c>
      <c r="CV192" s="97" t="s">
        <v>389</v>
      </c>
      <c r="CW192" s="93"/>
      <c r="CX192" s="96" t="s">
        <v>389</v>
      </c>
      <c r="CY192" s="97" t="s">
        <v>389</v>
      </c>
      <c r="CZ192" s="93"/>
      <c r="DA192" s="96" t="s">
        <v>389</v>
      </c>
      <c r="DB192" s="97" t="s">
        <v>389</v>
      </c>
      <c r="DC192" s="93"/>
      <c r="DD192" s="96" t="s">
        <v>389</v>
      </c>
      <c r="DE192" s="97" t="s">
        <v>389</v>
      </c>
      <c r="DF192" s="93"/>
      <c r="DG192" s="96" t="s">
        <v>389</v>
      </c>
      <c r="DH192" s="97" t="s">
        <v>389</v>
      </c>
      <c r="DI192" s="93"/>
      <c r="DJ192" s="96" t="s">
        <v>389</v>
      </c>
      <c r="DK192" s="97" t="s">
        <v>389</v>
      </c>
      <c r="DL192" s="93"/>
      <c r="DM192" s="96" t="s">
        <v>389</v>
      </c>
      <c r="DN192" s="97" t="s">
        <v>389</v>
      </c>
      <c r="DO192" s="93"/>
      <c r="DP192" s="96" t="s">
        <v>389</v>
      </c>
      <c r="DQ192" s="97" t="s">
        <v>389</v>
      </c>
      <c r="DR192" s="93"/>
      <c r="DS192" s="96" t="s">
        <v>389</v>
      </c>
      <c r="DT192" s="97" t="s">
        <v>389</v>
      </c>
      <c r="DU192" s="93"/>
      <c r="DV192" s="96" t="s">
        <v>389</v>
      </c>
      <c r="DW192" s="97" t="s">
        <v>389</v>
      </c>
      <c r="DX192" s="93"/>
      <c r="DY192" s="96" t="s">
        <v>389</v>
      </c>
      <c r="DZ192" s="97" t="s">
        <v>389</v>
      </c>
      <c r="EA192" s="93"/>
      <c r="EB192" s="96" t="s">
        <v>389</v>
      </c>
      <c r="EC192" s="97" t="s">
        <v>389</v>
      </c>
      <c r="ED192" s="93"/>
      <c r="EE192" s="96" t="s">
        <v>389</v>
      </c>
      <c r="EF192" s="97" t="s">
        <v>389</v>
      </c>
      <c r="EG192" s="93"/>
      <c r="EH192" s="96" t="s">
        <v>389</v>
      </c>
      <c r="EI192" s="97" t="s">
        <v>389</v>
      </c>
      <c r="EJ192" s="93"/>
      <c r="EK192" s="96" t="s">
        <v>389</v>
      </c>
      <c r="EL192" s="97" t="s">
        <v>389</v>
      </c>
      <c r="EM192" s="93"/>
      <c r="EN192" s="96" t="s">
        <v>389</v>
      </c>
      <c r="EO192" s="97" t="s">
        <v>389</v>
      </c>
      <c r="EP192" s="93"/>
      <c r="EQ192" s="96" t="s">
        <v>389</v>
      </c>
      <c r="ER192" s="97" t="s">
        <v>389</v>
      </c>
      <c r="ES192" s="93"/>
      <c r="ET192" s="96" t="s">
        <v>389</v>
      </c>
      <c r="EU192" s="97" t="s">
        <v>389</v>
      </c>
      <c r="EV192" s="93"/>
      <c r="EW192" s="96" t="s">
        <v>389</v>
      </c>
      <c r="EX192" s="97" t="s">
        <v>389</v>
      </c>
      <c r="EY192" s="93"/>
      <c r="EZ192" s="96" t="s">
        <v>389</v>
      </c>
      <c r="FA192" s="97" t="s">
        <v>389</v>
      </c>
      <c r="FB192" s="93"/>
      <c r="FC192" s="96" t="s">
        <v>389</v>
      </c>
      <c r="FD192" s="97" t="s">
        <v>389</v>
      </c>
      <c r="FE192" s="93"/>
      <c r="FF192" s="96" t="s">
        <v>389</v>
      </c>
      <c r="FG192" s="97" t="s">
        <v>389</v>
      </c>
      <c r="FH192" s="93"/>
      <c r="FI192" s="96" t="s">
        <v>389</v>
      </c>
      <c r="FJ192" s="97" t="s">
        <v>389</v>
      </c>
      <c r="FK192" s="93"/>
      <c r="FL192" s="96" t="s">
        <v>389</v>
      </c>
      <c r="FM192" s="97" t="s">
        <v>389</v>
      </c>
    </row>
    <row r="193" ht="15" customHeight="1" spans="1:170" x14ac:dyDescent="0.25">
      <c r="A193" s="94">
        <f>indices!B193</f>
      </c>
      <c r="B193" s="106">
        <f>'a completer'!$B$12</f>
      </c>
      <c r="C193" s="106">
        <f>'a completer'!$B$23</f>
      </c>
      <c r="D193" s="410">
        <f t="shared" si="2"/>
      </c>
      <c r="E193" s="93"/>
      <c r="F193" s="96" t="s">
        <v>389</v>
      </c>
      <c r="G193" s="97" t="s">
        <v>389</v>
      </c>
      <c r="H193" s="93"/>
      <c r="I193" s="416" t="s">
        <v>389</v>
      </c>
      <c r="J193" s="417" t="s">
        <v>389</v>
      </c>
      <c r="K193" s="93"/>
      <c r="L193" s="96" t="s">
        <v>389</v>
      </c>
      <c r="M193" s="97" t="s">
        <v>389</v>
      </c>
      <c r="N193" s="93"/>
      <c r="O193" s="96" t="s">
        <v>389</v>
      </c>
      <c r="P193" s="97" t="s">
        <v>389</v>
      </c>
      <c r="Q193" s="93"/>
      <c r="R193" s="96" t="s">
        <v>389</v>
      </c>
      <c r="S193" s="97" t="s">
        <v>389</v>
      </c>
      <c r="T193" s="93"/>
      <c r="U193" s="96" t="s">
        <v>389</v>
      </c>
      <c r="V193" s="97" t="s">
        <v>389</v>
      </c>
      <c r="W193" s="93"/>
      <c r="X193" s="96" t="s">
        <v>389</v>
      </c>
      <c r="Y193" s="97" t="s">
        <v>389</v>
      </c>
      <c r="Z193" s="93"/>
      <c r="AA193" s="96" t="s">
        <v>389</v>
      </c>
      <c r="AB193" s="97" t="s">
        <v>389</v>
      </c>
      <c r="AC193" s="93"/>
      <c r="AD193" s="96" t="s">
        <v>389</v>
      </c>
      <c r="AE193" s="97" t="s">
        <v>389</v>
      </c>
      <c r="AF193" s="93"/>
      <c r="AG193" s="96" t="s">
        <v>389</v>
      </c>
      <c r="AH193" s="97" t="s">
        <v>389</v>
      </c>
      <c r="AI193" s="93"/>
      <c r="AJ193" s="96" t="s">
        <v>389</v>
      </c>
      <c r="AK193" s="97" t="s">
        <v>389</v>
      </c>
      <c r="AL193" s="93"/>
      <c r="AM193" s="96" t="s">
        <v>389</v>
      </c>
      <c r="AN193" s="97" t="s">
        <v>389</v>
      </c>
      <c r="AO193" s="93"/>
      <c r="AP193" s="96" t="s">
        <v>389</v>
      </c>
      <c r="AQ193" s="97" t="s">
        <v>389</v>
      </c>
      <c r="AR193" s="93"/>
      <c r="AS193" s="96" t="s">
        <v>389</v>
      </c>
      <c r="AT193" s="97" t="s">
        <v>389</v>
      </c>
      <c r="AU193" s="93"/>
      <c r="AV193" s="96" t="s">
        <v>389</v>
      </c>
      <c r="AW193" s="97" t="s">
        <v>389</v>
      </c>
      <c r="AX193" s="93"/>
      <c r="AY193" s="96" t="s">
        <v>389</v>
      </c>
      <c r="AZ193" s="97" t="s">
        <v>389</v>
      </c>
      <c r="BA193" s="93"/>
      <c r="BB193" s="96" t="s">
        <v>389</v>
      </c>
      <c r="BC193" s="97" t="s">
        <v>389</v>
      </c>
      <c r="BD193" s="93"/>
      <c r="BE193" s="96" t="s">
        <v>389</v>
      </c>
      <c r="BF193" s="97" t="s">
        <v>389</v>
      </c>
      <c r="BG193" s="93"/>
      <c r="BH193" s="96" t="s">
        <v>389</v>
      </c>
      <c r="BI193" s="97" t="s">
        <v>389</v>
      </c>
      <c r="BJ193" s="93"/>
      <c r="BK193" s="96" t="s">
        <v>389</v>
      </c>
      <c r="BL193" s="97" t="s">
        <v>389</v>
      </c>
      <c r="BM193" s="93"/>
      <c r="BN193" s="96" t="s">
        <v>389</v>
      </c>
      <c r="BO193" s="97" t="s">
        <v>389</v>
      </c>
      <c r="BP193" s="93"/>
      <c r="BQ193" s="96" t="s">
        <v>389</v>
      </c>
      <c r="BR193" s="97" t="s">
        <v>389</v>
      </c>
      <c r="BS193" s="93"/>
      <c r="BT193" s="96" t="s">
        <v>389</v>
      </c>
      <c r="BU193" s="97" t="s">
        <v>389</v>
      </c>
      <c r="BV193" s="93"/>
      <c r="BW193" s="96" t="s">
        <v>389</v>
      </c>
      <c r="BX193" s="97" t="s">
        <v>389</v>
      </c>
      <c r="BY193" s="93"/>
      <c r="BZ193" s="96" t="s">
        <v>389</v>
      </c>
      <c r="CA193" s="97" t="s">
        <v>389</v>
      </c>
      <c r="CB193" s="93"/>
      <c r="CC193" s="96" t="s">
        <v>389</v>
      </c>
      <c r="CD193" s="97" t="s">
        <v>389</v>
      </c>
      <c r="CE193" s="93"/>
      <c r="CF193" s="96" t="s">
        <v>389</v>
      </c>
      <c r="CG193" s="97" t="s">
        <v>389</v>
      </c>
      <c r="CH193" s="93"/>
      <c r="CI193" s="96" t="s">
        <v>389</v>
      </c>
      <c r="CJ193" s="97" t="s">
        <v>389</v>
      </c>
      <c r="CK193" s="93"/>
      <c r="CL193" s="96" t="s">
        <v>389</v>
      </c>
      <c r="CM193" s="97" t="s">
        <v>389</v>
      </c>
      <c r="CN193" s="93"/>
      <c r="CO193" s="96" t="s">
        <v>389</v>
      </c>
      <c r="CP193" s="97" t="s">
        <v>389</v>
      </c>
      <c r="CQ193" s="93"/>
      <c r="CR193" s="96" t="s">
        <v>389</v>
      </c>
      <c r="CS193" s="97" t="s">
        <v>389</v>
      </c>
      <c r="CT193" s="93"/>
      <c r="CU193" s="96" t="s">
        <v>389</v>
      </c>
      <c r="CV193" s="97" t="s">
        <v>389</v>
      </c>
      <c r="CW193" s="93"/>
      <c r="CX193" s="96" t="s">
        <v>389</v>
      </c>
      <c r="CY193" s="97" t="s">
        <v>389</v>
      </c>
      <c r="CZ193" s="412"/>
      <c r="DA193" s="416" t="s">
        <v>389</v>
      </c>
      <c r="DB193" s="417" t="s">
        <v>389</v>
      </c>
      <c r="DC193" s="93"/>
      <c r="DD193" s="96" t="s">
        <v>389</v>
      </c>
      <c r="DE193" s="97" t="s">
        <v>389</v>
      </c>
      <c r="DF193" s="412"/>
      <c r="DG193" s="416" t="s">
        <v>389</v>
      </c>
      <c r="DH193" s="417" t="s">
        <v>389</v>
      </c>
      <c r="DI193" s="412"/>
      <c r="DJ193" s="416" t="s">
        <v>389</v>
      </c>
      <c r="DK193" s="417" t="s">
        <v>389</v>
      </c>
      <c r="DL193" s="93"/>
      <c r="DM193" s="96" t="s">
        <v>389</v>
      </c>
      <c r="DN193" s="97" t="s">
        <v>389</v>
      </c>
      <c r="DO193" s="93"/>
      <c r="DP193" s="96" t="s">
        <v>389</v>
      </c>
      <c r="DQ193" s="97" t="s">
        <v>389</v>
      </c>
      <c r="DR193" s="93"/>
      <c r="DS193" s="96" t="s">
        <v>389</v>
      </c>
      <c r="DT193" s="97" t="s">
        <v>389</v>
      </c>
      <c r="DU193" s="93"/>
      <c r="DV193" s="96" t="s">
        <v>389</v>
      </c>
      <c r="DW193" s="97" t="s">
        <v>389</v>
      </c>
      <c r="DX193" s="412"/>
      <c r="DY193" s="96" t="s">
        <v>389</v>
      </c>
      <c r="DZ193" s="97" t="s">
        <v>389</v>
      </c>
      <c r="EA193" s="93"/>
      <c r="EB193" s="96" t="s">
        <v>389</v>
      </c>
      <c r="EC193" s="97" t="s">
        <v>389</v>
      </c>
      <c r="ED193" s="93"/>
      <c r="EE193" s="96" t="s">
        <v>389</v>
      </c>
      <c r="EF193" s="97" t="s">
        <v>389</v>
      </c>
      <c r="EG193" s="93"/>
      <c r="EH193" s="96" t="s">
        <v>389</v>
      </c>
      <c r="EI193" s="97" t="s">
        <v>389</v>
      </c>
      <c r="EJ193" s="93"/>
      <c r="EK193" s="96" t="s">
        <v>389</v>
      </c>
      <c r="EL193" s="97" t="s">
        <v>389</v>
      </c>
      <c r="EM193" s="93"/>
      <c r="EN193" s="96" t="s">
        <v>389</v>
      </c>
      <c r="EO193" s="97" t="s">
        <v>389</v>
      </c>
      <c r="EP193" s="93"/>
      <c r="EQ193" s="96" t="s">
        <v>389</v>
      </c>
      <c r="ER193" s="97" t="s">
        <v>389</v>
      </c>
      <c r="ES193" s="93"/>
      <c r="ET193" s="96" t="s">
        <v>389</v>
      </c>
      <c r="EU193" s="97" t="s">
        <v>389</v>
      </c>
      <c r="EV193" s="93"/>
      <c r="EW193" s="96" t="s">
        <v>389</v>
      </c>
      <c r="EX193" s="97" t="s">
        <v>389</v>
      </c>
      <c r="EY193" s="93"/>
      <c r="EZ193" s="96" t="s">
        <v>389</v>
      </c>
      <c r="FA193" s="97" t="s">
        <v>389</v>
      </c>
      <c r="FB193" s="93"/>
      <c r="FC193" s="96" t="s">
        <v>389</v>
      </c>
      <c r="FD193" s="97" t="s">
        <v>389</v>
      </c>
      <c r="FE193" s="93"/>
      <c r="FF193" s="96" t="s">
        <v>389</v>
      </c>
      <c r="FG193" s="97" t="s">
        <v>389</v>
      </c>
      <c r="FH193" s="93"/>
      <c r="FI193" s="96" t="s">
        <v>389</v>
      </c>
      <c r="FJ193" s="97" t="s">
        <v>389</v>
      </c>
      <c r="FK193" s="93"/>
      <c r="FL193" s="96" t="s">
        <v>389</v>
      </c>
      <c r="FM193" s="97" t="s">
        <v>389</v>
      </c>
    </row>
    <row r="194" ht="15" customHeight="1" spans="1:170" x14ac:dyDescent="0.25">
      <c r="A194" s="94">
        <f>indices!B194</f>
      </c>
      <c r="B194" s="106">
        <f>'a completer'!$B$12</f>
      </c>
      <c r="C194" s="106">
        <f>'a completer'!$B$23</f>
      </c>
      <c r="D194" s="410">
        <f t="shared" si="2"/>
      </c>
      <c r="E194" s="93"/>
      <c r="F194" s="96" t="s">
        <v>389</v>
      </c>
      <c r="G194" s="97" t="s">
        <v>389</v>
      </c>
      <c r="H194" s="93"/>
      <c r="I194" s="416" t="s">
        <v>389</v>
      </c>
      <c r="J194" s="417" t="s">
        <v>389</v>
      </c>
      <c r="K194" s="93"/>
      <c r="L194" s="96" t="s">
        <v>389</v>
      </c>
      <c r="M194" s="97" t="s">
        <v>389</v>
      </c>
      <c r="N194" s="93"/>
      <c r="O194" s="96" t="s">
        <v>389</v>
      </c>
      <c r="P194" s="97" t="s">
        <v>389</v>
      </c>
      <c r="Q194" s="93"/>
      <c r="R194" s="96" t="s">
        <v>389</v>
      </c>
      <c r="S194" s="97" t="s">
        <v>389</v>
      </c>
      <c r="T194" s="93"/>
      <c r="U194" s="96" t="s">
        <v>389</v>
      </c>
      <c r="V194" s="97" t="s">
        <v>389</v>
      </c>
      <c r="W194" s="93"/>
      <c r="X194" s="96" t="s">
        <v>389</v>
      </c>
      <c r="Y194" s="97" t="s">
        <v>389</v>
      </c>
      <c r="Z194" s="93"/>
      <c r="AA194" s="96" t="s">
        <v>389</v>
      </c>
      <c r="AB194" s="97" t="s">
        <v>389</v>
      </c>
      <c r="AC194" s="93"/>
      <c r="AD194" s="96" t="s">
        <v>389</v>
      </c>
      <c r="AE194" s="97" t="s">
        <v>389</v>
      </c>
      <c r="AF194" s="93"/>
      <c r="AG194" s="96" t="s">
        <v>389</v>
      </c>
      <c r="AH194" s="97" t="s">
        <v>389</v>
      </c>
      <c r="AI194" s="93"/>
      <c r="AJ194" s="96" t="s">
        <v>389</v>
      </c>
      <c r="AK194" s="97" t="s">
        <v>389</v>
      </c>
      <c r="AL194" s="93"/>
      <c r="AM194" s="96" t="s">
        <v>389</v>
      </c>
      <c r="AN194" s="97" t="s">
        <v>389</v>
      </c>
      <c r="AO194" s="93"/>
      <c r="AP194" s="96" t="s">
        <v>389</v>
      </c>
      <c r="AQ194" s="97" t="s">
        <v>389</v>
      </c>
      <c r="AR194" s="93"/>
      <c r="AS194" s="96" t="s">
        <v>389</v>
      </c>
      <c r="AT194" s="97" t="s">
        <v>389</v>
      </c>
      <c r="AU194" s="93"/>
      <c r="AV194" s="96" t="s">
        <v>389</v>
      </c>
      <c r="AW194" s="97" t="s">
        <v>389</v>
      </c>
      <c r="AX194" s="93"/>
      <c r="AY194" s="96" t="s">
        <v>389</v>
      </c>
      <c r="AZ194" s="97" t="s">
        <v>389</v>
      </c>
      <c r="BA194" s="93"/>
      <c r="BB194" s="96" t="s">
        <v>389</v>
      </c>
      <c r="BC194" s="97" t="s">
        <v>389</v>
      </c>
      <c r="BD194" s="93"/>
      <c r="BE194" s="96" t="s">
        <v>389</v>
      </c>
      <c r="BF194" s="97" t="s">
        <v>389</v>
      </c>
      <c r="BG194" s="93"/>
      <c r="BH194" s="96" t="s">
        <v>389</v>
      </c>
      <c r="BI194" s="97" t="s">
        <v>389</v>
      </c>
      <c r="BJ194" s="93"/>
      <c r="BK194" s="96" t="s">
        <v>389</v>
      </c>
      <c r="BL194" s="97" t="s">
        <v>389</v>
      </c>
      <c r="BM194" s="93"/>
      <c r="BN194" s="96" t="s">
        <v>389</v>
      </c>
      <c r="BO194" s="97" t="s">
        <v>389</v>
      </c>
      <c r="BP194" s="93"/>
      <c r="BQ194" s="96" t="s">
        <v>389</v>
      </c>
      <c r="BR194" s="97" t="s">
        <v>389</v>
      </c>
      <c r="BS194" s="93"/>
      <c r="BT194" s="96" t="s">
        <v>389</v>
      </c>
      <c r="BU194" s="97" t="s">
        <v>389</v>
      </c>
      <c r="BV194" s="93"/>
      <c r="BW194" s="96" t="s">
        <v>389</v>
      </c>
      <c r="BX194" s="97" t="s">
        <v>389</v>
      </c>
      <c r="BY194" s="93"/>
      <c r="BZ194" s="96" t="s">
        <v>389</v>
      </c>
      <c r="CA194" s="97" t="s">
        <v>389</v>
      </c>
      <c r="CB194" s="93"/>
      <c r="CC194" s="96" t="s">
        <v>389</v>
      </c>
      <c r="CD194" s="97" t="s">
        <v>389</v>
      </c>
      <c r="CE194" s="93"/>
      <c r="CF194" s="96" t="s">
        <v>389</v>
      </c>
      <c r="CG194" s="97" t="s">
        <v>389</v>
      </c>
      <c r="CH194" s="93"/>
      <c r="CI194" s="96" t="s">
        <v>389</v>
      </c>
      <c r="CJ194" s="97" t="s">
        <v>389</v>
      </c>
      <c r="CK194" s="93"/>
      <c r="CL194" s="96" t="s">
        <v>389</v>
      </c>
      <c r="CM194" s="97" t="s">
        <v>389</v>
      </c>
      <c r="CN194" s="93"/>
      <c r="CO194" s="96" t="s">
        <v>389</v>
      </c>
      <c r="CP194" s="97" t="s">
        <v>389</v>
      </c>
      <c r="CQ194" s="93"/>
      <c r="CR194" s="96" t="s">
        <v>389</v>
      </c>
      <c r="CS194" s="97" t="s">
        <v>389</v>
      </c>
      <c r="CT194" s="93"/>
      <c r="CU194" s="96" t="s">
        <v>389</v>
      </c>
      <c r="CV194" s="97" t="s">
        <v>389</v>
      </c>
      <c r="CW194" s="93"/>
      <c r="CX194" s="96" t="s">
        <v>389</v>
      </c>
      <c r="CY194" s="97" t="s">
        <v>389</v>
      </c>
      <c r="CZ194" s="412"/>
      <c r="DA194" s="416" t="s">
        <v>389</v>
      </c>
      <c r="DB194" s="417" t="s">
        <v>389</v>
      </c>
      <c r="DC194" s="93"/>
      <c r="DD194" s="96" t="s">
        <v>389</v>
      </c>
      <c r="DE194" s="97" t="s">
        <v>389</v>
      </c>
      <c r="DF194" s="412"/>
      <c r="DG194" s="416" t="s">
        <v>389</v>
      </c>
      <c r="DH194" s="417" t="s">
        <v>389</v>
      </c>
      <c r="DI194" s="412"/>
      <c r="DJ194" s="416" t="s">
        <v>389</v>
      </c>
      <c r="DK194" s="417" t="s">
        <v>389</v>
      </c>
      <c r="DL194" s="93"/>
      <c r="DM194" s="96" t="s">
        <v>389</v>
      </c>
      <c r="DN194" s="97" t="s">
        <v>389</v>
      </c>
      <c r="DO194" s="93"/>
      <c r="DP194" s="96" t="s">
        <v>389</v>
      </c>
      <c r="DQ194" s="97" t="s">
        <v>389</v>
      </c>
      <c r="DR194" s="93"/>
      <c r="DS194" s="96" t="s">
        <v>389</v>
      </c>
      <c r="DT194" s="97" t="s">
        <v>389</v>
      </c>
      <c r="DU194" s="93"/>
      <c r="DV194" s="96" t="s">
        <v>389</v>
      </c>
      <c r="DW194" s="97" t="s">
        <v>389</v>
      </c>
      <c r="DX194" s="412"/>
      <c r="DY194" s="96" t="s">
        <v>389</v>
      </c>
      <c r="DZ194" s="97" t="s">
        <v>389</v>
      </c>
      <c r="EA194" s="93"/>
      <c r="EB194" s="96" t="s">
        <v>389</v>
      </c>
      <c r="EC194" s="97" t="s">
        <v>389</v>
      </c>
      <c r="ED194" s="93"/>
      <c r="EE194" s="96" t="s">
        <v>389</v>
      </c>
      <c r="EF194" s="97" t="s">
        <v>389</v>
      </c>
      <c r="EG194" s="93"/>
      <c r="EH194" s="96" t="s">
        <v>389</v>
      </c>
      <c r="EI194" s="97" t="s">
        <v>389</v>
      </c>
      <c r="EJ194" s="93"/>
      <c r="EK194" s="96" t="s">
        <v>389</v>
      </c>
      <c r="EL194" s="97" t="s">
        <v>389</v>
      </c>
      <c r="EM194" s="93"/>
      <c r="EN194" s="96" t="s">
        <v>389</v>
      </c>
      <c r="EO194" s="97" t="s">
        <v>389</v>
      </c>
      <c r="EP194" s="93"/>
      <c r="EQ194" s="96" t="s">
        <v>389</v>
      </c>
      <c r="ER194" s="97" t="s">
        <v>389</v>
      </c>
      <c r="ES194" s="93"/>
      <c r="ET194" s="96" t="s">
        <v>389</v>
      </c>
      <c r="EU194" s="97" t="s">
        <v>389</v>
      </c>
      <c r="EV194" s="93"/>
      <c r="EW194" s="96" t="s">
        <v>389</v>
      </c>
      <c r="EX194" s="97" t="s">
        <v>389</v>
      </c>
      <c r="EY194" s="93"/>
      <c r="EZ194" s="96" t="s">
        <v>389</v>
      </c>
      <c r="FA194" s="97" t="s">
        <v>389</v>
      </c>
      <c r="FB194" s="93"/>
      <c r="FC194" s="96" t="s">
        <v>389</v>
      </c>
      <c r="FD194" s="97" t="s">
        <v>389</v>
      </c>
      <c r="FE194" s="93"/>
      <c r="FF194" s="96" t="s">
        <v>389</v>
      </c>
      <c r="FG194" s="97" t="s">
        <v>389</v>
      </c>
      <c r="FH194" s="93"/>
      <c r="FI194" s="96" t="s">
        <v>389</v>
      </c>
      <c r="FJ194" s="97" t="s">
        <v>389</v>
      </c>
      <c r="FK194" s="93"/>
      <c r="FL194" s="96" t="s">
        <v>389</v>
      </c>
      <c r="FM194" s="97" t="s">
        <v>389</v>
      </c>
    </row>
    <row r="195" ht="15" customHeight="1" spans="1:170" x14ac:dyDescent="0.25">
      <c r="A195" s="94">
        <f>indices!B195</f>
      </c>
      <c r="B195" s="106">
        <f>'a completer'!$B$12</f>
      </c>
      <c r="C195" s="106">
        <f>'a completer'!$B$23</f>
      </c>
      <c r="D195" s="410">
        <f t="shared" si="2"/>
      </c>
      <c r="E195" s="93"/>
      <c r="F195" s="96" t="s">
        <v>389</v>
      </c>
      <c r="G195" s="97" t="s">
        <v>389</v>
      </c>
      <c r="H195" s="93"/>
      <c r="I195" s="96" t="s">
        <v>389</v>
      </c>
      <c r="J195" s="97" t="s">
        <v>389</v>
      </c>
      <c r="K195" s="93"/>
      <c r="L195" s="96" t="s">
        <v>389</v>
      </c>
      <c r="M195" s="97" t="s">
        <v>389</v>
      </c>
      <c r="N195" s="93"/>
      <c r="O195" s="96" t="s">
        <v>389</v>
      </c>
      <c r="P195" s="97" t="s">
        <v>389</v>
      </c>
      <c r="Q195" s="93"/>
      <c r="R195" s="96" t="s">
        <v>389</v>
      </c>
      <c r="S195" s="97" t="s">
        <v>389</v>
      </c>
      <c r="T195" s="93"/>
      <c r="U195" s="96" t="s">
        <v>389</v>
      </c>
      <c r="V195" s="97" t="s">
        <v>389</v>
      </c>
      <c r="W195" s="93"/>
      <c r="X195" s="96" t="s">
        <v>389</v>
      </c>
      <c r="Y195" s="97" t="s">
        <v>389</v>
      </c>
      <c r="Z195" s="93"/>
      <c r="AA195" s="96" t="s">
        <v>389</v>
      </c>
      <c r="AB195" s="97" t="s">
        <v>389</v>
      </c>
      <c r="AC195" s="93"/>
      <c r="AD195" s="96" t="s">
        <v>389</v>
      </c>
      <c r="AE195" s="97" t="s">
        <v>389</v>
      </c>
      <c r="AF195" s="93"/>
      <c r="AG195" s="96" t="s">
        <v>389</v>
      </c>
      <c r="AH195" s="97" t="s">
        <v>389</v>
      </c>
      <c r="AI195" s="93"/>
      <c r="AJ195" s="96" t="s">
        <v>389</v>
      </c>
      <c r="AK195" s="97" t="s">
        <v>389</v>
      </c>
      <c r="AL195" s="93"/>
      <c r="AM195" s="96" t="s">
        <v>389</v>
      </c>
      <c r="AN195" s="97" t="s">
        <v>389</v>
      </c>
      <c r="AO195" s="93"/>
      <c r="AP195" s="96" t="s">
        <v>389</v>
      </c>
      <c r="AQ195" s="97" t="s">
        <v>389</v>
      </c>
      <c r="AR195" s="93"/>
      <c r="AS195" s="96" t="s">
        <v>389</v>
      </c>
      <c r="AT195" s="97" t="s">
        <v>389</v>
      </c>
      <c r="AU195" s="93"/>
      <c r="AV195" s="96" t="s">
        <v>389</v>
      </c>
      <c r="AW195" s="97" t="s">
        <v>389</v>
      </c>
      <c r="AX195" s="93"/>
      <c r="AY195" s="96" t="s">
        <v>389</v>
      </c>
      <c r="AZ195" s="97" t="s">
        <v>389</v>
      </c>
      <c r="BA195" s="93"/>
      <c r="BB195" s="96" t="s">
        <v>389</v>
      </c>
      <c r="BC195" s="97" t="s">
        <v>389</v>
      </c>
      <c r="BD195" s="93"/>
      <c r="BE195" s="96" t="s">
        <v>389</v>
      </c>
      <c r="BF195" s="97" t="s">
        <v>389</v>
      </c>
      <c r="BG195" s="93"/>
      <c r="BH195" s="96" t="s">
        <v>389</v>
      </c>
      <c r="BI195" s="97" t="s">
        <v>389</v>
      </c>
      <c r="BJ195" s="93"/>
      <c r="BK195" s="96" t="s">
        <v>389</v>
      </c>
      <c r="BL195" s="97" t="s">
        <v>389</v>
      </c>
      <c r="BM195" s="93"/>
      <c r="BN195" s="96" t="s">
        <v>389</v>
      </c>
      <c r="BO195" s="97" t="s">
        <v>389</v>
      </c>
      <c r="BP195" s="93"/>
      <c r="BQ195" s="96" t="s">
        <v>389</v>
      </c>
      <c r="BR195" s="97" t="s">
        <v>389</v>
      </c>
      <c r="BS195" s="93"/>
      <c r="BT195" s="96" t="s">
        <v>389</v>
      </c>
      <c r="BU195" s="97" t="s">
        <v>389</v>
      </c>
      <c r="BV195" s="93"/>
      <c r="BW195" s="96" t="s">
        <v>389</v>
      </c>
      <c r="BX195" s="97" t="s">
        <v>389</v>
      </c>
      <c r="BY195" s="93"/>
      <c r="BZ195" s="96" t="s">
        <v>389</v>
      </c>
      <c r="CA195" s="97" t="s">
        <v>389</v>
      </c>
      <c r="CB195" s="93"/>
      <c r="CC195" s="96" t="s">
        <v>389</v>
      </c>
      <c r="CD195" s="97" t="s">
        <v>389</v>
      </c>
      <c r="CE195" s="93"/>
      <c r="CF195" s="96" t="s">
        <v>389</v>
      </c>
      <c r="CG195" s="97" t="s">
        <v>389</v>
      </c>
      <c r="CH195" s="93"/>
      <c r="CI195" s="96" t="s">
        <v>389</v>
      </c>
      <c r="CJ195" s="97" t="s">
        <v>389</v>
      </c>
      <c r="CK195" s="93"/>
      <c r="CL195" s="96" t="s">
        <v>389</v>
      </c>
      <c r="CM195" s="97" t="s">
        <v>389</v>
      </c>
      <c r="CN195" s="93"/>
      <c r="CO195" s="96" t="s">
        <v>389</v>
      </c>
      <c r="CP195" s="97" t="s">
        <v>389</v>
      </c>
      <c r="CQ195" s="93"/>
      <c r="CR195" s="96" t="s">
        <v>389</v>
      </c>
      <c r="CS195" s="97" t="s">
        <v>389</v>
      </c>
      <c r="CT195" s="93"/>
      <c r="CU195" s="96" t="s">
        <v>389</v>
      </c>
      <c r="CV195" s="97" t="s">
        <v>389</v>
      </c>
      <c r="CW195" s="93"/>
      <c r="CX195" s="96" t="s">
        <v>389</v>
      </c>
      <c r="CY195" s="97" t="s">
        <v>389</v>
      </c>
      <c r="CZ195" s="93"/>
      <c r="DA195" s="96" t="s">
        <v>389</v>
      </c>
      <c r="DB195" s="97" t="s">
        <v>389</v>
      </c>
      <c r="DC195" s="93"/>
      <c r="DD195" s="96" t="s">
        <v>389</v>
      </c>
      <c r="DE195" s="97" t="s">
        <v>389</v>
      </c>
      <c r="DF195" s="93"/>
      <c r="DG195" s="96" t="s">
        <v>389</v>
      </c>
      <c r="DH195" s="97" t="s">
        <v>389</v>
      </c>
      <c r="DI195" s="93"/>
      <c r="DJ195" s="96" t="s">
        <v>389</v>
      </c>
      <c r="DK195" s="97" t="s">
        <v>389</v>
      </c>
      <c r="DL195" s="93"/>
      <c r="DM195" s="96" t="s">
        <v>389</v>
      </c>
      <c r="DN195" s="97" t="s">
        <v>389</v>
      </c>
      <c r="DO195" s="93"/>
      <c r="DP195" s="96" t="s">
        <v>389</v>
      </c>
      <c r="DQ195" s="97" t="s">
        <v>389</v>
      </c>
      <c r="DR195" s="93"/>
      <c r="DS195" s="96" t="s">
        <v>389</v>
      </c>
      <c r="DT195" s="97" t="s">
        <v>389</v>
      </c>
      <c r="DU195" s="93"/>
      <c r="DV195" s="96" t="s">
        <v>389</v>
      </c>
      <c r="DW195" s="97" t="s">
        <v>389</v>
      </c>
      <c r="DX195" s="93"/>
      <c r="DY195" s="96" t="s">
        <v>389</v>
      </c>
      <c r="DZ195" s="97" t="s">
        <v>389</v>
      </c>
      <c r="EA195" s="93"/>
      <c r="EB195" s="96" t="s">
        <v>389</v>
      </c>
      <c r="EC195" s="97" t="s">
        <v>389</v>
      </c>
      <c r="ED195" s="93"/>
      <c r="EE195" s="96" t="s">
        <v>389</v>
      </c>
      <c r="EF195" s="97" t="s">
        <v>389</v>
      </c>
      <c r="EG195" s="93"/>
      <c r="EH195" s="96" t="s">
        <v>389</v>
      </c>
      <c r="EI195" s="97" t="s">
        <v>389</v>
      </c>
      <c r="EJ195" s="93"/>
      <c r="EK195" s="96" t="s">
        <v>389</v>
      </c>
      <c r="EL195" s="97" t="s">
        <v>389</v>
      </c>
      <c r="EM195" s="93"/>
      <c r="EN195" s="96" t="s">
        <v>389</v>
      </c>
      <c r="EO195" s="97" t="s">
        <v>389</v>
      </c>
      <c r="EP195" s="93"/>
      <c r="EQ195" s="96" t="s">
        <v>389</v>
      </c>
      <c r="ER195" s="97" t="s">
        <v>389</v>
      </c>
      <c r="ES195" s="93"/>
      <c r="ET195" s="96" t="s">
        <v>389</v>
      </c>
      <c r="EU195" s="97" t="s">
        <v>389</v>
      </c>
      <c r="EV195" s="93"/>
      <c r="EW195" s="96" t="s">
        <v>389</v>
      </c>
      <c r="EX195" s="97" t="s">
        <v>389</v>
      </c>
      <c r="EY195" s="93"/>
      <c r="EZ195" s="96" t="s">
        <v>389</v>
      </c>
      <c r="FA195" s="97" t="s">
        <v>389</v>
      </c>
      <c r="FB195" s="93"/>
      <c r="FC195" s="96" t="s">
        <v>389</v>
      </c>
      <c r="FD195" s="97" t="s">
        <v>389</v>
      </c>
      <c r="FE195" s="93"/>
      <c r="FF195" s="96" t="s">
        <v>389</v>
      </c>
      <c r="FG195" s="97" t="s">
        <v>389</v>
      </c>
      <c r="FH195" s="93"/>
      <c r="FI195" s="96" t="s">
        <v>389</v>
      </c>
      <c r="FJ195" s="97" t="s">
        <v>389</v>
      </c>
      <c r="FK195" s="93"/>
      <c r="FL195" s="96" t="s">
        <v>389</v>
      </c>
      <c r="FM195" s="97" t="s">
        <v>389</v>
      </c>
    </row>
    <row r="196" ht="15" customHeight="1" spans="1:170" x14ac:dyDescent="0.25">
      <c r="A196" s="94">
        <f>indices!B196</f>
      </c>
      <c r="B196" s="106">
        <f>'a completer'!$B$12</f>
      </c>
      <c r="C196" s="106">
        <f>'a completer'!$B$23</f>
      </c>
      <c r="D196" s="410">
        <f t="shared" si="2"/>
      </c>
      <c r="E196" s="93"/>
      <c r="F196" s="96" t="s">
        <v>389</v>
      </c>
      <c r="G196" s="97" t="s">
        <v>389</v>
      </c>
      <c r="H196" s="93"/>
      <c r="I196" s="96" t="s">
        <v>389</v>
      </c>
      <c r="J196" s="97" t="s">
        <v>389</v>
      </c>
      <c r="K196" s="93"/>
      <c r="L196" s="96" t="s">
        <v>389</v>
      </c>
      <c r="M196" s="97" t="s">
        <v>389</v>
      </c>
      <c r="N196" s="93"/>
      <c r="O196" s="96" t="s">
        <v>389</v>
      </c>
      <c r="P196" s="97" t="s">
        <v>389</v>
      </c>
      <c r="Q196" s="93"/>
      <c r="R196" s="96" t="s">
        <v>389</v>
      </c>
      <c r="S196" s="97" t="s">
        <v>389</v>
      </c>
      <c r="T196" s="93"/>
      <c r="U196" s="96" t="s">
        <v>389</v>
      </c>
      <c r="V196" s="97" t="s">
        <v>389</v>
      </c>
      <c r="W196" s="93"/>
      <c r="X196" s="96" t="s">
        <v>389</v>
      </c>
      <c r="Y196" s="97" t="s">
        <v>389</v>
      </c>
      <c r="Z196" s="93"/>
      <c r="AA196" s="96" t="s">
        <v>389</v>
      </c>
      <c r="AB196" s="97" t="s">
        <v>389</v>
      </c>
      <c r="AC196" s="93"/>
      <c r="AD196" s="96" t="s">
        <v>389</v>
      </c>
      <c r="AE196" s="97" t="s">
        <v>389</v>
      </c>
      <c r="AF196" s="93"/>
      <c r="AG196" s="96" t="s">
        <v>389</v>
      </c>
      <c r="AH196" s="97" t="s">
        <v>389</v>
      </c>
      <c r="AI196" s="93"/>
      <c r="AJ196" s="96" t="s">
        <v>389</v>
      </c>
      <c r="AK196" s="97" t="s">
        <v>389</v>
      </c>
      <c r="AL196" s="93"/>
      <c r="AM196" s="96" t="s">
        <v>389</v>
      </c>
      <c r="AN196" s="97" t="s">
        <v>389</v>
      </c>
      <c r="AO196" s="93"/>
      <c r="AP196" s="96" t="s">
        <v>389</v>
      </c>
      <c r="AQ196" s="97" t="s">
        <v>389</v>
      </c>
      <c r="AR196" s="93"/>
      <c r="AS196" s="96" t="s">
        <v>389</v>
      </c>
      <c r="AT196" s="97" t="s">
        <v>389</v>
      </c>
      <c r="AU196" s="93"/>
      <c r="AV196" s="96" t="s">
        <v>389</v>
      </c>
      <c r="AW196" s="97" t="s">
        <v>389</v>
      </c>
      <c r="AX196" s="93"/>
      <c r="AY196" s="96" t="s">
        <v>389</v>
      </c>
      <c r="AZ196" s="97" t="s">
        <v>389</v>
      </c>
      <c r="BA196" s="93"/>
      <c r="BB196" s="96" t="s">
        <v>389</v>
      </c>
      <c r="BC196" s="97" t="s">
        <v>389</v>
      </c>
      <c r="BD196" s="93"/>
      <c r="BE196" s="96" t="s">
        <v>389</v>
      </c>
      <c r="BF196" s="97" t="s">
        <v>389</v>
      </c>
      <c r="BG196" s="93"/>
      <c r="BH196" s="96" t="s">
        <v>389</v>
      </c>
      <c r="BI196" s="97" t="s">
        <v>389</v>
      </c>
      <c r="BJ196" s="93"/>
      <c r="BK196" s="96" t="s">
        <v>389</v>
      </c>
      <c r="BL196" s="97" t="s">
        <v>389</v>
      </c>
      <c r="BM196" s="93"/>
      <c r="BN196" s="96" t="s">
        <v>389</v>
      </c>
      <c r="BO196" s="97" t="s">
        <v>389</v>
      </c>
      <c r="BP196" s="93"/>
      <c r="BQ196" s="96" t="s">
        <v>389</v>
      </c>
      <c r="BR196" s="97" t="s">
        <v>389</v>
      </c>
      <c r="BS196" s="93"/>
      <c r="BT196" s="96" t="s">
        <v>389</v>
      </c>
      <c r="BU196" s="97" t="s">
        <v>389</v>
      </c>
      <c r="BV196" s="93"/>
      <c r="BW196" s="96" t="s">
        <v>389</v>
      </c>
      <c r="BX196" s="97" t="s">
        <v>389</v>
      </c>
      <c r="BY196" s="93"/>
      <c r="BZ196" s="96" t="s">
        <v>389</v>
      </c>
      <c r="CA196" s="97" t="s">
        <v>389</v>
      </c>
      <c r="CB196" s="93"/>
      <c r="CC196" s="96" t="s">
        <v>389</v>
      </c>
      <c r="CD196" s="97" t="s">
        <v>389</v>
      </c>
      <c r="CE196" s="93"/>
      <c r="CF196" s="96" t="s">
        <v>389</v>
      </c>
      <c r="CG196" s="97" t="s">
        <v>389</v>
      </c>
      <c r="CH196" s="93"/>
      <c r="CI196" s="96" t="s">
        <v>389</v>
      </c>
      <c r="CJ196" s="97" t="s">
        <v>389</v>
      </c>
      <c r="CK196" s="93"/>
      <c r="CL196" s="96" t="s">
        <v>389</v>
      </c>
      <c r="CM196" s="97" t="s">
        <v>389</v>
      </c>
      <c r="CN196" s="93"/>
      <c r="CO196" s="96" t="s">
        <v>389</v>
      </c>
      <c r="CP196" s="97" t="s">
        <v>389</v>
      </c>
      <c r="CQ196" s="93"/>
      <c r="CR196" s="96" t="s">
        <v>389</v>
      </c>
      <c r="CS196" s="97" t="s">
        <v>389</v>
      </c>
      <c r="CT196" s="93"/>
      <c r="CU196" s="96" t="s">
        <v>389</v>
      </c>
      <c r="CV196" s="97" t="s">
        <v>389</v>
      </c>
      <c r="CW196" s="93"/>
      <c r="CX196" s="96" t="s">
        <v>389</v>
      </c>
      <c r="CY196" s="97" t="s">
        <v>389</v>
      </c>
      <c r="CZ196" s="93"/>
      <c r="DA196" s="96" t="s">
        <v>389</v>
      </c>
      <c r="DB196" s="97" t="s">
        <v>389</v>
      </c>
      <c r="DC196" s="93"/>
      <c r="DD196" s="96" t="s">
        <v>389</v>
      </c>
      <c r="DE196" s="97" t="s">
        <v>389</v>
      </c>
      <c r="DF196" s="93"/>
      <c r="DG196" s="96" t="s">
        <v>389</v>
      </c>
      <c r="DH196" s="97" t="s">
        <v>389</v>
      </c>
      <c r="DI196" s="93"/>
      <c r="DJ196" s="96" t="s">
        <v>389</v>
      </c>
      <c r="DK196" s="97" t="s">
        <v>389</v>
      </c>
      <c r="DL196" s="93"/>
      <c r="DM196" s="96" t="s">
        <v>389</v>
      </c>
      <c r="DN196" s="97" t="s">
        <v>389</v>
      </c>
      <c r="DO196" s="93"/>
      <c r="DP196" s="96" t="s">
        <v>389</v>
      </c>
      <c r="DQ196" s="97" t="s">
        <v>389</v>
      </c>
      <c r="DR196" s="93"/>
      <c r="DS196" s="96" t="s">
        <v>389</v>
      </c>
      <c r="DT196" s="97" t="s">
        <v>389</v>
      </c>
      <c r="DU196" s="93"/>
      <c r="DV196" s="96" t="s">
        <v>389</v>
      </c>
      <c r="DW196" s="97" t="s">
        <v>389</v>
      </c>
      <c r="DX196" s="93"/>
      <c r="DY196" s="96" t="s">
        <v>389</v>
      </c>
      <c r="DZ196" s="97" t="s">
        <v>389</v>
      </c>
      <c r="EA196" s="93"/>
      <c r="EB196" s="96" t="s">
        <v>389</v>
      </c>
      <c r="EC196" s="97" t="s">
        <v>389</v>
      </c>
      <c r="ED196" s="93"/>
      <c r="EE196" s="96" t="s">
        <v>389</v>
      </c>
      <c r="EF196" s="97" t="s">
        <v>389</v>
      </c>
      <c r="EG196" s="93"/>
      <c r="EH196" s="96" t="s">
        <v>389</v>
      </c>
      <c r="EI196" s="97" t="s">
        <v>389</v>
      </c>
      <c r="EJ196" s="93"/>
      <c r="EK196" s="96" t="s">
        <v>389</v>
      </c>
      <c r="EL196" s="97" t="s">
        <v>389</v>
      </c>
      <c r="EM196" s="93"/>
      <c r="EN196" s="96" t="s">
        <v>389</v>
      </c>
      <c r="EO196" s="97" t="s">
        <v>389</v>
      </c>
      <c r="EP196" s="93"/>
      <c r="EQ196" s="96" t="s">
        <v>389</v>
      </c>
      <c r="ER196" s="97" t="s">
        <v>389</v>
      </c>
      <c r="ES196" s="93"/>
      <c r="ET196" s="96" t="s">
        <v>389</v>
      </c>
      <c r="EU196" s="97" t="s">
        <v>389</v>
      </c>
      <c r="EV196" s="93"/>
      <c r="EW196" s="96" t="s">
        <v>389</v>
      </c>
      <c r="EX196" s="97" t="s">
        <v>389</v>
      </c>
      <c r="EY196" s="93"/>
      <c r="EZ196" s="96" t="s">
        <v>389</v>
      </c>
      <c r="FA196" s="97" t="s">
        <v>389</v>
      </c>
      <c r="FB196" s="93"/>
      <c r="FC196" s="96" t="s">
        <v>389</v>
      </c>
      <c r="FD196" s="97" t="s">
        <v>389</v>
      </c>
      <c r="FE196" s="93"/>
      <c r="FF196" s="96" t="s">
        <v>389</v>
      </c>
      <c r="FG196" s="97" t="s">
        <v>389</v>
      </c>
      <c r="FH196" s="93"/>
      <c r="FI196" s="96" t="s">
        <v>389</v>
      </c>
      <c r="FJ196" s="97" t="s">
        <v>389</v>
      </c>
      <c r="FK196" s="93"/>
      <c r="FL196" s="96" t="s">
        <v>389</v>
      </c>
      <c r="FM196" s="97" t="s">
        <v>389</v>
      </c>
    </row>
    <row r="197" ht="15" customHeight="1" spans="1:170" x14ac:dyDescent="0.25">
      <c r="A197" s="94">
        <f>indices!B197</f>
      </c>
      <c r="B197" s="106">
        <f>'a completer'!$B$12</f>
      </c>
      <c r="C197" s="106">
        <f>'a completer'!$B$23</f>
      </c>
      <c r="D197" s="410">
        <f t="shared" si="2"/>
      </c>
      <c r="E197" s="93"/>
      <c r="F197" s="96" t="s">
        <v>389</v>
      </c>
      <c r="G197" s="97" t="s">
        <v>389</v>
      </c>
      <c r="H197" s="93"/>
      <c r="I197" s="96" t="s">
        <v>389</v>
      </c>
      <c r="J197" s="97" t="s">
        <v>389</v>
      </c>
      <c r="K197" s="93"/>
      <c r="L197" s="96" t="s">
        <v>389</v>
      </c>
      <c r="M197" s="97" t="s">
        <v>389</v>
      </c>
      <c r="N197" s="93"/>
      <c r="O197" s="96" t="s">
        <v>389</v>
      </c>
      <c r="P197" s="97" t="s">
        <v>389</v>
      </c>
      <c r="Q197" s="93"/>
      <c r="R197" s="96" t="s">
        <v>389</v>
      </c>
      <c r="S197" s="97" t="s">
        <v>389</v>
      </c>
      <c r="T197" s="93"/>
      <c r="U197" s="96" t="s">
        <v>389</v>
      </c>
      <c r="V197" s="97" t="s">
        <v>389</v>
      </c>
      <c r="W197" s="93"/>
      <c r="X197" s="96" t="s">
        <v>389</v>
      </c>
      <c r="Y197" s="97" t="s">
        <v>389</v>
      </c>
      <c r="Z197" s="93"/>
      <c r="AA197" s="96" t="s">
        <v>389</v>
      </c>
      <c r="AB197" s="97" t="s">
        <v>389</v>
      </c>
      <c r="AC197" s="93"/>
      <c r="AD197" s="96" t="s">
        <v>389</v>
      </c>
      <c r="AE197" s="97" t="s">
        <v>389</v>
      </c>
      <c r="AF197" s="93"/>
      <c r="AG197" s="96" t="s">
        <v>389</v>
      </c>
      <c r="AH197" s="97" t="s">
        <v>389</v>
      </c>
      <c r="AI197" s="93"/>
      <c r="AJ197" s="96" t="s">
        <v>389</v>
      </c>
      <c r="AK197" s="97" t="s">
        <v>389</v>
      </c>
      <c r="AL197" s="93"/>
      <c r="AM197" s="96" t="s">
        <v>389</v>
      </c>
      <c r="AN197" s="97" t="s">
        <v>389</v>
      </c>
      <c r="AO197" s="93"/>
      <c r="AP197" s="96" t="s">
        <v>389</v>
      </c>
      <c r="AQ197" s="97" t="s">
        <v>389</v>
      </c>
      <c r="AR197" s="93"/>
      <c r="AS197" s="96" t="s">
        <v>389</v>
      </c>
      <c r="AT197" s="97" t="s">
        <v>389</v>
      </c>
      <c r="AU197" s="93"/>
      <c r="AV197" s="96" t="s">
        <v>389</v>
      </c>
      <c r="AW197" s="97" t="s">
        <v>389</v>
      </c>
      <c r="AX197" s="93"/>
      <c r="AY197" s="96" t="s">
        <v>389</v>
      </c>
      <c r="AZ197" s="97" t="s">
        <v>389</v>
      </c>
      <c r="BA197" s="93"/>
      <c r="BB197" s="96" t="s">
        <v>389</v>
      </c>
      <c r="BC197" s="97" t="s">
        <v>389</v>
      </c>
      <c r="BD197" s="93"/>
      <c r="BE197" s="96" t="s">
        <v>389</v>
      </c>
      <c r="BF197" s="97" t="s">
        <v>389</v>
      </c>
      <c r="BG197" s="93"/>
      <c r="BH197" s="96" t="s">
        <v>389</v>
      </c>
      <c r="BI197" s="97" t="s">
        <v>389</v>
      </c>
      <c r="BJ197" s="93"/>
      <c r="BK197" s="96" t="s">
        <v>389</v>
      </c>
      <c r="BL197" s="97" t="s">
        <v>389</v>
      </c>
      <c r="BM197" s="93"/>
      <c r="BN197" s="96" t="s">
        <v>389</v>
      </c>
      <c r="BO197" s="97" t="s">
        <v>389</v>
      </c>
      <c r="BP197" s="93"/>
      <c r="BQ197" s="96" t="s">
        <v>389</v>
      </c>
      <c r="BR197" s="97" t="s">
        <v>389</v>
      </c>
      <c r="BS197" s="93"/>
      <c r="BT197" s="96" t="s">
        <v>389</v>
      </c>
      <c r="BU197" s="97" t="s">
        <v>389</v>
      </c>
      <c r="BV197" s="93"/>
      <c r="BW197" s="96" t="s">
        <v>389</v>
      </c>
      <c r="BX197" s="97" t="s">
        <v>389</v>
      </c>
      <c r="BY197" s="93"/>
      <c r="BZ197" s="96" t="s">
        <v>389</v>
      </c>
      <c r="CA197" s="97" t="s">
        <v>389</v>
      </c>
      <c r="CB197" s="93"/>
      <c r="CC197" s="96" t="s">
        <v>389</v>
      </c>
      <c r="CD197" s="97" t="s">
        <v>389</v>
      </c>
      <c r="CE197" s="93"/>
      <c r="CF197" s="96" t="s">
        <v>389</v>
      </c>
      <c r="CG197" s="97" t="s">
        <v>389</v>
      </c>
      <c r="CH197" s="93"/>
      <c r="CI197" s="96" t="s">
        <v>389</v>
      </c>
      <c r="CJ197" s="97" t="s">
        <v>389</v>
      </c>
      <c r="CK197" s="93"/>
      <c r="CL197" s="96" t="s">
        <v>389</v>
      </c>
      <c r="CM197" s="97" t="s">
        <v>389</v>
      </c>
      <c r="CN197" s="93"/>
      <c r="CO197" s="96" t="s">
        <v>389</v>
      </c>
      <c r="CP197" s="97" t="s">
        <v>389</v>
      </c>
      <c r="CQ197" s="93"/>
      <c r="CR197" s="96" t="s">
        <v>389</v>
      </c>
      <c r="CS197" s="97" t="s">
        <v>389</v>
      </c>
      <c r="CT197" s="93"/>
      <c r="CU197" s="96" t="s">
        <v>389</v>
      </c>
      <c r="CV197" s="97" t="s">
        <v>389</v>
      </c>
      <c r="CW197" s="93"/>
      <c r="CX197" s="96" t="s">
        <v>389</v>
      </c>
      <c r="CY197" s="97" t="s">
        <v>389</v>
      </c>
      <c r="CZ197" s="93"/>
      <c r="DA197" s="96" t="s">
        <v>389</v>
      </c>
      <c r="DB197" s="97" t="s">
        <v>389</v>
      </c>
      <c r="DC197" s="93"/>
      <c r="DD197" s="96" t="s">
        <v>389</v>
      </c>
      <c r="DE197" s="97" t="s">
        <v>389</v>
      </c>
      <c r="DF197" s="93"/>
      <c r="DG197" s="96" t="s">
        <v>389</v>
      </c>
      <c r="DH197" s="97" t="s">
        <v>389</v>
      </c>
      <c r="DI197" s="93"/>
      <c r="DJ197" s="96" t="s">
        <v>389</v>
      </c>
      <c r="DK197" s="97" t="s">
        <v>389</v>
      </c>
      <c r="DL197" s="93"/>
      <c r="DM197" s="96" t="s">
        <v>389</v>
      </c>
      <c r="DN197" s="97" t="s">
        <v>389</v>
      </c>
      <c r="DO197" s="93"/>
      <c r="DP197" s="96" t="s">
        <v>389</v>
      </c>
      <c r="DQ197" s="97" t="s">
        <v>389</v>
      </c>
      <c r="DR197" s="93"/>
      <c r="DS197" s="96" t="s">
        <v>389</v>
      </c>
      <c r="DT197" s="97" t="s">
        <v>389</v>
      </c>
      <c r="DU197" s="93"/>
      <c r="DV197" s="96" t="s">
        <v>389</v>
      </c>
      <c r="DW197" s="97" t="s">
        <v>389</v>
      </c>
      <c r="DX197" s="93"/>
      <c r="DY197" s="96" t="s">
        <v>389</v>
      </c>
      <c r="DZ197" s="97" t="s">
        <v>389</v>
      </c>
      <c r="EA197" s="93"/>
      <c r="EB197" s="96" t="s">
        <v>389</v>
      </c>
      <c r="EC197" s="97" t="s">
        <v>389</v>
      </c>
      <c r="ED197" s="93"/>
      <c r="EE197" s="96" t="s">
        <v>389</v>
      </c>
      <c r="EF197" s="97" t="s">
        <v>389</v>
      </c>
      <c r="EG197" s="93"/>
      <c r="EH197" s="96" t="s">
        <v>389</v>
      </c>
      <c r="EI197" s="97" t="s">
        <v>389</v>
      </c>
      <c r="EJ197" s="93"/>
      <c r="EK197" s="96" t="s">
        <v>389</v>
      </c>
      <c r="EL197" s="97" t="s">
        <v>389</v>
      </c>
      <c r="EM197" s="93"/>
      <c r="EN197" s="96" t="s">
        <v>389</v>
      </c>
      <c r="EO197" s="97" t="s">
        <v>389</v>
      </c>
      <c r="EP197" s="93"/>
      <c r="EQ197" s="96" t="s">
        <v>389</v>
      </c>
      <c r="ER197" s="97" t="s">
        <v>389</v>
      </c>
      <c r="ES197" s="93"/>
      <c r="ET197" s="96" t="s">
        <v>389</v>
      </c>
      <c r="EU197" s="97" t="s">
        <v>389</v>
      </c>
      <c r="EV197" s="93"/>
      <c r="EW197" s="96" t="s">
        <v>389</v>
      </c>
      <c r="EX197" s="97" t="s">
        <v>389</v>
      </c>
      <c r="EY197" s="93"/>
      <c r="EZ197" s="96" t="s">
        <v>389</v>
      </c>
      <c r="FA197" s="97" t="s">
        <v>389</v>
      </c>
      <c r="FB197" s="93"/>
      <c r="FC197" s="96" t="s">
        <v>389</v>
      </c>
      <c r="FD197" s="97" t="s">
        <v>389</v>
      </c>
      <c r="FE197" s="93"/>
      <c r="FF197" s="96" t="s">
        <v>389</v>
      </c>
      <c r="FG197" s="97" t="s">
        <v>389</v>
      </c>
      <c r="FH197" s="93"/>
      <c r="FI197" s="96" t="s">
        <v>389</v>
      </c>
      <c r="FJ197" s="97" t="s">
        <v>389</v>
      </c>
      <c r="FK197" s="93"/>
      <c r="FL197" s="96" t="s">
        <v>389</v>
      </c>
      <c r="FM197" s="97" t="s">
        <v>389</v>
      </c>
    </row>
    <row r="198" ht="15" customHeight="1" spans="1:170" x14ac:dyDescent="0.25">
      <c r="A198" s="94">
        <f>indices!B198</f>
      </c>
      <c r="B198" s="106">
        <f>'a completer'!$B$12</f>
      </c>
      <c r="C198" s="106">
        <f>'a completer'!$B$23</f>
      </c>
      <c r="D198" s="410">
        <f t="shared" si="2"/>
      </c>
      <c r="E198" s="93"/>
      <c r="F198" s="96" t="s">
        <v>389</v>
      </c>
      <c r="G198" s="97" t="s">
        <v>389</v>
      </c>
      <c r="H198" s="93"/>
      <c r="I198" s="96" t="s">
        <v>389</v>
      </c>
      <c r="J198" s="97" t="s">
        <v>389</v>
      </c>
      <c r="K198" s="93"/>
      <c r="L198" s="96" t="s">
        <v>389</v>
      </c>
      <c r="M198" s="97" t="s">
        <v>389</v>
      </c>
      <c r="N198" s="93"/>
      <c r="O198" s="96" t="s">
        <v>389</v>
      </c>
      <c r="P198" s="97" t="s">
        <v>389</v>
      </c>
      <c r="Q198" s="93"/>
      <c r="R198" s="96" t="s">
        <v>389</v>
      </c>
      <c r="S198" s="97" t="s">
        <v>389</v>
      </c>
      <c r="T198" s="93"/>
      <c r="U198" s="96" t="s">
        <v>389</v>
      </c>
      <c r="V198" s="97" t="s">
        <v>389</v>
      </c>
      <c r="W198" s="93"/>
      <c r="X198" s="96" t="s">
        <v>389</v>
      </c>
      <c r="Y198" s="97" t="s">
        <v>389</v>
      </c>
      <c r="Z198" s="93"/>
      <c r="AA198" s="96" t="s">
        <v>389</v>
      </c>
      <c r="AB198" s="97" t="s">
        <v>389</v>
      </c>
      <c r="AC198" s="93"/>
      <c r="AD198" s="96" t="s">
        <v>389</v>
      </c>
      <c r="AE198" s="97" t="s">
        <v>389</v>
      </c>
      <c r="AF198" s="93"/>
      <c r="AG198" s="96" t="s">
        <v>389</v>
      </c>
      <c r="AH198" s="97" t="s">
        <v>389</v>
      </c>
      <c r="AI198" s="93"/>
      <c r="AJ198" s="96" t="s">
        <v>389</v>
      </c>
      <c r="AK198" s="97" t="s">
        <v>389</v>
      </c>
      <c r="AL198" s="93"/>
      <c r="AM198" s="96" t="s">
        <v>389</v>
      </c>
      <c r="AN198" s="97" t="s">
        <v>389</v>
      </c>
      <c r="AO198" s="93"/>
      <c r="AP198" s="96" t="s">
        <v>389</v>
      </c>
      <c r="AQ198" s="97" t="s">
        <v>389</v>
      </c>
      <c r="AR198" s="93"/>
      <c r="AS198" s="96" t="s">
        <v>389</v>
      </c>
      <c r="AT198" s="97" t="s">
        <v>389</v>
      </c>
      <c r="AU198" s="93"/>
      <c r="AV198" s="96" t="s">
        <v>389</v>
      </c>
      <c r="AW198" s="97" t="s">
        <v>389</v>
      </c>
      <c r="AX198" s="93"/>
      <c r="AY198" s="96" t="s">
        <v>389</v>
      </c>
      <c r="AZ198" s="97" t="s">
        <v>389</v>
      </c>
      <c r="BA198" s="93"/>
      <c r="BB198" s="96" t="s">
        <v>389</v>
      </c>
      <c r="BC198" s="97" t="s">
        <v>389</v>
      </c>
      <c r="BD198" s="93"/>
      <c r="BE198" s="96" t="s">
        <v>389</v>
      </c>
      <c r="BF198" s="97" t="s">
        <v>389</v>
      </c>
      <c r="BG198" s="93"/>
      <c r="BH198" s="96" t="s">
        <v>389</v>
      </c>
      <c r="BI198" s="97" t="s">
        <v>389</v>
      </c>
      <c r="BJ198" s="93"/>
      <c r="BK198" s="96" t="s">
        <v>389</v>
      </c>
      <c r="BL198" s="97" t="s">
        <v>389</v>
      </c>
      <c r="BM198" s="93"/>
      <c r="BN198" s="96" t="s">
        <v>389</v>
      </c>
      <c r="BO198" s="97" t="s">
        <v>389</v>
      </c>
      <c r="BP198" s="93"/>
      <c r="BQ198" s="96" t="s">
        <v>389</v>
      </c>
      <c r="BR198" s="97" t="s">
        <v>389</v>
      </c>
      <c r="BS198" s="93"/>
      <c r="BT198" s="96" t="s">
        <v>389</v>
      </c>
      <c r="BU198" s="97" t="s">
        <v>389</v>
      </c>
      <c r="BV198" s="93"/>
      <c r="BW198" s="96" t="s">
        <v>389</v>
      </c>
      <c r="BX198" s="97" t="s">
        <v>389</v>
      </c>
      <c r="BY198" s="93"/>
      <c r="BZ198" s="96" t="s">
        <v>389</v>
      </c>
      <c r="CA198" s="97" t="s">
        <v>389</v>
      </c>
      <c r="CB198" s="93"/>
      <c r="CC198" s="96" t="s">
        <v>389</v>
      </c>
      <c r="CD198" s="97" t="s">
        <v>389</v>
      </c>
      <c r="CE198" s="93"/>
      <c r="CF198" s="96" t="s">
        <v>389</v>
      </c>
      <c r="CG198" s="97" t="s">
        <v>389</v>
      </c>
      <c r="CH198" s="93"/>
      <c r="CI198" s="96" t="s">
        <v>389</v>
      </c>
      <c r="CJ198" s="97" t="s">
        <v>389</v>
      </c>
      <c r="CK198" s="93"/>
      <c r="CL198" s="96" t="s">
        <v>389</v>
      </c>
      <c r="CM198" s="97" t="s">
        <v>389</v>
      </c>
      <c r="CN198" s="93"/>
      <c r="CO198" s="96" t="s">
        <v>389</v>
      </c>
      <c r="CP198" s="97" t="s">
        <v>389</v>
      </c>
      <c r="CQ198" s="93"/>
      <c r="CR198" s="96" t="s">
        <v>389</v>
      </c>
      <c r="CS198" s="97" t="s">
        <v>389</v>
      </c>
      <c r="CT198" s="93"/>
      <c r="CU198" s="96" t="s">
        <v>389</v>
      </c>
      <c r="CV198" s="97" t="s">
        <v>389</v>
      </c>
      <c r="CW198" s="93"/>
      <c r="CX198" s="96" t="s">
        <v>389</v>
      </c>
      <c r="CY198" s="97" t="s">
        <v>389</v>
      </c>
      <c r="CZ198" s="93"/>
      <c r="DA198" s="96" t="s">
        <v>389</v>
      </c>
      <c r="DB198" s="97" t="s">
        <v>389</v>
      </c>
      <c r="DC198" s="93"/>
      <c r="DD198" s="96" t="s">
        <v>389</v>
      </c>
      <c r="DE198" s="97" t="s">
        <v>389</v>
      </c>
      <c r="DF198" s="93"/>
      <c r="DG198" s="96" t="s">
        <v>389</v>
      </c>
      <c r="DH198" s="97" t="s">
        <v>389</v>
      </c>
      <c r="DI198" s="93"/>
      <c r="DJ198" s="96" t="s">
        <v>389</v>
      </c>
      <c r="DK198" s="97" t="s">
        <v>389</v>
      </c>
      <c r="DL198" s="93"/>
      <c r="DM198" s="96" t="s">
        <v>389</v>
      </c>
      <c r="DN198" s="97" t="s">
        <v>389</v>
      </c>
      <c r="DO198" s="93"/>
      <c r="DP198" s="96" t="s">
        <v>389</v>
      </c>
      <c r="DQ198" s="97" t="s">
        <v>389</v>
      </c>
      <c r="DR198" s="93"/>
      <c r="DS198" s="96" t="s">
        <v>389</v>
      </c>
      <c r="DT198" s="97" t="s">
        <v>389</v>
      </c>
      <c r="DU198" s="93"/>
      <c r="DV198" s="96" t="s">
        <v>389</v>
      </c>
      <c r="DW198" s="97" t="s">
        <v>389</v>
      </c>
      <c r="DX198" s="93"/>
      <c r="DY198" s="96" t="s">
        <v>389</v>
      </c>
      <c r="DZ198" s="97" t="s">
        <v>389</v>
      </c>
      <c r="EA198" s="93"/>
      <c r="EB198" s="96" t="s">
        <v>389</v>
      </c>
      <c r="EC198" s="97" t="s">
        <v>389</v>
      </c>
      <c r="ED198" s="93"/>
      <c r="EE198" s="96" t="s">
        <v>389</v>
      </c>
      <c r="EF198" s="97" t="s">
        <v>389</v>
      </c>
      <c r="EG198" s="93"/>
      <c r="EH198" s="96" t="s">
        <v>389</v>
      </c>
      <c r="EI198" s="97" t="s">
        <v>389</v>
      </c>
      <c r="EJ198" s="93"/>
      <c r="EK198" s="96" t="s">
        <v>389</v>
      </c>
      <c r="EL198" s="97" t="s">
        <v>389</v>
      </c>
      <c r="EM198" s="93"/>
      <c r="EN198" s="96" t="s">
        <v>389</v>
      </c>
      <c r="EO198" s="97" t="s">
        <v>389</v>
      </c>
      <c r="EP198" s="93"/>
      <c r="EQ198" s="96" t="s">
        <v>389</v>
      </c>
      <c r="ER198" s="97" t="s">
        <v>389</v>
      </c>
      <c r="ES198" s="93"/>
      <c r="ET198" s="96" t="s">
        <v>389</v>
      </c>
      <c r="EU198" s="97" t="s">
        <v>389</v>
      </c>
      <c r="EV198" s="93"/>
      <c r="EW198" s="96" t="s">
        <v>389</v>
      </c>
      <c r="EX198" s="97" t="s">
        <v>389</v>
      </c>
      <c r="EY198" s="93"/>
      <c r="EZ198" s="96" t="s">
        <v>389</v>
      </c>
      <c r="FA198" s="97" t="s">
        <v>389</v>
      </c>
      <c r="FB198" s="93"/>
      <c r="FC198" s="96" t="s">
        <v>389</v>
      </c>
      <c r="FD198" s="97" t="s">
        <v>389</v>
      </c>
      <c r="FE198" s="93"/>
      <c r="FF198" s="96" t="s">
        <v>389</v>
      </c>
      <c r="FG198" s="97" t="s">
        <v>389</v>
      </c>
      <c r="FH198" s="93"/>
      <c r="FI198" s="96" t="s">
        <v>389</v>
      </c>
      <c r="FJ198" s="97" t="s">
        <v>389</v>
      </c>
      <c r="FK198" s="93"/>
      <c r="FL198" s="96" t="s">
        <v>389</v>
      </c>
      <c r="FM198" s="97" t="s">
        <v>389</v>
      </c>
    </row>
    <row r="199" ht="15" customHeight="1" spans="1:170" x14ac:dyDescent="0.25">
      <c r="A199" s="107">
        <f>IF(indices!B199="","A compléter sur onglet 'indices'",indices!B199)</f>
      </c>
      <c r="B199" s="106">
        <f>'a completer'!$B$12</f>
      </c>
      <c r="C199" s="106">
        <f>'a completer'!$B$23</f>
      </c>
      <c r="D199" s="410">
        <f t="shared" ref="D199:D215" si="3">E199+H199+K199+N199+Q199+T199+W199+Z199+AC199+AF199+AI199+AL199+AO199+AR199+AU199+AX199+BA199+BD199+BG199+BJ199+BM199+BP199+BS199+BV199+BY199+CB199+CE199+CH199+CK199+CN199+CQ199+CT199+CW199+CZ199+DC199+DF199+DI199+DL199+DO199+DR199+DU199+DX199+EA199+ED199+EG199+EJ199+EM199+EP199+ES199</f>
      </c>
      <c r="E199" s="93"/>
      <c r="F199" s="96" t="s">
        <v>389</v>
      </c>
      <c r="G199" s="97" t="s">
        <v>389</v>
      </c>
      <c r="H199" s="93"/>
      <c r="I199" s="96" t="s">
        <v>389</v>
      </c>
      <c r="J199" s="97" t="s">
        <v>389</v>
      </c>
      <c r="K199" s="93"/>
      <c r="L199" s="96" t="s">
        <v>389</v>
      </c>
      <c r="M199" s="97" t="s">
        <v>389</v>
      </c>
      <c r="N199" s="93"/>
      <c r="O199" s="96" t="s">
        <v>389</v>
      </c>
      <c r="P199" s="97" t="s">
        <v>389</v>
      </c>
      <c r="Q199" s="93"/>
      <c r="R199" s="96" t="s">
        <v>389</v>
      </c>
      <c r="S199" s="97" t="s">
        <v>389</v>
      </c>
      <c r="T199" s="93"/>
      <c r="U199" s="96" t="s">
        <v>389</v>
      </c>
      <c r="V199" s="97" t="s">
        <v>389</v>
      </c>
      <c r="W199" s="93"/>
      <c r="X199" s="96" t="s">
        <v>389</v>
      </c>
      <c r="Y199" s="97" t="s">
        <v>389</v>
      </c>
      <c r="Z199" s="93"/>
      <c r="AA199" s="96" t="s">
        <v>389</v>
      </c>
      <c r="AB199" s="97" t="s">
        <v>389</v>
      </c>
      <c r="AC199" s="93"/>
      <c r="AD199" s="96" t="s">
        <v>389</v>
      </c>
      <c r="AE199" s="97" t="s">
        <v>389</v>
      </c>
      <c r="AF199" s="93"/>
      <c r="AG199" s="96" t="s">
        <v>389</v>
      </c>
      <c r="AH199" s="97" t="s">
        <v>389</v>
      </c>
      <c r="AI199" s="93"/>
      <c r="AJ199" s="96" t="s">
        <v>389</v>
      </c>
      <c r="AK199" s="97" t="s">
        <v>389</v>
      </c>
      <c r="AL199" s="93"/>
      <c r="AM199" s="96" t="s">
        <v>389</v>
      </c>
      <c r="AN199" s="97" t="s">
        <v>389</v>
      </c>
      <c r="AO199" s="93"/>
      <c r="AP199" s="96" t="s">
        <v>389</v>
      </c>
      <c r="AQ199" s="97" t="s">
        <v>389</v>
      </c>
      <c r="AR199" s="93"/>
      <c r="AS199" s="96" t="s">
        <v>389</v>
      </c>
      <c r="AT199" s="97" t="s">
        <v>389</v>
      </c>
      <c r="AU199" s="93"/>
      <c r="AV199" s="96" t="s">
        <v>389</v>
      </c>
      <c r="AW199" s="97" t="s">
        <v>389</v>
      </c>
      <c r="AX199" s="93"/>
      <c r="AY199" s="96" t="s">
        <v>389</v>
      </c>
      <c r="AZ199" s="97" t="s">
        <v>389</v>
      </c>
      <c r="BA199" s="93"/>
      <c r="BB199" s="96" t="s">
        <v>389</v>
      </c>
      <c r="BC199" s="97" t="s">
        <v>389</v>
      </c>
      <c r="BD199" s="93"/>
      <c r="BE199" s="96" t="s">
        <v>389</v>
      </c>
      <c r="BF199" s="97" t="s">
        <v>389</v>
      </c>
      <c r="BG199" s="93"/>
      <c r="BH199" s="96" t="s">
        <v>389</v>
      </c>
      <c r="BI199" s="97" t="s">
        <v>389</v>
      </c>
      <c r="BJ199" s="93"/>
      <c r="BK199" s="96" t="s">
        <v>389</v>
      </c>
      <c r="BL199" s="97" t="s">
        <v>389</v>
      </c>
      <c r="BM199" s="93"/>
      <c r="BN199" s="96" t="s">
        <v>389</v>
      </c>
      <c r="BO199" s="97" t="s">
        <v>389</v>
      </c>
      <c r="BP199" s="93"/>
      <c r="BQ199" s="96" t="s">
        <v>389</v>
      </c>
      <c r="BR199" s="97" t="s">
        <v>389</v>
      </c>
      <c r="BS199" s="93"/>
      <c r="BT199" s="96" t="s">
        <v>389</v>
      </c>
      <c r="BU199" s="97" t="s">
        <v>389</v>
      </c>
      <c r="BV199" s="93"/>
      <c r="BW199" s="96" t="s">
        <v>389</v>
      </c>
      <c r="BX199" s="97" t="s">
        <v>389</v>
      </c>
      <c r="BY199" s="93"/>
      <c r="BZ199" s="96" t="s">
        <v>389</v>
      </c>
      <c r="CA199" s="97" t="s">
        <v>389</v>
      </c>
      <c r="CB199" s="93"/>
      <c r="CC199" s="96" t="s">
        <v>389</v>
      </c>
      <c r="CD199" s="97" t="s">
        <v>389</v>
      </c>
      <c r="CE199" s="93"/>
      <c r="CF199" s="96" t="s">
        <v>389</v>
      </c>
      <c r="CG199" s="97" t="s">
        <v>389</v>
      </c>
      <c r="CH199" s="93"/>
      <c r="CI199" s="96" t="s">
        <v>389</v>
      </c>
      <c r="CJ199" s="97" t="s">
        <v>389</v>
      </c>
      <c r="CK199" s="93"/>
      <c r="CL199" s="96" t="s">
        <v>389</v>
      </c>
      <c r="CM199" s="97" t="s">
        <v>389</v>
      </c>
      <c r="CN199" s="93"/>
      <c r="CO199" s="96" t="s">
        <v>389</v>
      </c>
      <c r="CP199" s="97" t="s">
        <v>389</v>
      </c>
      <c r="CQ199" s="93"/>
      <c r="CR199" s="96" t="s">
        <v>389</v>
      </c>
      <c r="CS199" s="97" t="s">
        <v>389</v>
      </c>
      <c r="CT199" s="93"/>
      <c r="CU199" s="96" t="s">
        <v>389</v>
      </c>
      <c r="CV199" s="97" t="s">
        <v>389</v>
      </c>
      <c r="CW199" s="93"/>
      <c r="CX199" s="96" t="s">
        <v>389</v>
      </c>
      <c r="CY199" s="97" t="s">
        <v>389</v>
      </c>
      <c r="CZ199" s="93"/>
      <c r="DA199" s="96" t="s">
        <v>389</v>
      </c>
      <c r="DB199" s="97" t="s">
        <v>389</v>
      </c>
      <c r="DC199" s="93"/>
      <c r="DD199" s="96" t="s">
        <v>389</v>
      </c>
      <c r="DE199" s="97" t="s">
        <v>389</v>
      </c>
      <c r="DF199" s="93"/>
      <c r="DG199" s="96" t="s">
        <v>389</v>
      </c>
      <c r="DH199" s="97" t="s">
        <v>389</v>
      </c>
      <c r="DI199" s="93"/>
      <c r="DJ199" s="96" t="s">
        <v>389</v>
      </c>
      <c r="DK199" s="97" t="s">
        <v>389</v>
      </c>
      <c r="DL199" s="93"/>
      <c r="DM199" s="96" t="s">
        <v>389</v>
      </c>
      <c r="DN199" s="97" t="s">
        <v>389</v>
      </c>
      <c r="DO199" s="93"/>
      <c r="DP199" s="96" t="s">
        <v>389</v>
      </c>
      <c r="DQ199" s="97" t="s">
        <v>389</v>
      </c>
      <c r="DR199" s="93"/>
      <c r="DS199" s="96" t="s">
        <v>389</v>
      </c>
      <c r="DT199" s="97" t="s">
        <v>389</v>
      </c>
      <c r="DU199" s="93"/>
      <c r="DV199" s="96" t="s">
        <v>389</v>
      </c>
      <c r="DW199" s="97" t="s">
        <v>389</v>
      </c>
      <c r="DX199" s="93"/>
      <c r="DY199" s="96" t="s">
        <v>389</v>
      </c>
      <c r="DZ199" s="97" t="s">
        <v>389</v>
      </c>
      <c r="EA199" s="93"/>
      <c r="EB199" s="96" t="s">
        <v>389</v>
      </c>
      <c r="EC199" s="97" t="s">
        <v>389</v>
      </c>
      <c r="ED199" s="93"/>
      <c r="EE199" s="96" t="s">
        <v>389</v>
      </c>
      <c r="EF199" s="97" t="s">
        <v>389</v>
      </c>
      <c r="EG199" s="93"/>
      <c r="EH199" s="96" t="s">
        <v>389</v>
      </c>
      <c r="EI199" s="97" t="s">
        <v>389</v>
      </c>
      <c r="EJ199" s="93"/>
      <c r="EK199" s="96" t="s">
        <v>389</v>
      </c>
      <c r="EL199" s="97" t="s">
        <v>389</v>
      </c>
      <c r="EM199" s="93"/>
      <c r="EN199" s="96" t="s">
        <v>389</v>
      </c>
      <c r="EO199" s="97" t="s">
        <v>389</v>
      </c>
      <c r="EP199" s="93"/>
      <c r="EQ199" s="96" t="s">
        <v>389</v>
      </c>
      <c r="ER199" s="97" t="s">
        <v>389</v>
      </c>
      <c r="ES199" s="93"/>
      <c r="ET199" s="96" t="s">
        <v>389</v>
      </c>
      <c r="EU199" s="97" t="s">
        <v>389</v>
      </c>
      <c r="EV199" s="93"/>
      <c r="EW199" s="96" t="s">
        <v>389</v>
      </c>
      <c r="EX199" s="97" t="s">
        <v>389</v>
      </c>
      <c r="EY199" s="93"/>
      <c r="EZ199" s="96" t="s">
        <v>389</v>
      </c>
      <c r="FA199" s="97" t="s">
        <v>389</v>
      </c>
      <c r="FB199" s="93"/>
      <c r="FC199" s="96" t="s">
        <v>389</v>
      </c>
      <c r="FD199" s="97" t="s">
        <v>389</v>
      </c>
      <c r="FE199" s="93"/>
      <c r="FF199" s="96" t="s">
        <v>389</v>
      </c>
      <c r="FG199" s="97" t="s">
        <v>389</v>
      </c>
      <c r="FH199" s="93"/>
      <c r="FI199" s="96" t="s">
        <v>389</v>
      </c>
      <c r="FJ199" s="97" t="s">
        <v>389</v>
      </c>
      <c r="FK199" s="93"/>
      <c r="FL199" s="96" t="s">
        <v>389</v>
      </c>
      <c r="FM199" s="97" t="s">
        <v>389</v>
      </c>
    </row>
    <row r="200" ht="15" customHeight="1" spans="1:170" x14ac:dyDescent="0.25">
      <c r="A200" s="107">
        <f>IF(indices!B200="","A compléter sur onglet 'indices'",indices!B200)</f>
      </c>
      <c r="B200" s="106">
        <f>'a completer'!$B$12</f>
      </c>
      <c r="C200" s="106">
        <f>'a completer'!$B$23</f>
      </c>
      <c r="D200" s="410">
        <f t="shared" si="3"/>
      </c>
      <c r="E200" s="93"/>
      <c r="F200" s="96" t="s">
        <v>389</v>
      </c>
      <c r="G200" s="97" t="s">
        <v>389</v>
      </c>
      <c r="H200" s="93"/>
      <c r="I200" s="96" t="s">
        <v>389</v>
      </c>
      <c r="J200" s="97" t="s">
        <v>389</v>
      </c>
      <c r="K200" s="93"/>
      <c r="L200" s="96" t="s">
        <v>389</v>
      </c>
      <c r="M200" s="97" t="s">
        <v>389</v>
      </c>
      <c r="N200" s="93"/>
      <c r="O200" s="96" t="s">
        <v>389</v>
      </c>
      <c r="P200" s="97" t="s">
        <v>389</v>
      </c>
      <c r="Q200" s="93"/>
      <c r="R200" s="96" t="s">
        <v>389</v>
      </c>
      <c r="S200" s="97" t="s">
        <v>389</v>
      </c>
      <c r="T200" s="93"/>
      <c r="U200" s="96" t="s">
        <v>389</v>
      </c>
      <c r="V200" s="97" t="s">
        <v>389</v>
      </c>
      <c r="W200" s="93"/>
      <c r="X200" s="96" t="s">
        <v>389</v>
      </c>
      <c r="Y200" s="97" t="s">
        <v>389</v>
      </c>
      <c r="Z200" s="93"/>
      <c r="AA200" s="96" t="s">
        <v>389</v>
      </c>
      <c r="AB200" s="97" t="s">
        <v>389</v>
      </c>
      <c r="AC200" s="93"/>
      <c r="AD200" s="96" t="s">
        <v>389</v>
      </c>
      <c r="AE200" s="97" t="s">
        <v>389</v>
      </c>
      <c r="AF200" s="93"/>
      <c r="AG200" s="96" t="s">
        <v>389</v>
      </c>
      <c r="AH200" s="97" t="s">
        <v>389</v>
      </c>
      <c r="AI200" s="93"/>
      <c r="AJ200" s="96" t="s">
        <v>389</v>
      </c>
      <c r="AK200" s="97" t="s">
        <v>389</v>
      </c>
      <c r="AL200" s="93"/>
      <c r="AM200" s="96" t="s">
        <v>389</v>
      </c>
      <c r="AN200" s="97" t="s">
        <v>389</v>
      </c>
      <c r="AO200" s="93"/>
      <c r="AP200" s="96" t="s">
        <v>389</v>
      </c>
      <c r="AQ200" s="97" t="s">
        <v>389</v>
      </c>
      <c r="AR200" s="93"/>
      <c r="AS200" s="96" t="s">
        <v>389</v>
      </c>
      <c r="AT200" s="97" t="s">
        <v>389</v>
      </c>
      <c r="AU200" s="93"/>
      <c r="AV200" s="96" t="s">
        <v>389</v>
      </c>
      <c r="AW200" s="97" t="s">
        <v>389</v>
      </c>
      <c r="AX200" s="93"/>
      <c r="AY200" s="96" t="s">
        <v>389</v>
      </c>
      <c r="AZ200" s="97" t="s">
        <v>389</v>
      </c>
      <c r="BA200" s="93"/>
      <c r="BB200" s="96" t="s">
        <v>389</v>
      </c>
      <c r="BC200" s="97" t="s">
        <v>389</v>
      </c>
      <c r="BD200" s="93"/>
      <c r="BE200" s="96" t="s">
        <v>389</v>
      </c>
      <c r="BF200" s="97" t="s">
        <v>389</v>
      </c>
      <c r="BG200" s="93"/>
      <c r="BH200" s="96" t="s">
        <v>389</v>
      </c>
      <c r="BI200" s="97" t="s">
        <v>389</v>
      </c>
      <c r="BJ200" s="93"/>
      <c r="BK200" s="96" t="s">
        <v>389</v>
      </c>
      <c r="BL200" s="97" t="s">
        <v>389</v>
      </c>
      <c r="BM200" s="93"/>
      <c r="BN200" s="96" t="s">
        <v>389</v>
      </c>
      <c r="BO200" s="97" t="s">
        <v>389</v>
      </c>
      <c r="BP200" s="93"/>
      <c r="BQ200" s="96" t="s">
        <v>389</v>
      </c>
      <c r="BR200" s="97" t="s">
        <v>389</v>
      </c>
      <c r="BS200" s="93"/>
      <c r="BT200" s="96" t="s">
        <v>389</v>
      </c>
      <c r="BU200" s="97" t="s">
        <v>389</v>
      </c>
      <c r="BV200" s="93"/>
      <c r="BW200" s="96" t="s">
        <v>389</v>
      </c>
      <c r="BX200" s="97" t="s">
        <v>389</v>
      </c>
      <c r="BY200" s="93"/>
      <c r="BZ200" s="96" t="s">
        <v>389</v>
      </c>
      <c r="CA200" s="97" t="s">
        <v>389</v>
      </c>
      <c r="CB200" s="93"/>
      <c r="CC200" s="96" t="s">
        <v>389</v>
      </c>
      <c r="CD200" s="97" t="s">
        <v>389</v>
      </c>
      <c r="CE200" s="93"/>
      <c r="CF200" s="96" t="s">
        <v>389</v>
      </c>
      <c r="CG200" s="97" t="s">
        <v>389</v>
      </c>
      <c r="CH200" s="93"/>
      <c r="CI200" s="96" t="s">
        <v>389</v>
      </c>
      <c r="CJ200" s="97" t="s">
        <v>389</v>
      </c>
      <c r="CK200" s="93"/>
      <c r="CL200" s="96" t="s">
        <v>389</v>
      </c>
      <c r="CM200" s="97" t="s">
        <v>389</v>
      </c>
      <c r="CN200" s="93"/>
      <c r="CO200" s="96" t="s">
        <v>389</v>
      </c>
      <c r="CP200" s="97" t="s">
        <v>389</v>
      </c>
      <c r="CQ200" s="93"/>
      <c r="CR200" s="96" t="s">
        <v>389</v>
      </c>
      <c r="CS200" s="97" t="s">
        <v>389</v>
      </c>
      <c r="CT200" s="93"/>
      <c r="CU200" s="96" t="s">
        <v>389</v>
      </c>
      <c r="CV200" s="97" t="s">
        <v>389</v>
      </c>
      <c r="CW200" s="93"/>
      <c r="CX200" s="96" t="s">
        <v>389</v>
      </c>
      <c r="CY200" s="97" t="s">
        <v>389</v>
      </c>
      <c r="CZ200" s="93"/>
      <c r="DA200" s="96" t="s">
        <v>389</v>
      </c>
      <c r="DB200" s="97" t="s">
        <v>389</v>
      </c>
      <c r="DC200" s="93"/>
      <c r="DD200" s="96" t="s">
        <v>389</v>
      </c>
      <c r="DE200" s="97" t="s">
        <v>389</v>
      </c>
      <c r="DF200" s="93"/>
      <c r="DG200" s="96" t="s">
        <v>389</v>
      </c>
      <c r="DH200" s="97" t="s">
        <v>389</v>
      </c>
      <c r="DI200" s="93"/>
      <c r="DJ200" s="96" t="s">
        <v>389</v>
      </c>
      <c r="DK200" s="97" t="s">
        <v>389</v>
      </c>
      <c r="DL200" s="93"/>
      <c r="DM200" s="96" t="s">
        <v>389</v>
      </c>
      <c r="DN200" s="97" t="s">
        <v>389</v>
      </c>
      <c r="DO200" s="93"/>
      <c r="DP200" s="96" t="s">
        <v>389</v>
      </c>
      <c r="DQ200" s="97" t="s">
        <v>389</v>
      </c>
      <c r="DR200" s="93"/>
      <c r="DS200" s="96" t="s">
        <v>389</v>
      </c>
      <c r="DT200" s="97" t="s">
        <v>389</v>
      </c>
      <c r="DU200" s="93"/>
      <c r="DV200" s="96" t="s">
        <v>389</v>
      </c>
      <c r="DW200" s="97" t="s">
        <v>389</v>
      </c>
      <c r="DX200" s="93"/>
      <c r="DY200" s="96" t="s">
        <v>389</v>
      </c>
      <c r="DZ200" s="97" t="s">
        <v>389</v>
      </c>
      <c r="EA200" s="93"/>
      <c r="EB200" s="96" t="s">
        <v>389</v>
      </c>
      <c r="EC200" s="97" t="s">
        <v>389</v>
      </c>
      <c r="ED200" s="93"/>
      <c r="EE200" s="96" t="s">
        <v>389</v>
      </c>
      <c r="EF200" s="97" t="s">
        <v>389</v>
      </c>
      <c r="EG200" s="93"/>
      <c r="EH200" s="96" t="s">
        <v>389</v>
      </c>
      <c r="EI200" s="97" t="s">
        <v>389</v>
      </c>
      <c r="EJ200" s="93"/>
      <c r="EK200" s="96" t="s">
        <v>389</v>
      </c>
      <c r="EL200" s="97" t="s">
        <v>389</v>
      </c>
      <c r="EM200" s="93"/>
      <c r="EN200" s="96" t="s">
        <v>389</v>
      </c>
      <c r="EO200" s="97" t="s">
        <v>389</v>
      </c>
      <c r="EP200" s="93"/>
      <c r="EQ200" s="96" t="s">
        <v>389</v>
      </c>
      <c r="ER200" s="97" t="s">
        <v>389</v>
      </c>
      <c r="ES200" s="93"/>
      <c r="ET200" s="96" t="s">
        <v>389</v>
      </c>
      <c r="EU200" s="97" t="s">
        <v>389</v>
      </c>
      <c r="EV200" s="93"/>
      <c r="EW200" s="96" t="s">
        <v>389</v>
      </c>
      <c r="EX200" s="97" t="s">
        <v>389</v>
      </c>
      <c r="EY200" s="93"/>
      <c r="EZ200" s="96" t="s">
        <v>389</v>
      </c>
      <c r="FA200" s="97" t="s">
        <v>389</v>
      </c>
      <c r="FB200" s="93"/>
      <c r="FC200" s="96" t="s">
        <v>389</v>
      </c>
      <c r="FD200" s="97" t="s">
        <v>389</v>
      </c>
      <c r="FE200" s="93"/>
      <c r="FF200" s="96" t="s">
        <v>389</v>
      </c>
      <c r="FG200" s="97" t="s">
        <v>389</v>
      </c>
      <c r="FH200" s="93"/>
      <c r="FI200" s="96" t="s">
        <v>389</v>
      </c>
      <c r="FJ200" s="97" t="s">
        <v>389</v>
      </c>
      <c r="FK200" s="93"/>
      <c r="FL200" s="96" t="s">
        <v>389</v>
      </c>
      <c r="FM200" s="97" t="s">
        <v>389</v>
      </c>
    </row>
    <row r="201" ht="15" customHeight="1" spans="1:170" x14ac:dyDescent="0.25">
      <c r="A201" s="109" t="s">
        <v>64</v>
      </c>
      <c r="B201" s="110"/>
      <c r="C201" s="109"/>
      <c r="D201" s="414"/>
      <c r="E201" s="409"/>
      <c r="F201" s="409" t="s">
        <v>390</v>
      </c>
      <c r="G201" s="409" t="s">
        <v>390</v>
      </c>
      <c r="H201" s="409"/>
      <c r="I201" s="409" t="s">
        <v>390</v>
      </c>
      <c r="J201" s="409" t="s">
        <v>390</v>
      </c>
      <c r="K201" s="409"/>
      <c r="L201" s="409" t="s">
        <v>390</v>
      </c>
      <c r="M201" s="409" t="s">
        <v>390</v>
      </c>
      <c r="N201" s="409"/>
      <c r="O201" s="409" t="s">
        <v>390</v>
      </c>
      <c r="P201" s="409" t="s">
        <v>390</v>
      </c>
      <c r="Q201" s="409"/>
      <c r="R201" s="409" t="s">
        <v>390</v>
      </c>
      <c r="S201" s="409" t="s">
        <v>390</v>
      </c>
      <c r="T201" s="409"/>
      <c r="U201" s="409" t="s">
        <v>390</v>
      </c>
      <c r="V201" s="409" t="s">
        <v>390</v>
      </c>
      <c r="W201" s="409"/>
      <c r="X201" s="409" t="s">
        <v>390</v>
      </c>
      <c r="Y201" s="409" t="s">
        <v>390</v>
      </c>
      <c r="Z201" s="409"/>
      <c r="AA201" s="409" t="s">
        <v>390</v>
      </c>
      <c r="AB201" s="409" t="s">
        <v>390</v>
      </c>
      <c r="AC201" s="409"/>
      <c r="AD201" s="409" t="s">
        <v>390</v>
      </c>
      <c r="AE201" s="409" t="s">
        <v>390</v>
      </c>
      <c r="AF201" s="409"/>
      <c r="AG201" s="409" t="s">
        <v>390</v>
      </c>
      <c r="AH201" s="409" t="s">
        <v>390</v>
      </c>
      <c r="AI201" s="409"/>
      <c r="AJ201" s="409" t="s">
        <v>390</v>
      </c>
      <c r="AK201" s="409" t="s">
        <v>390</v>
      </c>
      <c r="AL201" s="409"/>
      <c r="AM201" s="409" t="s">
        <v>390</v>
      </c>
      <c r="AN201" s="409" t="s">
        <v>390</v>
      </c>
      <c r="AO201" s="409"/>
      <c r="AP201" s="409" t="s">
        <v>390</v>
      </c>
      <c r="AQ201" s="409" t="s">
        <v>390</v>
      </c>
      <c r="AR201" s="409"/>
      <c r="AS201" s="409" t="s">
        <v>390</v>
      </c>
      <c r="AT201" s="409" t="s">
        <v>390</v>
      </c>
      <c r="AU201" s="409"/>
      <c r="AV201" s="409" t="s">
        <v>390</v>
      </c>
      <c r="AW201" s="409" t="s">
        <v>390</v>
      </c>
      <c r="AX201" s="409"/>
      <c r="AY201" s="409" t="s">
        <v>390</v>
      </c>
      <c r="AZ201" s="409" t="s">
        <v>390</v>
      </c>
      <c r="BA201" s="409"/>
      <c r="BB201" s="409" t="s">
        <v>390</v>
      </c>
      <c r="BC201" s="409" t="s">
        <v>390</v>
      </c>
      <c r="BD201" s="409"/>
      <c r="BE201" s="409" t="s">
        <v>390</v>
      </c>
      <c r="BF201" s="409" t="s">
        <v>390</v>
      </c>
      <c r="BG201" s="409"/>
      <c r="BH201" s="409" t="s">
        <v>390</v>
      </c>
      <c r="BI201" s="409" t="s">
        <v>390</v>
      </c>
      <c r="BJ201" s="409"/>
      <c r="BK201" s="409" t="s">
        <v>390</v>
      </c>
      <c r="BL201" s="409" t="s">
        <v>390</v>
      </c>
      <c r="BM201" s="409"/>
      <c r="BN201" s="409" t="s">
        <v>390</v>
      </c>
      <c r="BO201" s="409" t="s">
        <v>390</v>
      </c>
      <c r="BP201" s="409"/>
      <c r="BQ201" s="409" t="s">
        <v>390</v>
      </c>
      <c r="BR201" s="409" t="s">
        <v>390</v>
      </c>
      <c r="BS201" s="409"/>
      <c r="BT201" s="409" t="s">
        <v>390</v>
      </c>
      <c r="BU201" s="409" t="s">
        <v>390</v>
      </c>
      <c r="BV201" s="409"/>
      <c r="BW201" s="409" t="s">
        <v>390</v>
      </c>
      <c r="BX201" s="409" t="s">
        <v>390</v>
      </c>
      <c r="BY201" s="409"/>
      <c r="BZ201" s="409" t="s">
        <v>390</v>
      </c>
      <c r="CA201" s="409" t="s">
        <v>390</v>
      </c>
      <c r="CB201" s="409"/>
      <c r="CC201" s="409" t="s">
        <v>390</v>
      </c>
      <c r="CD201" s="409" t="s">
        <v>390</v>
      </c>
      <c r="CE201" s="409"/>
      <c r="CF201" s="409" t="s">
        <v>390</v>
      </c>
      <c r="CG201" s="409" t="s">
        <v>390</v>
      </c>
      <c r="CH201" s="409"/>
      <c r="CI201" s="409" t="s">
        <v>390</v>
      </c>
      <c r="CJ201" s="409" t="s">
        <v>390</v>
      </c>
      <c r="CK201" s="409"/>
      <c r="CL201" s="409" t="s">
        <v>390</v>
      </c>
      <c r="CM201" s="409" t="s">
        <v>390</v>
      </c>
      <c r="CN201" s="409"/>
      <c r="CO201" s="409" t="s">
        <v>390</v>
      </c>
      <c r="CP201" s="409" t="s">
        <v>390</v>
      </c>
      <c r="CQ201" s="409"/>
      <c r="CR201" s="409" t="s">
        <v>390</v>
      </c>
      <c r="CS201" s="409" t="s">
        <v>390</v>
      </c>
      <c r="CT201" s="409"/>
      <c r="CU201" s="409" t="s">
        <v>390</v>
      </c>
      <c r="CV201" s="409" t="s">
        <v>390</v>
      </c>
      <c r="CW201" s="409"/>
      <c r="CX201" s="409" t="s">
        <v>390</v>
      </c>
      <c r="CY201" s="409" t="s">
        <v>390</v>
      </c>
      <c r="CZ201" s="409"/>
      <c r="DA201" s="409" t="s">
        <v>390</v>
      </c>
      <c r="DB201" s="409" t="s">
        <v>390</v>
      </c>
      <c r="DC201" s="409"/>
      <c r="DD201" s="409" t="s">
        <v>390</v>
      </c>
      <c r="DE201" s="409" t="s">
        <v>390</v>
      </c>
      <c r="DF201" s="409"/>
      <c r="DG201" s="409" t="s">
        <v>390</v>
      </c>
      <c r="DH201" s="409" t="s">
        <v>390</v>
      </c>
      <c r="DI201" s="409"/>
      <c r="DJ201" s="409" t="s">
        <v>390</v>
      </c>
      <c r="DK201" s="409" t="s">
        <v>390</v>
      </c>
      <c r="DL201" s="409"/>
      <c r="DM201" s="409" t="s">
        <v>390</v>
      </c>
      <c r="DN201" s="409" t="s">
        <v>390</v>
      </c>
      <c r="DO201" s="409"/>
      <c r="DP201" s="409" t="s">
        <v>390</v>
      </c>
      <c r="DQ201" s="409" t="s">
        <v>390</v>
      </c>
      <c r="DR201" s="409"/>
      <c r="DS201" s="409" t="s">
        <v>390</v>
      </c>
      <c r="DT201" s="409" t="s">
        <v>390</v>
      </c>
      <c r="DU201" s="409"/>
      <c r="DV201" s="409" t="s">
        <v>390</v>
      </c>
      <c r="DW201" s="409" t="s">
        <v>390</v>
      </c>
      <c r="DX201" s="409"/>
      <c r="DY201" s="409" t="s">
        <v>390</v>
      </c>
      <c r="DZ201" s="409" t="s">
        <v>390</v>
      </c>
      <c r="EA201" s="409"/>
      <c r="EB201" s="409" t="s">
        <v>390</v>
      </c>
      <c r="EC201" s="409" t="s">
        <v>390</v>
      </c>
      <c r="ED201" s="409"/>
      <c r="EE201" s="409" t="s">
        <v>390</v>
      </c>
      <c r="EF201" s="409" t="s">
        <v>390</v>
      </c>
      <c r="EG201" s="409"/>
      <c r="EH201" s="409" t="s">
        <v>390</v>
      </c>
      <c r="EI201" s="409" t="s">
        <v>390</v>
      </c>
      <c r="EJ201" s="409"/>
      <c r="EK201" s="409" t="s">
        <v>390</v>
      </c>
      <c r="EL201" s="409" t="s">
        <v>390</v>
      </c>
      <c r="EM201" s="409"/>
      <c r="EN201" s="409" t="s">
        <v>390</v>
      </c>
      <c r="EO201" s="409" t="s">
        <v>390</v>
      </c>
      <c r="EP201" s="409"/>
      <c r="EQ201" s="409" t="s">
        <v>390</v>
      </c>
      <c r="ER201" s="409" t="s">
        <v>390</v>
      </c>
      <c r="ES201" s="409"/>
      <c r="ET201" s="409" t="s">
        <v>390</v>
      </c>
      <c r="EU201" s="409" t="s">
        <v>390</v>
      </c>
      <c r="EV201" s="409"/>
      <c r="EW201" s="409" t="s">
        <v>390</v>
      </c>
      <c r="EX201" s="409" t="s">
        <v>390</v>
      </c>
      <c r="EY201" s="409"/>
      <c r="EZ201" s="409" t="s">
        <v>390</v>
      </c>
      <c r="FA201" s="409" t="s">
        <v>390</v>
      </c>
      <c r="FB201" s="409"/>
      <c r="FC201" s="409" t="s">
        <v>390</v>
      </c>
      <c r="FD201" s="409" t="s">
        <v>390</v>
      </c>
      <c r="FE201" s="409"/>
      <c r="FF201" s="409" t="s">
        <v>390</v>
      </c>
      <c r="FG201" s="409" t="s">
        <v>390</v>
      </c>
      <c r="FH201" s="409"/>
      <c r="FI201" s="409" t="s">
        <v>390</v>
      </c>
      <c r="FJ201" s="409" t="s">
        <v>390</v>
      </c>
      <c r="FK201" s="409"/>
      <c r="FL201" s="409" t="s">
        <v>390</v>
      </c>
      <c r="FM201" s="409" t="s">
        <v>390</v>
      </c>
    </row>
    <row r="202" ht="15" customHeight="1" spans="1:170" x14ac:dyDescent="0.25">
      <c r="A202" s="94">
        <f>indices!B202</f>
      </c>
      <c r="B202" s="106">
        <f>'a completer'!$B$12</f>
      </c>
      <c r="C202" s="106">
        <f>'a completer'!$B$24</f>
      </c>
      <c r="D202" s="410">
        <f t="shared" si="3"/>
      </c>
      <c r="E202" s="93"/>
      <c r="F202" s="96" t="s">
        <v>389</v>
      </c>
      <c r="G202" s="97" t="s">
        <v>389</v>
      </c>
      <c r="H202" s="93"/>
      <c r="I202" s="96" t="s">
        <v>389</v>
      </c>
      <c r="J202" s="97" t="s">
        <v>389</v>
      </c>
      <c r="K202" s="93"/>
      <c r="L202" s="96" t="s">
        <v>389</v>
      </c>
      <c r="M202" s="97" t="s">
        <v>389</v>
      </c>
      <c r="N202" s="93"/>
      <c r="O202" s="96" t="s">
        <v>389</v>
      </c>
      <c r="P202" s="97" t="s">
        <v>389</v>
      </c>
      <c r="Q202" s="93"/>
      <c r="R202" s="96" t="s">
        <v>389</v>
      </c>
      <c r="S202" s="97" t="s">
        <v>389</v>
      </c>
      <c r="T202" s="93"/>
      <c r="U202" s="96" t="s">
        <v>389</v>
      </c>
      <c r="V202" s="97" t="s">
        <v>389</v>
      </c>
      <c r="W202" s="93"/>
      <c r="X202" s="96" t="s">
        <v>389</v>
      </c>
      <c r="Y202" s="97" t="s">
        <v>389</v>
      </c>
      <c r="Z202" s="93"/>
      <c r="AA202" s="96" t="s">
        <v>389</v>
      </c>
      <c r="AB202" s="97" t="s">
        <v>389</v>
      </c>
      <c r="AC202" s="93"/>
      <c r="AD202" s="96" t="s">
        <v>389</v>
      </c>
      <c r="AE202" s="97" t="s">
        <v>389</v>
      </c>
      <c r="AF202" s="93"/>
      <c r="AG202" s="96" t="s">
        <v>389</v>
      </c>
      <c r="AH202" s="97" t="s">
        <v>389</v>
      </c>
      <c r="AI202" s="93"/>
      <c r="AJ202" s="96" t="s">
        <v>389</v>
      </c>
      <c r="AK202" s="97" t="s">
        <v>389</v>
      </c>
      <c r="AL202" s="93"/>
      <c r="AM202" s="96" t="s">
        <v>389</v>
      </c>
      <c r="AN202" s="97" t="s">
        <v>389</v>
      </c>
      <c r="AO202" s="93"/>
      <c r="AP202" s="96" t="s">
        <v>389</v>
      </c>
      <c r="AQ202" s="97" t="s">
        <v>389</v>
      </c>
      <c r="AR202" s="93"/>
      <c r="AS202" s="96" t="s">
        <v>389</v>
      </c>
      <c r="AT202" s="97" t="s">
        <v>389</v>
      </c>
      <c r="AU202" s="93"/>
      <c r="AV202" s="96" t="s">
        <v>389</v>
      </c>
      <c r="AW202" s="97" t="s">
        <v>389</v>
      </c>
      <c r="AX202" s="93"/>
      <c r="AY202" s="96" t="s">
        <v>389</v>
      </c>
      <c r="AZ202" s="97" t="s">
        <v>389</v>
      </c>
      <c r="BA202" s="93"/>
      <c r="BB202" s="96" t="s">
        <v>389</v>
      </c>
      <c r="BC202" s="97" t="s">
        <v>389</v>
      </c>
      <c r="BD202" s="93"/>
      <c r="BE202" s="96" t="s">
        <v>389</v>
      </c>
      <c r="BF202" s="97" t="s">
        <v>389</v>
      </c>
      <c r="BG202" s="93"/>
      <c r="BH202" s="96" t="s">
        <v>389</v>
      </c>
      <c r="BI202" s="97" t="s">
        <v>389</v>
      </c>
      <c r="BJ202" s="93"/>
      <c r="BK202" s="96" t="s">
        <v>389</v>
      </c>
      <c r="BL202" s="97" t="s">
        <v>389</v>
      </c>
      <c r="BM202" s="93"/>
      <c r="BN202" s="96" t="s">
        <v>389</v>
      </c>
      <c r="BO202" s="97" t="s">
        <v>389</v>
      </c>
      <c r="BP202" s="93"/>
      <c r="BQ202" s="96" t="s">
        <v>389</v>
      </c>
      <c r="BR202" s="97" t="s">
        <v>389</v>
      </c>
      <c r="BS202" s="93"/>
      <c r="BT202" s="96" t="s">
        <v>389</v>
      </c>
      <c r="BU202" s="97" t="s">
        <v>389</v>
      </c>
      <c r="BV202" s="93"/>
      <c r="BW202" s="96" t="s">
        <v>389</v>
      </c>
      <c r="BX202" s="97" t="s">
        <v>389</v>
      </c>
      <c r="BY202" s="93"/>
      <c r="BZ202" s="96" t="s">
        <v>389</v>
      </c>
      <c r="CA202" s="97" t="s">
        <v>389</v>
      </c>
      <c r="CB202" s="93"/>
      <c r="CC202" s="96" t="s">
        <v>389</v>
      </c>
      <c r="CD202" s="97" t="s">
        <v>389</v>
      </c>
      <c r="CE202" s="93"/>
      <c r="CF202" s="96" t="s">
        <v>389</v>
      </c>
      <c r="CG202" s="97" t="s">
        <v>389</v>
      </c>
      <c r="CH202" s="93"/>
      <c r="CI202" s="96" t="s">
        <v>389</v>
      </c>
      <c r="CJ202" s="97" t="s">
        <v>389</v>
      </c>
      <c r="CK202" s="93"/>
      <c r="CL202" s="96" t="s">
        <v>389</v>
      </c>
      <c r="CM202" s="97" t="s">
        <v>389</v>
      </c>
      <c r="CN202" s="93"/>
      <c r="CO202" s="96" t="s">
        <v>389</v>
      </c>
      <c r="CP202" s="97" t="s">
        <v>389</v>
      </c>
      <c r="CQ202" s="93"/>
      <c r="CR202" s="96" t="s">
        <v>389</v>
      </c>
      <c r="CS202" s="97" t="s">
        <v>389</v>
      </c>
      <c r="CT202" s="93"/>
      <c r="CU202" s="96" t="s">
        <v>389</v>
      </c>
      <c r="CV202" s="97" t="s">
        <v>389</v>
      </c>
      <c r="CW202" s="93"/>
      <c r="CX202" s="96" t="s">
        <v>389</v>
      </c>
      <c r="CY202" s="97" t="s">
        <v>389</v>
      </c>
      <c r="CZ202" s="93"/>
      <c r="DA202" s="96" t="s">
        <v>389</v>
      </c>
      <c r="DB202" s="97" t="s">
        <v>389</v>
      </c>
      <c r="DC202" s="93"/>
      <c r="DD202" s="96" t="s">
        <v>389</v>
      </c>
      <c r="DE202" s="97" t="s">
        <v>389</v>
      </c>
      <c r="DF202" s="93"/>
      <c r="DG202" s="96" t="s">
        <v>389</v>
      </c>
      <c r="DH202" s="97" t="s">
        <v>389</v>
      </c>
      <c r="DI202" s="93"/>
      <c r="DJ202" s="96" t="s">
        <v>389</v>
      </c>
      <c r="DK202" s="97" t="s">
        <v>389</v>
      </c>
      <c r="DL202" s="93"/>
      <c r="DM202" s="96" t="s">
        <v>389</v>
      </c>
      <c r="DN202" s="97" t="s">
        <v>389</v>
      </c>
      <c r="DO202" s="93"/>
      <c r="DP202" s="96" t="s">
        <v>389</v>
      </c>
      <c r="DQ202" s="97" t="s">
        <v>389</v>
      </c>
      <c r="DR202" s="93"/>
      <c r="DS202" s="96" t="s">
        <v>389</v>
      </c>
      <c r="DT202" s="97" t="s">
        <v>389</v>
      </c>
      <c r="DU202" s="93"/>
      <c r="DV202" s="96" t="s">
        <v>389</v>
      </c>
      <c r="DW202" s="97" t="s">
        <v>389</v>
      </c>
      <c r="DX202" s="93"/>
      <c r="DY202" s="96" t="s">
        <v>389</v>
      </c>
      <c r="DZ202" s="97" t="s">
        <v>389</v>
      </c>
      <c r="EA202" s="93"/>
      <c r="EB202" s="96" t="s">
        <v>389</v>
      </c>
      <c r="EC202" s="97" t="s">
        <v>389</v>
      </c>
      <c r="ED202" s="93"/>
      <c r="EE202" s="96" t="s">
        <v>389</v>
      </c>
      <c r="EF202" s="97" t="s">
        <v>389</v>
      </c>
      <c r="EG202" s="93"/>
      <c r="EH202" s="96" t="s">
        <v>389</v>
      </c>
      <c r="EI202" s="97" t="s">
        <v>389</v>
      </c>
      <c r="EJ202" s="93"/>
      <c r="EK202" s="96" t="s">
        <v>389</v>
      </c>
      <c r="EL202" s="97" t="s">
        <v>389</v>
      </c>
      <c r="EM202" s="93"/>
      <c r="EN202" s="96" t="s">
        <v>389</v>
      </c>
      <c r="EO202" s="97" t="s">
        <v>389</v>
      </c>
      <c r="EP202" s="93"/>
      <c r="EQ202" s="96" t="s">
        <v>389</v>
      </c>
      <c r="ER202" s="97" t="s">
        <v>389</v>
      </c>
      <c r="ES202" s="93"/>
      <c r="ET202" s="96" t="s">
        <v>389</v>
      </c>
      <c r="EU202" s="97" t="s">
        <v>389</v>
      </c>
      <c r="EV202" s="93"/>
      <c r="EW202" s="96" t="s">
        <v>389</v>
      </c>
      <c r="EX202" s="97" t="s">
        <v>389</v>
      </c>
      <c r="EY202" s="93"/>
      <c r="EZ202" s="96" t="s">
        <v>389</v>
      </c>
      <c r="FA202" s="97" t="s">
        <v>389</v>
      </c>
      <c r="FB202" s="93"/>
      <c r="FC202" s="96" t="s">
        <v>389</v>
      </c>
      <c r="FD202" s="97" t="s">
        <v>389</v>
      </c>
      <c r="FE202" s="93"/>
      <c r="FF202" s="96" t="s">
        <v>389</v>
      </c>
      <c r="FG202" s="97" t="s">
        <v>389</v>
      </c>
      <c r="FH202" s="93"/>
      <c r="FI202" s="96" t="s">
        <v>389</v>
      </c>
      <c r="FJ202" s="97" t="s">
        <v>389</v>
      </c>
      <c r="FK202" s="93"/>
      <c r="FL202" s="96" t="s">
        <v>389</v>
      </c>
      <c r="FM202" s="97" t="s">
        <v>389</v>
      </c>
    </row>
    <row r="203" ht="15" customHeight="1" spans="1:170" x14ac:dyDescent="0.25">
      <c r="A203" s="94">
        <f>indices!B203</f>
      </c>
      <c r="B203" s="106">
        <f>'a completer'!$B$12</f>
      </c>
      <c r="C203" s="106">
        <f>'a completer'!$B$24</f>
      </c>
      <c r="D203" s="410">
        <f t="shared" si="3"/>
      </c>
      <c r="E203" s="93"/>
      <c r="F203" s="96" t="s">
        <v>389</v>
      </c>
      <c r="G203" s="97" t="s">
        <v>389</v>
      </c>
      <c r="H203" s="93"/>
      <c r="I203" s="96" t="s">
        <v>389</v>
      </c>
      <c r="J203" s="97" t="s">
        <v>389</v>
      </c>
      <c r="K203" s="93"/>
      <c r="L203" s="96" t="s">
        <v>389</v>
      </c>
      <c r="M203" s="97" t="s">
        <v>389</v>
      </c>
      <c r="N203" s="93"/>
      <c r="O203" s="96" t="s">
        <v>389</v>
      </c>
      <c r="P203" s="97" t="s">
        <v>389</v>
      </c>
      <c r="Q203" s="93"/>
      <c r="R203" s="96" t="s">
        <v>389</v>
      </c>
      <c r="S203" s="97" t="s">
        <v>389</v>
      </c>
      <c r="T203" s="93"/>
      <c r="U203" s="96" t="s">
        <v>389</v>
      </c>
      <c r="V203" s="97" t="s">
        <v>389</v>
      </c>
      <c r="W203" s="93"/>
      <c r="X203" s="96" t="s">
        <v>389</v>
      </c>
      <c r="Y203" s="97" t="s">
        <v>389</v>
      </c>
      <c r="Z203" s="93"/>
      <c r="AA203" s="96" t="s">
        <v>389</v>
      </c>
      <c r="AB203" s="97" t="s">
        <v>389</v>
      </c>
      <c r="AC203" s="93"/>
      <c r="AD203" s="96" t="s">
        <v>389</v>
      </c>
      <c r="AE203" s="97" t="s">
        <v>389</v>
      </c>
      <c r="AF203" s="93"/>
      <c r="AG203" s="96" t="s">
        <v>389</v>
      </c>
      <c r="AH203" s="97" t="s">
        <v>389</v>
      </c>
      <c r="AI203" s="93"/>
      <c r="AJ203" s="96" t="s">
        <v>389</v>
      </c>
      <c r="AK203" s="97" t="s">
        <v>389</v>
      </c>
      <c r="AL203" s="93"/>
      <c r="AM203" s="96" t="s">
        <v>389</v>
      </c>
      <c r="AN203" s="97" t="s">
        <v>389</v>
      </c>
      <c r="AO203" s="93"/>
      <c r="AP203" s="96" t="s">
        <v>389</v>
      </c>
      <c r="AQ203" s="97" t="s">
        <v>389</v>
      </c>
      <c r="AR203" s="93"/>
      <c r="AS203" s="96" t="s">
        <v>389</v>
      </c>
      <c r="AT203" s="97" t="s">
        <v>389</v>
      </c>
      <c r="AU203" s="93"/>
      <c r="AV203" s="96" t="s">
        <v>389</v>
      </c>
      <c r="AW203" s="97" t="s">
        <v>389</v>
      </c>
      <c r="AX203" s="93"/>
      <c r="AY203" s="96" t="s">
        <v>389</v>
      </c>
      <c r="AZ203" s="97" t="s">
        <v>389</v>
      </c>
      <c r="BA203" s="93"/>
      <c r="BB203" s="96" t="s">
        <v>389</v>
      </c>
      <c r="BC203" s="97" t="s">
        <v>389</v>
      </c>
      <c r="BD203" s="93"/>
      <c r="BE203" s="96" t="s">
        <v>389</v>
      </c>
      <c r="BF203" s="97" t="s">
        <v>389</v>
      </c>
      <c r="BG203" s="93"/>
      <c r="BH203" s="96" t="s">
        <v>389</v>
      </c>
      <c r="BI203" s="97" t="s">
        <v>389</v>
      </c>
      <c r="BJ203" s="93"/>
      <c r="BK203" s="96" t="s">
        <v>389</v>
      </c>
      <c r="BL203" s="97" t="s">
        <v>389</v>
      </c>
      <c r="BM203" s="93"/>
      <c r="BN203" s="96" t="s">
        <v>389</v>
      </c>
      <c r="BO203" s="97" t="s">
        <v>389</v>
      </c>
      <c r="BP203" s="93"/>
      <c r="BQ203" s="96" t="s">
        <v>389</v>
      </c>
      <c r="BR203" s="97" t="s">
        <v>389</v>
      </c>
      <c r="BS203" s="93"/>
      <c r="BT203" s="96" t="s">
        <v>389</v>
      </c>
      <c r="BU203" s="97" t="s">
        <v>389</v>
      </c>
      <c r="BV203" s="93"/>
      <c r="BW203" s="96" t="s">
        <v>389</v>
      </c>
      <c r="BX203" s="97" t="s">
        <v>389</v>
      </c>
      <c r="BY203" s="93"/>
      <c r="BZ203" s="96" t="s">
        <v>389</v>
      </c>
      <c r="CA203" s="97" t="s">
        <v>389</v>
      </c>
      <c r="CB203" s="93"/>
      <c r="CC203" s="96" t="s">
        <v>389</v>
      </c>
      <c r="CD203" s="97" t="s">
        <v>389</v>
      </c>
      <c r="CE203" s="93"/>
      <c r="CF203" s="96" t="s">
        <v>389</v>
      </c>
      <c r="CG203" s="97" t="s">
        <v>389</v>
      </c>
      <c r="CH203" s="93"/>
      <c r="CI203" s="96" t="s">
        <v>389</v>
      </c>
      <c r="CJ203" s="97" t="s">
        <v>389</v>
      </c>
      <c r="CK203" s="93"/>
      <c r="CL203" s="96" t="s">
        <v>389</v>
      </c>
      <c r="CM203" s="97" t="s">
        <v>389</v>
      </c>
      <c r="CN203" s="93"/>
      <c r="CO203" s="96" t="s">
        <v>389</v>
      </c>
      <c r="CP203" s="97" t="s">
        <v>389</v>
      </c>
      <c r="CQ203" s="93"/>
      <c r="CR203" s="96" t="s">
        <v>389</v>
      </c>
      <c r="CS203" s="97" t="s">
        <v>389</v>
      </c>
      <c r="CT203" s="93"/>
      <c r="CU203" s="96" t="s">
        <v>389</v>
      </c>
      <c r="CV203" s="97" t="s">
        <v>389</v>
      </c>
      <c r="CW203" s="93"/>
      <c r="CX203" s="96" t="s">
        <v>389</v>
      </c>
      <c r="CY203" s="97" t="s">
        <v>389</v>
      </c>
      <c r="CZ203" s="93"/>
      <c r="DA203" s="96" t="s">
        <v>389</v>
      </c>
      <c r="DB203" s="97" t="s">
        <v>389</v>
      </c>
      <c r="DC203" s="93"/>
      <c r="DD203" s="96" t="s">
        <v>389</v>
      </c>
      <c r="DE203" s="97" t="s">
        <v>389</v>
      </c>
      <c r="DF203" s="93"/>
      <c r="DG203" s="96" t="s">
        <v>389</v>
      </c>
      <c r="DH203" s="97" t="s">
        <v>389</v>
      </c>
      <c r="DI203" s="93"/>
      <c r="DJ203" s="96" t="s">
        <v>389</v>
      </c>
      <c r="DK203" s="97" t="s">
        <v>389</v>
      </c>
      <c r="DL203" s="93"/>
      <c r="DM203" s="96" t="s">
        <v>389</v>
      </c>
      <c r="DN203" s="97" t="s">
        <v>389</v>
      </c>
      <c r="DO203" s="93"/>
      <c r="DP203" s="96" t="s">
        <v>389</v>
      </c>
      <c r="DQ203" s="97" t="s">
        <v>389</v>
      </c>
      <c r="DR203" s="93"/>
      <c r="DS203" s="96" t="s">
        <v>389</v>
      </c>
      <c r="DT203" s="97" t="s">
        <v>389</v>
      </c>
      <c r="DU203" s="93"/>
      <c r="DV203" s="96" t="s">
        <v>389</v>
      </c>
      <c r="DW203" s="97" t="s">
        <v>389</v>
      </c>
      <c r="DX203" s="93"/>
      <c r="DY203" s="96" t="s">
        <v>389</v>
      </c>
      <c r="DZ203" s="97" t="s">
        <v>389</v>
      </c>
      <c r="EA203" s="93"/>
      <c r="EB203" s="96" t="s">
        <v>389</v>
      </c>
      <c r="EC203" s="97" t="s">
        <v>389</v>
      </c>
      <c r="ED203" s="93"/>
      <c r="EE203" s="96" t="s">
        <v>389</v>
      </c>
      <c r="EF203" s="97" t="s">
        <v>389</v>
      </c>
      <c r="EG203" s="93"/>
      <c r="EH203" s="96" t="s">
        <v>389</v>
      </c>
      <c r="EI203" s="97" t="s">
        <v>389</v>
      </c>
      <c r="EJ203" s="93"/>
      <c r="EK203" s="96" t="s">
        <v>389</v>
      </c>
      <c r="EL203" s="97" t="s">
        <v>389</v>
      </c>
      <c r="EM203" s="93"/>
      <c r="EN203" s="96" t="s">
        <v>389</v>
      </c>
      <c r="EO203" s="97" t="s">
        <v>389</v>
      </c>
      <c r="EP203" s="93"/>
      <c r="EQ203" s="96" t="s">
        <v>389</v>
      </c>
      <c r="ER203" s="97" t="s">
        <v>389</v>
      </c>
      <c r="ES203" s="93"/>
      <c r="ET203" s="96" t="s">
        <v>389</v>
      </c>
      <c r="EU203" s="97" t="s">
        <v>389</v>
      </c>
      <c r="EV203" s="93"/>
      <c r="EW203" s="96" t="s">
        <v>389</v>
      </c>
      <c r="EX203" s="97" t="s">
        <v>389</v>
      </c>
      <c r="EY203" s="93"/>
      <c r="EZ203" s="96" t="s">
        <v>389</v>
      </c>
      <c r="FA203" s="97" t="s">
        <v>389</v>
      </c>
      <c r="FB203" s="93"/>
      <c r="FC203" s="96" t="s">
        <v>389</v>
      </c>
      <c r="FD203" s="97" t="s">
        <v>389</v>
      </c>
      <c r="FE203" s="93"/>
      <c r="FF203" s="96" t="s">
        <v>389</v>
      </c>
      <c r="FG203" s="97" t="s">
        <v>389</v>
      </c>
      <c r="FH203" s="93"/>
      <c r="FI203" s="96" t="s">
        <v>389</v>
      </c>
      <c r="FJ203" s="97" t="s">
        <v>389</v>
      </c>
      <c r="FK203" s="93"/>
      <c r="FL203" s="96" t="s">
        <v>389</v>
      </c>
      <c r="FM203" s="97" t="s">
        <v>389</v>
      </c>
    </row>
    <row r="204" ht="15" customHeight="1" spans="1:170" x14ac:dyDescent="0.25">
      <c r="A204" s="94">
        <f>indices!B204</f>
      </c>
      <c r="B204" s="106">
        <f>'a completer'!$B$12</f>
      </c>
      <c r="C204" s="106">
        <f>'a completer'!$B$24</f>
      </c>
      <c r="D204" s="410">
        <f t="shared" si="3"/>
      </c>
      <c r="E204" s="93"/>
      <c r="F204" s="96" t="s">
        <v>389</v>
      </c>
      <c r="G204" s="97" t="s">
        <v>389</v>
      </c>
      <c r="H204" s="93"/>
      <c r="I204" s="96" t="s">
        <v>389</v>
      </c>
      <c r="J204" s="97" t="s">
        <v>389</v>
      </c>
      <c r="K204" s="93"/>
      <c r="L204" s="96" t="s">
        <v>389</v>
      </c>
      <c r="M204" s="97" t="s">
        <v>389</v>
      </c>
      <c r="N204" s="93"/>
      <c r="O204" s="96" t="s">
        <v>389</v>
      </c>
      <c r="P204" s="97" t="s">
        <v>389</v>
      </c>
      <c r="Q204" s="93"/>
      <c r="R204" s="96" t="s">
        <v>389</v>
      </c>
      <c r="S204" s="97" t="s">
        <v>389</v>
      </c>
      <c r="T204" s="93"/>
      <c r="U204" s="96" t="s">
        <v>389</v>
      </c>
      <c r="V204" s="97" t="s">
        <v>389</v>
      </c>
      <c r="W204" s="93"/>
      <c r="X204" s="96" t="s">
        <v>389</v>
      </c>
      <c r="Y204" s="97" t="s">
        <v>389</v>
      </c>
      <c r="Z204" s="93"/>
      <c r="AA204" s="96" t="s">
        <v>389</v>
      </c>
      <c r="AB204" s="97" t="s">
        <v>389</v>
      </c>
      <c r="AC204" s="93"/>
      <c r="AD204" s="96" t="s">
        <v>389</v>
      </c>
      <c r="AE204" s="97" t="s">
        <v>389</v>
      </c>
      <c r="AF204" s="93"/>
      <c r="AG204" s="96" t="s">
        <v>389</v>
      </c>
      <c r="AH204" s="97" t="s">
        <v>389</v>
      </c>
      <c r="AI204" s="93"/>
      <c r="AJ204" s="96" t="s">
        <v>389</v>
      </c>
      <c r="AK204" s="97" t="s">
        <v>389</v>
      </c>
      <c r="AL204" s="93"/>
      <c r="AM204" s="96" t="s">
        <v>389</v>
      </c>
      <c r="AN204" s="97" t="s">
        <v>389</v>
      </c>
      <c r="AO204" s="93"/>
      <c r="AP204" s="96" t="s">
        <v>389</v>
      </c>
      <c r="AQ204" s="97" t="s">
        <v>389</v>
      </c>
      <c r="AR204" s="93"/>
      <c r="AS204" s="96" t="s">
        <v>389</v>
      </c>
      <c r="AT204" s="97" t="s">
        <v>389</v>
      </c>
      <c r="AU204" s="93"/>
      <c r="AV204" s="96" t="s">
        <v>389</v>
      </c>
      <c r="AW204" s="97" t="s">
        <v>389</v>
      </c>
      <c r="AX204" s="93"/>
      <c r="AY204" s="96" t="s">
        <v>389</v>
      </c>
      <c r="AZ204" s="97" t="s">
        <v>389</v>
      </c>
      <c r="BA204" s="93"/>
      <c r="BB204" s="96" t="s">
        <v>389</v>
      </c>
      <c r="BC204" s="97" t="s">
        <v>389</v>
      </c>
      <c r="BD204" s="93"/>
      <c r="BE204" s="96" t="s">
        <v>389</v>
      </c>
      <c r="BF204" s="97" t="s">
        <v>389</v>
      </c>
      <c r="BG204" s="93"/>
      <c r="BH204" s="96" t="s">
        <v>389</v>
      </c>
      <c r="BI204" s="97" t="s">
        <v>389</v>
      </c>
      <c r="BJ204" s="93"/>
      <c r="BK204" s="96" t="s">
        <v>389</v>
      </c>
      <c r="BL204" s="97" t="s">
        <v>389</v>
      </c>
      <c r="BM204" s="93"/>
      <c r="BN204" s="96" t="s">
        <v>389</v>
      </c>
      <c r="BO204" s="97" t="s">
        <v>389</v>
      </c>
      <c r="BP204" s="93"/>
      <c r="BQ204" s="96" t="s">
        <v>389</v>
      </c>
      <c r="BR204" s="97" t="s">
        <v>389</v>
      </c>
      <c r="BS204" s="93"/>
      <c r="BT204" s="96" t="s">
        <v>389</v>
      </c>
      <c r="BU204" s="97" t="s">
        <v>389</v>
      </c>
      <c r="BV204" s="93"/>
      <c r="BW204" s="96" t="s">
        <v>389</v>
      </c>
      <c r="BX204" s="97" t="s">
        <v>389</v>
      </c>
      <c r="BY204" s="93"/>
      <c r="BZ204" s="96" t="s">
        <v>389</v>
      </c>
      <c r="CA204" s="97" t="s">
        <v>389</v>
      </c>
      <c r="CB204" s="93"/>
      <c r="CC204" s="96" t="s">
        <v>389</v>
      </c>
      <c r="CD204" s="97" t="s">
        <v>389</v>
      </c>
      <c r="CE204" s="93"/>
      <c r="CF204" s="96" t="s">
        <v>389</v>
      </c>
      <c r="CG204" s="97" t="s">
        <v>389</v>
      </c>
      <c r="CH204" s="93"/>
      <c r="CI204" s="96" t="s">
        <v>389</v>
      </c>
      <c r="CJ204" s="97" t="s">
        <v>389</v>
      </c>
      <c r="CK204" s="93"/>
      <c r="CL204" s="96" t="s">
        <v>389</v>
      </c>
      <c r="CM204" s="97" t="s">
        <v>389</v>
      </c>
      <c r="CN204" s="93"/>
      <c r="CO204" s="96" t="s">
        <v>389</v>
      </c>
      <c r="CP204" s="97" t="s">
        <v>389</v>
      </c>
      <c r="CQ204" s="93"/>
      <c r="CR204" s="96" t="s">
        <v>389</v>
      </c>
      <c r="CS204" s="97" t="s">
        <v>389</v>
      </c>
      <c r="CT204" s="93"/>
      <c r="CU204" s="96" t="s">
        <v>389</v>
      </c>
      <c r="CV204" s="97" t="s">
        <v>389</v>
      </c>
      <c r="CW204" s="93"/>
      <c r="CX204" s="96" t="s">
        <v>389</v>
      </c>
      <c r="CY204" s="97" t="s">
        <v>389</v>
      </c>
      <c r="CZ204" s="93"/>
      <c r="DA204" s="96" t="s">
        <v>389</v>
      </c>
      <c r="DB204" s="97" t="s">
        <v>389</v>
      </c>
      <c r="DC204" s="93"/>
      <c r="DD204" s="96" t="s">
        <v>389</v>
      </c>
      <c r="DE204" s="97" t="s">
        <v>389</v>
      </c>
      <c r="DF204" s="93"/>
      <c r="DG204" s="96" t="s">
        <v>389</v>
      </c>
      <c r="DH204" s="97" t="s">
        <v>389</v>
      </c>
      <c r="DI204" s="93"/>
      <c r="DJ204" s="96" t="s">
        <v>389</v>
      </c>
      <c r="DK204" s="97" t="s">
        <v>389</v>
      </c>
      <c r="DL204" s="93"/>
      <c r="DM204" s="96" t="s">
        <v>389</v>
      </c>
      <c r="DN204" s="97" t="s">
        <v>389</v>
      </c>
      <c r="DO204" s="93"/>
      <c r="DP204" s="96" t="s">
        <v>389</v>
      </c>
      <c r="DQ204" s="97" t="s">
        <v>389</v>
      </c>
      <c r="DR204" s="93"/>
      <c r="DS204" s="96" t="s">
        <v>389</v>
      </c>
      <c r="DT204" s="97" t="s">
        <v>389</v>
      </c>
      <c r="DU204" s="93"/>
      <c r="DV204" s="96" t="s">
        <v>389</v>
      </c>
      <c r="DW204" s="97" t="s">
        <v>389</v>
      </c>
      <c r="DX204" s="93"/>
      <c r="DY204" s="96" t="s">
        <v>389</v>
      </c>
      <c r="DZ204" s="97" t="s">
        <v>389</v>
      </c>
      <c r="EA204" s="93"/>
      <c r="EB204" s="96" t="s">
        <v>389</v>
      </c>
      <c r="EC204" s="97" t="s">
        <v>389</v>
      </c>
      <c r="ED204" s="93"/>
      <c r="EE204" s="96" t="s">
        <v>389</v>
      </c>
      <c r="EF204" s="97" t="s">
        <v>389</v>
      </c>
      <c r="EG204" s="93"/>
      <c r="EH204" s="96" t="s">
        <v>389</v>
      </c>
      <c r="EI204" s="97" t="s">
        <v>389</v>
      </c>
      <c r="EJ204" s="93"/>
      <c r="EK204" s="96" t="s">
        <v>389</v>
      </c>
      <c r="EL204" s="97" t="s">
        <v>389</v>
      </c>
      <c r="EM204" s="93"/>
      <c r="EN204" s="96" t="s">
        <v>389</v>
      </c>
      <c r="EO204" s="97" t="s">
        <v>389</v>
      </c>
      <c r="EP204" s="93"/>
      <c r="EQ204" s="96" t="s">
        <v>389</v>
      </c>
      <c r="ER204" s="97" t="s">
        <v>389</v>
      </c>
      <c r="ES204" s="93"/>
      <c r="ET204" s="96" t="s">
        <v>389</v>
      </c>
      <c r="EU204" s="97" t="s">
        <v>389</v>
      </c>
      <c r="EV204" s="93"/>
      <c r="EW204" s="96" t="s">
        <v>389</v>
      </c>
      <c r="EX204" s="97" t="s">
        <v>389</v>
      </c>
      <c r="EY204" s="93"/>
      <c r="EZ204" s="96" t="s">
        <v>389</v>
      </c>
      <c r="FA204" s="97" t="s">
        <v>389</v>
      </c>
      <c r="FB204" s="93"/>
      <c r="FC204" s="96" t="s">
        <v>389</v>
      </c>
      <c r="FD204" s="97" t="s">
        <v>389</v>
      </c>
      <c r="FE204" s="93"/>
      <c r="FF204" s="96" t="s">
        <v>389</v>
      </c>
      <c r="FG204" s="97" t="s">
        <v>389</v>
      </c>
      <c r="FH204" s="93"/>
      <c r="FI204" s="96" t="s">
        <v>389</v>
      </c>
      <c r="FJ204" s="97" t="s">
        <v>389</v>
      </c>
      <c r="FK204" s="93"/>
      <c r="FL204" s="96" t="s">
        <v>389</v>
      </c>
      <c r="FM204" s="97" t="s">
        <v>389</v>
      </c>
    </row>
    <row r="205" ht="15" customHeight="1" spans="1:170" x14ac:dyDescent="0.25">
      <c r="A205" s="94">
        <f>indices!B205</f>
      </c>
      <c r="B205" s="106">
        <f>'a completer'!$B$12</f>
      </c>
      <c r="C205" s="106">
        <f>'a completer'!$B$24</f>
      </c>
      <c r="D205" s="410">
        <f t="shared" si="3"/>
      </c>
      <c r="E205" s="93"/>
      <c r="F205" s="96" t="s">
        <v>389</v>
      </c>
      <c r="G205" s="97" t="s">
        <v>389</v>
      </c>
      <c r="H205" s="93"/>
      <c r="I205" s="96" t="s">
        <v>389</v>
      </c>
      <c r="J205" s="97" t="s">
        <v>389</v>
      </c>
      <c r="K205" s="93"/>
      <c r="L205" s="96" t="s">
        <v>389</v>
      </c>
      <c r="M205" s="97" t="s">
        <v>389</v>
      </c>
      <c r="N205" s="93"/>
      <c r="O205" s="96" t="s">
        <v>389</v>
      </c>
      <c r="P205" s="97" t="s">
        <v>389</v>
      </c>
      <c r="Q205" s="93"/>
      <c r="R205" s="96" t="s">
        <v>389</v>
      </c>
      <c r="S205" s="97" t="s">
        <v>389</v>
      </c>
      <c r="T205" s="93"/>
      <c r="U205" s="96" t="s">
        <v>389</v>
      </c>
      <c r="V205" s="97" t="s">
        <v>389</v>
      </c>
      <c r="W205" s="93"/>
      <c r="X205" s="96" t="s">
        <v>389</v>
      </c>
      <c r="Y205" s="97" t="s">
        <v>389</v>
      </c>
      <c r="Z205" s="93"/>
      <c r="AA205" s="96" t="s">
        <v>389</v>
      </c>
      <c r="AB205" s="97" t="s">
        <v>389</v>
      </c>
      <c r="AC205" s="93"/>
      <c r="AD205" s="96" t="s">
        <v>389</v>
      </c>
      <c r="AE205" s="97" t="s">
        <v>389</v>
      </c>
      <c r="AF205" s="93"/>
      <c r="AG205" s="96" t="s">
        <v>389</v>
      </c>
      <c r="AH205" s="97" t="s">
        <v>389</v>
      </c>
      <c r="AI205" s="93"/>
      <c r="AJ205" s="96" t="s">
        <v>389</v>
      </c>
      <c r="AK205" s="97" t="s">
        <v>389</v>
      </c>
      <c r="AL205" s="93"/>
      <c r="AM205" s="96" t="s">
        <v>389</v>
      </c>
      <c r="AN205" s="97" t="s">
        <v>389</v>
      </c>
      <c r="AO205" s="93"/>
      <c r="AP205" s="96" t="s">
        <v>389</v>
      </c>
      <c r="AQ205" s="97" t="s">
        <v>389</v>
      </c>
      <c r="AR205" s="93"/>
      <c r="AS205" s="96" t="s">
        <v>389</v>
      </c>
      <c r="AT205" s="97" t="s">
        <v>389</v>
      </c>
      <c r="AU205" s="93"/>
      <c r="AV205" s="96" t="s">
        <v>389</v>
      </c>
      <c r="AW205" s="97" t="s">
        <v>389</v>
      </c>
      <c r="AX205" s="93"/>
      <c r="AY205" s="96" t="s">
        <v>389</v>
      </c>
      <c r="AZ205" s="97" t="s">
        <v>389</v>
      </c>
      <c r="BA205" s="93"/>
      <c r="BB205" s="96" t="s">
        <v>389</v>
      </c>
      <c r="BC205" s="97" t="s">
        <v>389</v>
      </c>
      <c r="BD205" s="93"/>
      <c r="BE205" s="96" t="s">
        <v>389</v>
      </c>
      <c r="BF205" s="97" t="s">
        <v>389</v>
      </c>
      <c r="BG205" s="93"/>
      <c r="BH205" s="96" t="s">
        <v>389</v>
      </c>
      <c r="BI205" s="97" t="s">
        <v>389</v>
      </c>
      <c r="BJ205" s="93"/>
      <c r="BK205" s="96" t="s">
        <v>389</v>
      </c>
      <c r="BL205" s="97" t="s">
        <v>389</v>
      </c>
      <c r="BM205" s="93"/>
      <c r="BN205" s="96" t="s">
        <v>389</v>
      </c>
      <c r="BO205" s="97" t="s">
        <v>389</v>
      </c>
      <c r="BP205" s="93"/>
      <c r="BQ205" s="96" t="s">
        <v>389</v>
      </c>
      <c r="BR205" s="97" t="s">
        <v>389</v>
      </c>
      <c r="BS205" s="93"/>
      <c r="BT205" s="96" t="s">
        <v>389</v>
      </c>
      <c r="BU205" s="97" t="s">
        <v>389</v>
      </c>
      <c r="BV205" s="93"/>
      <c r="BW205" s="96" t="s">
        <v>389</v>
      </c>
      <c r="BX205" s="97" t="s">
        <v>389</v>
      </c>
      <c r="BY205" s="93"/>
      <c r="BZ205" s="96" t="s">
        <v>389</v>
      </c>
      <c r="CA205" s="97" t="s">
        <v>389</v>
      </c>
      <c r="CB205" s="93"/>
      <c r="CC205" s="96" t="s">
        <v>389</v>
      </c>
      <c r="CD205" s="97" t="s">
        <v>389</v>
      </c>
      <c r="CE205" s="93"/>
      <c r="CF205" s="96" t="s">
        <v>389</v>
      </c>
      <c r="CG205" s="97" t="s">
        <v>389</v>
      </c>
      <c r="CH205" s="93"/>
      <c r="CI205" s="96" t="s">
        <v>389</v>
      </c>
      <c r="CJ205" s="97" t="s">
        <v>389</v>
      </c>
      <c r="CK205" s="93"/>
      <c r="CL205" s="96" t="s">
        <v>389</v>
      </c>
      <c r="CM205" s="97" t="s">
        <v>389</v>
      </c>
      <c r="CN205" s="93"/>
      <c r="CO205" s="96" t="s">
        <v>389</v>
      </c>
      <c r="CP205" s="97" t="s">
        <v>389</v>
      </c>
      <c r="CQ205" s="93"/>
      <c r="CR205" s="96" t="s">
        <v>389</v>
      </c>
      <c r="CS205" s="97" t="s">
        <v>389</v>
      </c>
      <c r="CT205" s="93"/>
      <c r="CU205" s="96" t="s">
        <v>389</v>
      </c>
      <c r="CV205" s="97" t="s">
        <v>389</v>
      </c>
      <c r="CW205" s="93"/>
      <c r="CX205" s="96" t="s">
        <v>389</v>
      </c>
      <c r="CY205" s="97" t="s">
        <v>389</v>
      </c>
      <c r="CZ205" s="93"/>
      <c r="DA205" s="96" t="s">
        <v>389</v>
      </c>
      <c r="DB205" s="97" t="s">
        <v>389</v>
      </c>
      <c r="DC205" s="93"/>
      <c r="DD205" s="96" t="s">
        <v>389</v>
      </c>
      <c r="DE205" s="97" t="s">
        <v>389</v>
      </c>
      <c r="DF205" s="93"/>
      <c r="DG205" s="96" t="s">
        <v>389</v>
      </c>
      <c r="DH205" s="97" t="s">
        <v>389</v>
      </c>
      <c r="DI205" s="93"/>
      <c r="DJ205" s="96" t="s">
        <v>389</v>
      </c>
      <c r="DK205" s="97" t="s">
        <v>389</v>
      </c>
      <c r="DL205" s="93"/>
      <c r="DM205" s="96" t="s">
        <v>389</v>
      </c>
      <c r="DN205" s="97" t="s">
        <v>389</v>
      </c>
      <c r="DO205" s="93"/>
      <c r="DP205" s="96" t="s">
        <v>389</v>
      </c>
      <c r="DQ205" s="97" t="s">
        <v>389</v>
      </c>
      <c r="DR205" s="93"/>
      <c r="DS205" s="96" t="s">
        <v>389</v>
      </c>
      <c r="DT205" s="97" t="s">
        <v>389</v>
      </c>
      <c r="DU205" s="93"/>
      <c r="DV205" s="96" t="s">
        <v>389</v>
      </c>
      <c r="DW205" s="97" t="s">
        <v>389</v>
      </c>
      <c r="DX205" s="93"/>
      <c r="DY205" s="96" t="s">
        <v>389</v>
      </c>
      <c r="DZ205" s="97" t="s">
        <v>389</v>
      </c>
      <c r="EA205" s="93"/>
      <c r="EB205" s="96" t="s">
        <v>389</v>
      </c>
      <c r="EC205" s="97" t="s">
        <v>389</v>
      </c>
      <c r="ED205" s="93"/>
      <c r="EE205" s="96" t="s">
        <v>389</v>
      </c>
      <c r="EF205" s="97" t="s">
        <v>389</v>
      </c>
      <c r="EG205" s="93"/>
      <c r="EH205" s="96" t="s">
        <v>389</v>
      </c>
      <c r="EI205" s="97" t="s">
        <v>389</v>
      </c>
      <c r="EJ205" s="93"/>
      <c r="EK205" s="96" t="s">
        <v>389</v>
      </c>
      <c r="EL205" s="97" t="s">
        <v>389</v>
      </c>
      <c r="EM205" s="93"/>
      <c r="EN205" s="96" t="s">
        <v>389</v>
      </c>
      <c r="EO205" s="97" t="s">
        <v>389</v>
      </c>
      <c r="EP205" s="93"/>
      <c r="EQ205" s="96" t="s">
        <v>389</v>
      </c>
      <c r="ER205" s="97" t="s">
        <v>389</v>
      </c>
      <c r="ES205" s="93"/>
      <c r="ET205" s="96" t="s">
        <v>389</v>
      </c>
      <c r="EU205" s="97" t="s">
        <v>389</v>
      </c>
      <c r="EV205" s="93"/>
      <c r="EW205" s="96" t="s">
        <v>389</v>
      </c>
      <c r="EX205" s="97" t="s">
        <v>389</v>
      </c>
      <c r="EY205" s="93"/>
      <c r="EZ205" s="96" t="s">
        <v>389</v>
      </c>
      <c r="FA205" s="97" t="s">
        <v>389</v>
      </c>
      <c r="FB205" s="93"/>
      <c r="FC205" s="96" t="s">
        <v>389</v>
      </c>
      <c r="FD205" s="97" t="s">
        <v>389</v>
      </c>
      <c r="FE205" s="93"/>
      <c r="FF205" s="96" t="s">
        <v>389</v>
      </c>
      <c r="FG205" s="97" t="s">
        <v>389</v>
      </c>
      <c r="FH205" s="93"/>
      <c r="FI205" s="96" t="s">
        <v>389</v>
      </c>
      <c r="FJ205" s="97" t="s">
        <v>389</v>
      </c>
      <c r="FK205" s="93"/>
      <c r="FL205" s="96" t="s">
        <v>389</v>
      </c>
      <c r="FM205" s="97" t="s">
        <v>389</v>
      </c>
    </row>
    <row r="206" ht="15" customHeight="1" spans="1:170" x14ac:dyDescent="0.25">
      <c r="A206" s="94">
        <f>indices!B206</f>
      </c>
      <c r="B206" s="106">
        <f>'a completer'!$B$12</f>
      </c>
      <c r="C206" s="106">
        <f>'a completer'!$B$24</f>
      </c>
      <c r="D206" s="410">
        <f t="shared" si="3"/>
      </c>
      <c r="E206" s="93"/>
      <c r="F206" s="96" t="s">
        <v>389</v>
      </c>
      <c r="G206" s="97" t="s">
        <v>389</v>
      </c>
      <c r="H206" s="93"/>
      <c r="I206" s="96" t="s">
        <v>389</v>
      </c>
      <c r="J206" s="97" t="s">
        <v>389</v>
      </c>
      <c r="K206" s="93"/>
      <c r="L206" s="96" t="s">
        <v>389</v>
      </c>
      <c r="M206" s="97" t="s">
        <v>389</v>
      </c>
      <c r="N206" s="93"/>
      <c r="O206" s="96" t="s">
        <v>389</v>
      </c>
      <c r="P206" s="97" t="s">
        <v>389</v>
      </c>
      <c r="Q206" s="93">
        <v>1</v>
      </c>
      <c r="R206" s="96" t="e">
        <v>#N/A</v>
      </c>
      <c r="S206" s="97" t="e">
        <v>#N/A</v>
      </c>
      <c r="T206" s="93"/>
      <c r="U206" s="96" t="s">
        <v>389</v>
      </c>
      <c r="V206" s="97" t="s">
        <v>389</v>
      </c>
      <c r="W206" s="93"/>
      <c r="X206" s="96" t="s">
        <v>389</v>
      </c>
      <c r="Y206" s="97" t="s">
        <v>389</v>
      </c>
      <c r="Z206" s="93"/>
      <c r="AA206" s="96" t="s">
        <v>389</v>
      </c>
      <c r="AB206" s="97" t="s">
        <v>389</v>
      </c>
      <c r="AC206" s="93"/>
      <c r="AD206" s="96" t="s">
        <v>389</v>
      </c>
      <c r="AE206" s="97" t="s">
        <v>389</v>
      </c>
      <c r="AF206" s="93"/>
      <c r="AG206" s="96" t="s">
        <v>389</v>
      </c>
      <c r="AH206" s="97" t="s">
        <v>389</v>
      </c>
      <c r="AI206" s="93"/>
      <c r="AJ206" s="96" t="s">
        <v>389</v>
      </c>
      <c r="AK206" s="97" t="s">
        <v>389</v>
      </c>
      <c r="AL206" s="93"/>
      <c r="AM206" s="96" t="s">
        <v>389</v>
      </c>
      <c r="AN206" s="97" t="s">
        <v>389</v>
      </c>
      <c r="AO206" s="93"/>
      <c r="AP206" s="96" t="s">
        <v>389</v>
      </c>
      <c r="AQ206" s="97" t="s">
        <v>389</v>
      </c>
      <c r="AR206" s="93"/>
      <c r="AS206" s="96" t="s">
        <v>389</v>
      </c>
      <c r="AT206" s="97" t="s">
        <v>389</v>
      </c>
      <c r="AU206" s="93"/>
      <c r="AV206" s="96" t="s">
        <v>389</v>
      </c>
      <c r="AW206" s="97" t="s">
        <v>389</v>
      </c>
      <c r="AX206" s="93"/>
      <c r="AY206" s="96" t="s">
        <v>389</v>
      </c>
      <c r="AZ206" s="97" t="s">
        <v>389</v>
      </c>
      <c r="BA206" s="93"/>
      <c r="BB206" s="96" t="s">
        <v>389</v>
      </c>
      <c r="BC206" s="97" t="s">
        <v>389</v>
      </c>
      <c r="BD206" s="93"/>
      <c r="BE206" s="96" t="s">
        <v>389</v>
      </c>
      <c r="BF206" s="97" t="s">
        <v>389</v>
      </c>
      <c r="BG206" s="93"/>
      <c r="BH206" s="96" t="s">
        <v>389</v>
      </c>
      <c r="BI206" s="97" t="s">
        <v>389</v>
      </c>
      <c r="BJ206" s="93"/>
      <c r="BK206" s="96" t="s">
        <v>389</v>
      </c>
      <c r="BL206" s="97" t="s">
        <v>389</v>
      </c>
      <c r="BM206" s="93"/>
      <c r="BN206" s="96" t="s">
        <v>389</v>
      </c>
      <c r="BO206" s="97" t="s">
        <v>389</v>
      </c>
      <c r="BP206" s="93"/>
      <c r="BQ206" s="96" t="s">
        <v>389</v>
      </c>
      <c r="BR206" s="97" t="s">
        <v>389</v>
      </c>
      <c r="BS206" s="93"/>
      <c r="BT206" s="96" t="s">
        <v>389</v>
      </c>
      <c r="BU206" s="97" t="s">
        <v>389</v>
      </c>
      <c r="BV206" s="93"/>
      <c r="BW206" s="96" t="s">
        <v>389</v>
      </c>
      <c r="BX206" s="97" t="s">
        <v>389</v>
      </c>
      <c r="BY206" s="93"/>
      <c r="BZ206" s="96" t="s">
        <v>389</v>
      </c>
      <c r="CA206" s="97" t="s">
        <v>389</v>
      </c>
      <c r="CB206" s="93"/>
      <c r="CC206" s="96" t="s">
        <v>389</v>
      </c>
      <c r="CD206" s="97" t="s">
        <v>389</v>
      </c>
      <c r="CE206" s="93"/>
      <c r="CF206" s="96" t="s">
        <v>389</v>
      </c>
      <c r="CG206" s="97" t="s">
        <v>389</v>
      </c>
      <c r="CH206" s="93"/>
      <c r="CI206" s="96" t="s">
        <v>389</v>
      </c>
      <c r="CJ206" s="97" t="s">
        <v>389</v>
      </c>
      <c r="CK206" s="93"/>
      <c r="CL206" s="96" t="s">
        <v>389</v>
      </c>
      <c r="CM206" s="97" t="s">
        <v>389</v>
      </c>
      <c r="CN206" s="93"/>
      <c r="CO206" s="96" t="s">
        <v>389</v>
      </c>
      <c r="CP206" s="97" t="s">
        <v>389</v>
      </c>
      <c r="CQ206" s="93"/>
      <c r="CR206" s="96" t="s">
        <v>389</v>
      </c>
      <c r="CS206" s="97" t="s">
        <v>389</v>
      </c>
      <c r="CT206" s="93"/>
      <c r="CU206" s="96" t="s">
        <v>389</v>
      </c>
      <c r="CV206" s="97" t="s">
        <v>389</v>
      </c>
      <c r="CW206" s="93"/>
      <c r="CX206" s="96" t="s">
        <v>389</v>
      </c>
      <c r="CY206" s="97" t="s">
        <v>389</v>
      </c>
      <c r="CZ206" s="93"/>
      <c r="DA206" s="96" t="s">
        <v>389</v>
      </c>
      <c r="DB206" s="97" t="s">
        <v>389</v>
      </c>
      <c r="DC206" s="93"/>
      <c r="DD206" s="96" t="s">
        <v>389</v>
      </c>
      <c r="DE206" s="97" t="s">
        <v>389</v>
      </c>
      <c r="DF206" s="93"/>
      <c r="DG206" s="96" t="s">
        <v>389</v>
      </c>
      <c r="DH206" s="97" t="s">
        <v>389</v>
      </c>
      <c r="DI206" s="93"/>
      <c r="DJ206" s="96" t="s">
        <v>389</v>
      </c>
      <c r="DK206" s="97" t="s">
        <v>389</v>
      </c>
      <c r="DL206" s="93"/>
      <c r="DM206" s="96" t="s">
        <v>389</v>
      </c>
      <c r="DN206" s="97" t="s">
        <v>389</v>
      </c>
      <c r="DO206" s="93"/>
      <c r="DP206" s="96" t="s">
        <v>389</v>
      </c>
      <c r="DQ206" s="97" t="s">
        <v>389</v>
      </c>
      <c r="DR206" s="93"/>
      <c r="DS206" s="96" t="s">
        <v>389</v>
      </c>
      <c r="DT206" s="97" t="s">
        <v>389</v>
      </c>
      <c r="DU206" s="93"/>
      <c r="DV206" s="96" t="s">
        <v>389</v>
      </c>
      <c r="DW206" s="97" t="s">
        <v>389</v>
      </c>
      <c r="DX206" s="93"/>
      <c r="DY206" s="96" t="s">
        <v>389</v>
      </c>
      <c r="DZ206" s="97" t="s">
        <v>389</v>
      </c>
      <c r="EA206" s="93"/>
      <c r="EB206" s="96" t="s">
        <v>389</v>
      </c>
      <c r="EC206" s="97" t="s">
        <v>389</v>
      </c>
      <c r="ED206" s="93"/>
      <c r="EE206" s="96" t="s">
        <v>389</v>
      </c>
      <c r="EF206" s="97" t="s">
        <v>389</v>
      </c>
      <c r="EG206" s="93"/>
      <c r="EH206" s="96" t="s">
        <v>389</v>
      </c>
      <c r="EI206" s="97" t="s">
        <v>389</v>
      </c>
      <c r="EJ206" s="93"/>
      <c r="EK206" s="96" t="s">
        <v>389</v>
      </c>
      <c r="EL206" s="97" t="s">
        <v>389</v>
      </c>
      <c r="EM206" s="93"/>
      <c r="EN206" s="96" t="s">
        <v>389</v>
      </c>
      <c r="EO206" s="97" t="s">
        <v>389</v>
      </c>
      <c r="EP206" s="93"/>
      <c r="EQ206" s="96" t="s">
        <v>389</v>
      </c>
      <c r="ER206" s="97" t="s">
        <v>389</v>
      </c>
      <c r="ES206" s="93"/>
      <c r="ET206" s="96" t="s">
        <v>389</v>
      </c>
      <c r="EU206" s="97" t="s">
        <v>389</v>
      </c>
      <c r="EV206" s="93"/>
      <c r="EW206" s="96" t="s">
        <v>389</v>
      </c>
      <c r="EX206" s="97" t="s">
        <v>389</v>
      </c>
      <c r="EY206" s="93"/>
      <c r="EZ206" s="96" t="s">
        <v>389</v>
      </c>
      <c r="FA206" s="97" t="s">
        <v>389</v>
      </c>
      <c r="FB206" s="93"/>
      <c r="FC206" s="96" t="s">
        <v>389</v>
      </c>
      <c r="FD206" s="97" t="s">
        <v>389</v>
      </c>
      <c r="FE206" s="93"/>
      <c r="FF206" s="96" t="s">
        <v>389</v>
      </c>
      <c r="FG206" s="97" t="s">
        <v>389</v>
      </c>
      <c r="FH206" s="93"/>
      <c r="FI206" s="96" t="s">
        <v>389</v>
      </c>
      <c r="FJ206" s="97" t="s">
        <v>389</v>
      </c>
      <c r="FK206" s="93"/>
      <c r="FL206" s="96" t="s">
        <v>389</v>
      </c>
      <c r="FM206" s="97" t="s">
        <v>389</v>
      </c>
    </row>
    <row r="207" ht="15" customHeight="1" spans="1:170" x14ac:dyDescent="0.25">
      <c r="A207" s="94">
        <f>indices!B207</f>
      </c>
      <c r="B207" s="106">
        <f>'a completer'!$B$12</f>
      </c>
      <c r="C207" s="106">
        <f>'a completer'!$B$24</f>
      </c>
      <c r="D207" s="410">
        <f t="shared" si="3"/>
      </c>
      <c r="E207" s="93"/>
      <c r="F207" s="96" t="s">
        <v>389</v>
      </c>
      <c r="G207" s="97" t="s">
        <v>389</v>
      </c>
      <c r="H207" s="93"/>
      <c r="I207" s="96" t="s">
        <v>389</v>
      </c>
      <c r="J207" s="97" t="s">
        <v>389</v>
      </c>
      <c r="K207" s="93"/>
      <c r="L207" s="96" t="s">
        <v>389</v>
      </c>
      <c r="M207" s="97" t="s">
        <v>389</v>
      </c>
      <c r="N207" s="93"/>
      <c r="O207" s="96" t="s">
        <v>389</v>
      </c>
      <c r="P207" s="97" t="s">
        <v>389</v>
      </c>
      <c r="Q207" s="93"/>
      <c r="R207" s="96" t="s">
        <v>389</v>
      </c>
      <c r="S207" s="97" t="s">
        <v>389</v>
      </c>
      <c r="T207" s="93"/>
      <c r="U207" s="96" t="s">
        <v>389</v>
      </c>
      <c r="V207" s="97" t="s">
        <v>389</v>
      </c>
      <c r="W207" s="93"/>
      <c r="X207" s="96" t="s">
        <v>389</v>
      </c>
      <c r="Y207" s="97" t="s">
        <v>389</v>
      </c>
      <c r="Z207" s="93"/>
      <c r="AA207" s="96" t="s">
        <v>389</v>
      </c>
      <c r="AB207" s="97" t="s">
        <v>389</v>
      </c>
      <c r="AC207" s="93"/>
      <c r="AD207" s="96" t="s">
        <v>389</v>
      </c>
      <c r="AE207" s="97" t="s">
        <v>389</v>
      </c>
      <c r="AF207" s="93"/>
      <c r="AG207" s="96" t="s">
        <v>389</v>
      </c>
      <c r="AH207" s="97" t="s">
        <v>389</v>
      </c>
      <c r="AI207" s="93"/>
      <c r="AJ207" s="96" t="s">
        <v>389</v>
      </c>
      <c r="AK207" s="97" t="s">
        <v>389</v>
      </c>
      <c r="AL207" s="93"/>
      <c r="AM207" s="96" t="s">
        <v>389</v>
      </c>
      <c r="AN207" s="97" t="s">
        <v>389</v>
      </c>
      <c r="AO207" s="93"/>
      <c r="AP207" s="96" t="s">
        <v>389</v>
      </c>
      <c r="AQ207" s="97" t="s">
        <v>389</v>
      </c>
      <c r="AR207" s="93"/>
      <c r="AS207" s="96" t="s">
        <v>389</v>
      </c>
      <c r="AT207" s="97" t="s">
        <v>389</v>
      </c>
      <c r="AU207" s="93"/>
      <c r="AV207" s="96" t="s">
        <v>389</v>
      </c>
      <c r="AW207" s="97" t="s">
        <v>389</v>
      </c>
      <c r="AX207" s="93"/>
      <c r="AY207" s="96" t="s">
        <v>389</v>
      </c>
      <c r="AZ207" s="97" t="s">
        <v>389</v>
      </c>
      <c r="BA207" s="93"/>
      <c r="BB207" s="96" t="s">
        <v>389</v>
      </c>
      <c r="BC207" s="97" t="s">
        <v>389</v>
      </c>
      <c r="BD207" s="93"/>
      <c r="BE207" s="96" t="s">
        <v>389</v>
      </c>
      <c r="BF207" s="97" t="s">
        <v>389</v>
      </c>
      <c r="BG207" s="93"/>
      <c r="BH207" s="96" t="s">
        <v>389</v>
      </c>
      <c r="BI207" s="97" t="s">
        <v>389</v>
      </c>
      <c r="BJ207" s="93"/>
      <c r="BK207" s="96" t="s">
        <v>389</v>
      </c>
      <c r="BL207" s="97" t="s">
        <v>389</v>
      </c>
      <c r="BM207" s="93"/>
      <c r="BN207" s="96" t="s">
        <v>389</v>
      </c>
      <c r="BO207" s="97" t="s">
        <v>389</v>
      </c>
      <c r="BP207" s="93"/>
      <c r="BQ207" s="96" t="s">
        <v>389</v>
      </c>
      <c r="BR207" s="97" t="s">
        <v>389</v>
      </c>
      <c r="BS207" s="93"/>
      <c r="BT207" s="96" t="s">
        <v>389</v>
      </c>
      <c r="BU207" s="97" t="s">
        <v>389</v>
      </c>
      <c r="BV207" s="93"/>
      <c r="BW207" s="96" t="s">
        <v>389</v>
      </c>
      <c r="BX207" s="97" t="s">
        <v>389</v>
      </c>
      <c r="BY207" s="93"/>
      <c r="BZ207" s="96" t="s">
        <v>389</v>
      </c>
      <c r="CA207" s="97" t="s">
        <v>389</v>
      </c>
      <c r="CB207" s="93"/>
      <c r="CC207" s="96" t="s">
        <v>389</v>
      </c>
      <c r="CD207" s="97" t="s">
        <v>389</v>
      </c>
      <c r="CE207" s="93"/>
      <c r="CF207" s="96" t="s">
        <v>389</v>
      </c>
      <c r="CG207" s="97" t="s">
        <v>389</v>
      </c>
      <c r="CH207" s="93"/>
      <c r="CI207" s="96" t="s">
        <v>389</v>
      </c>
      <c r="CJ207" s="97" t="s">
        <v>389</v>
      </c>
      <c r="CK207" s="93"/>
      <c r="CL207" s="96" t="s">
        <v>389</v>
      </c>
      <c r="CM207" s="97" t="s">
        <v>389</v>
      </c>
      <c r="CN207" s="93"/>
      <c r="CO207" s="96" t="s">
        <v>389</v>
      </c>
      <c r="CP207" s="97" t="s">
        <v>389</v>
      </c>
      <c r="CQ207" s="93"/>
      <c r="CR207" s="96" t="s">
        <v>389</v>
      </c>
      <c r="CS207" s="97" t="s">
        <v>389</v>
      </c>
      <c r="CT207" s="93"/>
      <c r="CU207" s="96" t="s">
        <v>389</v>
      </c>
      <c r="CV207" s="97" t="s">
        <v>389</v>
      </c>
      <c r="CW207" s="93"/>
      <c r="CX207" s="96" t="s">
        <v>389</v>
      </c>
      <c r="CY207" s="97" t="s">
        <v>389</v>
      </c>
      <c r="CZ207" s="93"/>
      <c r="DA207" s="96" t="s">
        <v>389</v>
      </c>
      <c r="DB207" s="97" t="s">
        <v>389</v>
      </c>
      <c r="DC207" s="93"/>
      <c r="DD207" s="96" t="s">
        <v>389</v>
      </c>
      <c r="DE207" s="97" t="s">
        <v>389</v>
      </c>
      <c r="DF207" s="93"/>
      <c r="DG207" s="96" t="s">
        <v>389</v>
      </c>
      <c r="DH207" s="97" t="s">
        <v>389</v>
      </c>
      <c r="DI207" s="93"/>
      <c r="DJ207" s="96" t="s">
        <v>389</v>
      </c>
      <c r="DK207" s="97" t="s">
        <v>389</v>
      </c>
      <c r="DL207" s="93"/>
      <c r="DM207" s="96" t="s">
        <v>389</v>
      </c>
      <c r="DN207" s="97" t="s">
        <v>389</v>
      </c>
      <c r="DO207" s="93"/>
      <c r="DP207" s="96" t="s">
        <v>389</v>
      </c>
      <c r="DQ207" s="97" t="s">
        <v>389</v>
      </c>
      <c r="DR207" s="93"/>
      <c r="DS207" s="96" t="s">
        <v>389</v>
      </c>
      <c r="DT207" s="97" t="s">
        <v>389</v>
      </c>
      <c r="DU207" s="93"/>
      <c r="DV207" s="96" t="s">
        <v>389</v>
      </c>
      <c r="DW207" s="97" t="s">
        <v>389</v>
      </c>
      <c r="DX207" s="93"/>
      <c r="DY207" s="96" t="s">
        <v>389</v>
      </c>
      <c r="DZ207" s="97" t="s">
        <v>389</v>
      </c>
      <c r="EA207" s="93"/>
      <c r="EB207" s="96" t="s">
        <v>389</v>
      </c>
      <c r="EC207" s="97" t="s">
        <v>389</v>
      </c>
      <c r="ED207" s="93"/>
      <c r="EE207" s="96" t="s">
        <v>389</v>
      </c>
      <c r="EF207" s="97" t="s">
        <v>389</v>
      </c>
      <c r="EG207" s="93"/>
      <c r="EH207" s="96" t="s">
        <v>389</v>
      </c>
      <c r="EI207" s="97" t="s">
        <v>389</v>
      </c>
      <c r="EJ207" s="93"/>
      <c r="EK207" s="96" t="s">
        <v>389</v>
      </c>
      <c r="EL207" s="97" t="s">
        <v>389</v>
      </c>
      <c r="EM207" s="93"/>
      <c r="EN207" s="96" t="s">
        <v>389</v>
      </c>
      <c r="EO207" s="97" t="s">
        <v>389</v>
      </c>
      <c r="EP207" s="93"/>
      <c r="EQ207" s="96" t="s">
        <v>389</v>
      </c>
      <c r="ER207" s="97" t="s">
        <v>389</v>
      </c>
      <c r="ES207" s="93"/>
      <c r="ET207" s="96" t="s">
        <v>389</v>
      </c>
      <c r="EU207" s="97" t="s">
        <v>389</v>
      </c>
      <c r="EV207" s="93"/>
      <c r="EW207" s="96" t="s">
        <v>389</v>
      </c>
      <c r="EX207" s="97" t="s">
        <v>389</v>
      </c>
      <c r="EY207" s="93"/>
      <c r="EZ207" s="96" t="s">
        <v>389</v>
      </c>
      <c r="FA207" s="97" t="s">
        <v>389</v>
      </c>
      <c r="FB207" s="93"/>
      <c r="FC207" s="96" t="s">
        <v>389</v>
      </c>
      <c r="FD207" s="97" t="s">
        <v>389</v>
      </c>
      <c r="FE207" s="93"/>
      <c r="FF207" s="96" t="s">
        <v>389</v>
      </c>
      <c r="FG207" s="97" t="s">
        <v>389</v>
      </c>
      <c r="FH207" s="93"/>
      <c r="FI207" s="96" t="s">
        <v>389</v>
      </c>
      <c r="FJ207" s="97" t="s">
        <v>389</v>
      </c>
      <c r="FK207" s="93"/>
      <c r="FL207" s="96" t="s">
        <v>389</v>
      </c>
      <c r="FM207" s="97" t="s">
        <v>389</v>
      </c>
    </row>
    <row r="208" ht="15" customHeight="1" spans="1:170" x14ac:dyDescent="0.25">
      <c r="A208" s="94">
        <f>indices!B208</f>
      </c>
      <c r="B208" s="106">
        <f>'a completer'!$B$12</f>
      </c>
      <c r="C208" s="106">
        <f>'a completer'!$B$24</f>
      </c>
      <c r="D208" s="410">
        <f t="shared" si="3"/>
      </c>
      <c r="E208" s="93"/>
      <c r="F208" s="96" t="s">
        <v>389</v>
      </c>
      <c r="G208" s="97" t="s">
        <v>389</v>
      </c>
      <c r="H208" s="93"/>
      <c r="I208" s="96" t="s">
        <v>389</v>
      </c>
      <c r="J208" s="97" t="s">
        <v>389</v>
      </c>
      <c r="K208" s="93"/>
      <c r="L208" s="96" t="s">
        <v>389</v>
      </c>
      <c r="M208" s="97" t="s">
        <v>389</v>
      </c>
      <c r="N208" s="93"/>
      <c r="O208" s="96" t="s">
        <v>389</v>
      </c>
      <c r="P208" s="97" t="s">
        <v>389</v>
      </c>
      <c r="Q208" s="93"/>
      <c r="R208" s="96" t="s">
        <v>389</v>
      </c>
      <c r="S208" s="97" t="s">
        <v>389</v>
      </c>
      <c r="T208" s="93"/>
      <c r="U208" s="96" t="s">
        <v>389</v>
      </c>
      <c r="V208" s="97" t="s">
        <v>389</v>
      </c>
      <c r="W208" s="93"/>
      <c r="X208" s="96" t="s">
        <v>389</v>
      </c>
      <c r="Y208" s="97" t="s">
        <v>389</v>
      </c>
      <c r="Z208" s="93"/>
      <c r="AA208" s="96" t="s">
        <v>389</v>
      </c>
      <c r="AB208" s="97" t="s">
        <v>389</v>
      </c>
      <c r="AC208" s="93"/>
      <c r="AD208" s="96" t="s">
        <v>389</v>
      </c>
      <c r="AE208" s="97" t="s">
        <v>389</v>
      </c>
      <c r="AF208" s="93"/>
      <c r="AG208" s="96" t="s">
        <v>389</v>
      </c>
      <c r="AH208" s="97" t="s">
        <v>389</v>
      </c>
      <c r="AI208" s="93"/>
      <c r="AJ208" s="96" t="s">
        <v>389</v>
      </c>
      <c r="AK208" s="97" t="s">
        <v>389</v>
      </c>
      <c r="AL208" s="93"/>
      <c r="AM208" s="96" t="s">
        <v>389</v>
      </c>
      <c r="AN208" s="97" t="s">
        <v>389</v>
      </c>
      <c r="AO208" s="93"/>
      <c r="AP208" s="96" t="s">
        <v>389</v>
      </c>
      <c r="AQ208" s="97" t="s">
        <v>389</v>
      </c>
      <c r="AR208" s="93"/>
      <c r="AS208" s="96" t="s">
        <v>389</v>
      </c>
      <c r="AT208" s="97" t="s">
        <v>389</v>
      </c>
      <c r="AU208" s="93"/>
      <c r="AV208" s="96" t="s">
        <v>389</v>
      </c>
      <c r="AW208" s="97" t="s">
        <v>389</v>
      </c>
      <c r="AX208" s="93"/>
      <c r="AY208" s="96" t="s">
        <v>389</v>
      </c>
      <c r="AZ208" s="97" t="s">
        <v>389</v>
      </c>
      <c r="BA208" s="93"/>
      <c r="BB208" s="96" t="s">
        <v>389</v>
      </c>
      <c r="BC208" s="97" t="s">
        <v>389</v>
      </c>
      <c r="BD208" s="93"/>
      <c r="BE208" s="96" t="s">
        <v>389</v>
      </c>
      <c r="BF208" s="97" t="s">
        <v>389</v>
      </c>
      <c r="BG208" s="93"/>
      <c r="BH208" s="96" t="s">
        <v>389</v>
      </c>
      <c r="BI208" s="97" t="s">
        <v>389</v>
      </c>
      <c r="BJ208" s="93"/>
      <c r="BK208" s="96" t="s">
        <v>389</v>
      </c>
      <c r="BL208" s="97" t="s">
        <v>389</v>
      </c>
      <c r="BM208" s="93"/>
      <c r="BN208" s="96" t="s">
        <v>389</v>
      </c>
      <c r="BO208" s="97" t="s">
        <v>389</v>
      </c>
      <c r="BP208" s="93"/>
      <c r="BQ208" s="96" t="s">
        <v>389</v>
      </c>
      <c r="BR208" s="97" t="s">
        <v>389</v>
      </c>
      <c r="BS208" s="93"/>
      <c r="BT208" s="96" t="s">
        <v>389</v>
      </c>
      <c r="BU208" s="97" t="s">
        <v>389</v>
      </c>
      <c r="BV208" s="93"/>
      <c r="BW208" s="96" t="s">
        <v>389</v>
      </c>
      <c r="BX208" s="97" t="s">
        <v>389</v>
      </c>
      <c r="BY208" s="93"/>
      <c r="BZ208" s="96" t="s">
        <v>389</v>
      </c>
      <c r="CA208" s="97" t="s">
        <v>389</v>
      </c>
      <c r="CB208" s="93"/>
      <c r="CC208" s="96" t="s">
        <v>389</v>
      </c>
      <c r="CD208" s="97" t="s">
        <v>389</v>
      </c>
      <c r="CE208" s="93"/>
      <c r="CF208" s="96" t="s">
        <v>389</v>
      </c>
      <c r="CG208" s="97" t="s">
        <v>389</v>
      </c>
      <c r="CH208" s="93"/>
      <c r="CI208" s="96" t="s">
        <v>389</v>
      </c>
      <c r="CJ208" s="97" t="s">
        <v>389</v>
      </c>
      <c r="CK208" s="93"/>
      <c r="CL208" s="96" t="s">
        <v>389</v>
      </c>
      <c r="CM208" s="97" t="s">
        <v>389</v>
      </c>
      <c r="CN208" s="93"/>
      <c r="CO208" s="96" t="s">
        <v>389</v>
      </c>
      <c r="CP208" s="97" t="s">
        <v>389</v>
      </c>
      <c r="CQ208" s="93"/>
      <c r="CR208" s="96" t="s">
        <v>389</v>
      </c>
      <c r="CS208" s="97" t="s">
        <v>389</v>
      </c>
      <c r="CT208" s="93"/>
      <c r="CU208" s="96" t="s">
        <v>389</v>
      </c>
      <c r="CV208" s="97" t="s">
        <v>389</v>
      </c>
      <c r="CW208" s="93"/>
      <c r="CX208" s="96" t="s">
        <v>389</v>
      </c>
      <c r="CY208" s="97" t="s">
        <v>389</v>
      </c>
      <c r="CZ208" s="93"/>
      <c r="DA208" s="96" t="s">
        <v>389</v>
      </c>
      <c r="DB208" s="97" t="s">
        <v>389</v>
      </c>
      <c r="DC208" s="93"/>
      <c r="DD208" s="96" t="s">
        <v>389</v>
      </c>
      <c r="DE208" s="97" t="s">
        <v>389</v>
      </c>
      <c r="DF208" s="93"/>
      <c r="DG208" s="96" t="s">
        <v>389</v>
      </c>
      <c r="DH208" s="97" t="s">
        <v>389</v>
      </c>
      <c r="DI208" s="93"/>
      <c r="DJ208" s="96" t="s">
        <v>389</v>
      </c>
      <c r="DK208" s="97" t="s">
        <v>389</v>
      </c>
      <c r="DL208" s="93"/>
      <c r="DM208" s="96" t="s">
        <v>389</v>
      </c>
      <c r="DN208" s="97" t="s">
        <v>389</v>
      </c>
      <c r="DO208" s="93"/>
      <c r="DP208" s="96" t="s">
        <v>389</v>
      </c>
      <c r="DQ208" s="97" t="s">
        <v>389</v>
      </c>
      <c r="DR208" s="93"/>
      <c r="DS208" s="96" t="s">
        <v>389</v>
      </c>
      <c r="DT208" s="97" t="s">
        <v>389</v>
      </c>
      <c r="DU208" s="93"/>
      <c r="DV208" s="96" t="s">
        <v>389</v>
      </c>
      <c r="DW208" s="97" t="s">
        <v>389</v>
      </c>
      <c r="DX208" s="93"/>
      <c r="DY208" s="96" t="s">
        <v>389</v>
      </c>
      <c r="DZ208" s="97" t="s">
        <v>389</v>
      </c>
      <c r="EA208" s="93"/>
      <c r="EB208" s="96" t="s">
        <v>389</v>
      </c>
      <c r="EC208" s="97" t="s">
        <v>389</v>
      </c>
      <c r="ED208" s="93"/>
      <c r="EE208" s="96" t="s">
        <v>389</v>
      </c>
      <c r="EF208" s="97" t="s">
        <v>389</v>
      </c>
      <c r="EG208" s="93"/>
      <c r="EH208" s="96" t="s">
        <v>389</v>
      </c>
      <c r="EI208" s="97" t="s">
        <v>389</v>
      </c>
      <c r="EJ208" s="93"/>
      <c r="EK208" s="96" t="s">
        <v>389</v>
      </c>
      <c r="EL208" s="97" t="s">
        <v>389</v>
      </c>
      <c r="EM208" s="93"/>
      <c r="EN208" s="96" t="s">
        <v>389</v>
      </c>
      <c r="EO208" s="97" t="s">
        <v>389</v>
      </c>
      <c r="EP208" s="93"/>
      <c r="EQ208" s="96" t="s">
        <v>389</v>
      </c>
      <c r="ER208" s="97" t="s">
        <v>389</v>
      </c>
      <c r="ES208" s="93"/>
      <c r="ET208" s="96" t="s">
        <v>389</v>
      </c>
      <c r="EU208" s="97" t="s">
        <v>389</v>
      </c>
      <c r="EV208" s="93"/>
      <c r="EW208" s="96" t="s">
        <v>389</v>
      </c>
      <c r="EX208" s="97" t="s">
        <v>389</v>
      </c>
      <c r="EY208" s="93"/>
      <c r="EZ208" s="96" t="s">
        <v>389</v>
      </c>
      <c r="FA208" s="97" t="s">
        <v>389</v>
      </c>
      <c r="FB208" s="93"/>
      <c r="FC208" s="96" t="s">
        <v>389</v>
      </c>
      <c r="FD208" s="97" t="s">
        <v>389</v>
      </c>
      <c r="FE208" s="93"/>
      <c r="FF208" s="96" t="s">
        <v>389</v>
      </c>
      <c r="FG208" s="97" t="s">
        <v>389</v>
      </c>
      <c r="FH208" s="93"/>
      <c r="FI208" s="96" t="s">
        <v>389</v>
      </c>
      <c r="FJ208" s="97" t="s">
        <v>389</v>
      </c>
      <c r="FK208" s="93"/>
      <c r="FL208" s="96" t="s">
        <v>389</v>
      </c>
      <c r="FM208" s="97" t="s">
        <v>389</v>
      </c>
    </row>
    <row r="209" ht="15" customHeight="1" spans="1:170" x14ac:dyDescent="0.25">
      <c r="A209" s="94">
        <f>indices!B209</f>
      </c>
      <c r="B209" s="106">
        <f>'a completer'!$B$12</f>
      </c>
      <c r="C209" s="106">
        <f>'a completer'!$B$24</f>
      </c>
      <c r="D209" s="410">
        <f t="shared" si="3"/>
      </c>
      <c r="E209" s="93"/>
      <c r="F209" s="96" t="s">
        <v>389</v>
      </c>
      <c r="G209" s="97" t="s">
        <v>389</v>
      </c>
      <c r="H209" s="93"/>
      <c r="I209" s="96" t="s">
        <v>389</v>
      </c>
      <c r="J209" s="97" t="s">
        <v>389</v>
      </c>
      <c r="K209" s="93"/>
      <c r="L209" s="96" t="s">
        <v>389</v>
      </c>
      <c r="M209" s="97" t="s">
        <v>389</v>
      </c>
      <c r="N209" s="93"/>
      <c r="O209" s="96" t="s">
        <v>389</v>
      </c>
      <c r="P209" s="97" t="s">
        <v>389</v>
      </c>
      <c r="Q209" s="93"/>
      <c r="R209" s="96" t="s">
        <v>389</v>
      </c>
      <c r="S209" s="97" t="s">
        <v>389</v>
      </c>
      <c r="T209" s="93"/>
      <c r="U209" s="96" t="s">
        <v>389</v>
      </c>
      <c r="V209" s="97" t="s">
        <v>389</v>
      </c>
      <c r="W209" s="93"/>
      <c r="X209" s="96" t="s">
        <v>389</v>
      </c>
      <c r="Y209" s="97" t="s">
        <v>389</v>
      </c>
      <c r="Z209" s="93"/>
      <c r="AA209" s="96" t="s">
        <v>389</v>
      </c>
      <c r="AB209" s="97" t="s">
        <v>389</v>
      </c>
      <c r="AC209" s="93"/>
      <c r="AD209" s="96" t="s">
        <v>389</v>
      </c>
      <c r="AE209" s="97" t="s">
        <v>389</v>
      </c>
      <c r="AF209" s="93"/>
      <c r="AG209" s="96" t="s">
        <v>389</v>
      </c>
      <c r="AH209" s="97" t="s">
        <v>389</v>
      </c>
      <c r="AI209" s="93"/>
      <c r="AJ209" s="96" t="s">
        <v>389</v>
      </c>
      <c r="AK209" s="97" t="s">
        <v>389</v>
      </c>
      <c r="AL209" s="93"/>
      <c r="AM209" s="96" t="s">
        <v>389</v>
      </c>
      <c r="AN209" s="97" t="s">
        <v>389</v>
      </c>
      <c r="AO209" s="93"/>
      <c r="AP209" s="96" t="s">
        <v>389</v>
      </c>
      <c r="AQ209" s="97" t="s">
        <v>389</v>
      </c>
      <c r="AR209" s="93"/>
      <c r="AS209" s="96" t="s">
        <v>389</v>
      </c>
      <c r="AT209" s="97" t="s">
        <v>389</v>
      </c>
      <c r="AU209" s="93"/>
      <c r="AV209" s="96" t="s">
        <v>389</v>
      </c>
      <c r="AW209" s="97" t="s">
        <v>389</v>
      </c>
      <c r="AX209" s="93"/>
      <c r="AY209" s="96" t="s">
        <v>389</v>
      </c>
      <c r="AZ209" s="97" t="s">
        <v>389</v>
      </c>
      <c r="BA209" s="93"/>
      <c r="BB209" s="96" t="s">
        <v>389</v>
      </c>
      <c r="BC209" s="97" t="s">
        <v>389</v>
      </c>
      <c r="BD209" s="93"/>
      <c r="BE209" s="96" t="s">
        <v>389</v>
      </c>
      <c r="BF209" s="97" t="s">
        <v>389</v>
      </c>
      <c r="BG209" s="93"/>
      <c r="BH209" s="96" t="s">
        <v>389</v>
      </c>
      <c r="BI209" s="97" t="s">
        <v>389</v>
      </c>
      <c r="BJ209" s="93"/>
      <c r="BK209" s="96" t="s">
        <v>389</v>
      </c>
      <c r="BL209" s="97" t="s">
        <v>389</v>
      </c>
      <c r="BM209" s="93"/>
      <c r="BN209" s="96" t="s">
        <v>389</v>
      </c>
      <c r="BO209" s="97" t="s">
        <v>389</v>
      </c>
      <c r="BP209" s="93"/>
      <c r="BQ209" s="96" t="s">
        <v>389</v>
      </c>
      <c r="BR209" s="97" t="s">
        <v>389</v>
      </c>
      <c r="BS209" s="93"/>
      <c r="BT209" s="96" t="s">
        <v>389</v>
      </c>
      <c r="BU209" s="97" t="s">
        <v>389</v>
      </c>
      <c r="BV209" s="93"/>
      <c r="BW209" s="96" t="s">
        <v>389</v>
      </c>
      <c r="BX209" s="97" t="s">
        <v>389</v>
      </c>
      <c r="BY209" s="93"/>
      <c r="BZ209" s="96" t="s">
        <v>389</v>
      </c>
      <c r="CA209" s="97" t="s">
        <v>389</v>
      </c>
      <c r="CB209" s="93"/>
      <c r="CC209" s="96" t="s">
        <v>389</v>
      </c>
      <c r="CD209" s="97" t="s">
        <v>389</v>
      </c>
      <c r="CE209" s="93"/>
      <c r="CF209" s="96" t="s">
        <v>389</v>
      </c>
      <c r="CG209" s="97" t="s">
        <v>389</v>
      </c>
      <c r="CH209" s="93"/>
      <c r="CI209" s="96" t="s">
        <v>389</v>
      </c>
      <c r="CJ209" s="97" t="s">
        <v>389</v>
      </c>
      <c r="CK209" s="93"/>
      <c r="CL209" s="96" t="s">
        <v>389</v>
      </c>
      <c r="CM209" s="97" t="s">
        <v>389</v>
      </c>
      <c r="CN209" s="93"/>
      <c r="CO209" s="96" t="s">
        <v>389</v>
      </c>
      <c r="CP209" s="97" t="s">
        <v>389</v>
      </c>
      <c r="CQ209" s="93"/>
      <c r="CR209" s="96" t="s">
        <v>389</v>
      </c>
      <c r="CS209" s="97" t="s">
        <v>389</v>
      </c>
      <c r="CT209" s="93"/>
      <c r="CU209" s="96" t="s">
        <v>389</v>
      </c>
      <c r="CV209" s="97" t="s">
        <v>389</v>
      </c>
      <c r="CW209" s="93"/>
      <c r="CX209" s="96" t="s">
        <v>389</v>
      </c>
      <c r="CY209" s="97" t="s">
        <v>389</v>
      </c>
      <c r="CZ209" s="93"/>
      <c r="DA209" s="96" t="s">
        <v>389</v>
      </c>
      <c r="DB209" s="97" t="s">
        <v>389</v>
      </c>
      <c r="DC209" s="93"/>
      <c r="DD209" s="96" t="s">
        <v>389</v>
      </c>
      <c r="DE209" s="97" t="s">
        <v>389</v>
      </c>
      <c r="DF209" s="93"/>
      <c r="DG209" s="96" t="s">
        <v>389</v>
      </c>
      <c r="DH209" s="97" t="s">
        <v>389</v>
      </c>
      <c r="DI209" s="93"/>
      <c r="DJ209" s="96" t="s">
        <v>389</v>
      </c>
      <c r="DK209" s="97" t="s">
        <v>389</v>
      </c>
      <c r="DL209" s="93"/>
      <c r="DM209" s="96" t="s">
        <v>389</v>
      </c>
      <c r="DN209" s="97" t="s">
        <v>389</v>
      </c>
      <c r="DO209" s="93"/>
      <c r="DP209" s="96" t="s">
        <v>389</v>
      </c>
      <c r="DQ209" s="97" t="s">
        <v>389</v>
      </c>
      <c r="DR209" s="93"/>
      <c r="DS209" s="96" t="s">
        <v>389</v>
      </c>
      <c r="DT209" s="97" t="s">
        <v>389</v>
      </c>
      <c r="DU209" s="93"/>
      <c r="DV209" s="96" t="s">
        <v>389</v>
      </c>
      <c r="DW209" s="97" t="s">
        <v>389</v>
      </c>
      <c r="DX209" s="93"/>
      <c r="DY209" s="96" t="s">
        <v>389</v>
      </c>
      <c r="DZ209" s="97" t="s">
        <v>389</v>
      </c>
      <c r="EA209" s="93"/>
      <c r="EB209" s="96" t="s">
        <v>389</v>
      </c>
      <c r="EC209" s="97" t="s">
        <v>389</v>
      </c>
      <c r="ED209" s="93"/>
      <c r="EE209" s="96" t="s">
        <v>389</v>
      </c>
      <c r="EF209" s="97" t="s">
        <v>389</v>
      </c>
      <c r="EG209" s="93"/>
      <c r="EH209" s="96" t="s">
        <v>389</v>
      </c>
      <c r="EI209" s="97" t="s">
        <v>389</v>
      </c>
      <c r="EJ209" s="93"/>
      <c r="EK209" s="96" t="s">
        <v>389</v>
      </c>
      <c r="EL209" s="97" t="s">
        <v>389</v>
      </c>
      <c r="EM209" s="93"/>
      <c r="EN209" s="96" t="s">
        <v>389</v>
      </c>
      <c r="EO209" s="97" t="s">
        <v>389</v>
      </c>
      <c r="EP209" s="93"/>
      <c r="EQ209" s="96" t="s">
        <v>389</v>
      </c>
      <c r="ER209" s="97" t="s">
        <v>389</v>
      </c>
      <c r="ES209" s="93"/>
      <c r="ET209" s="96" t="s">
        <v>389</v>
      </c>
      <c r="EU209" s="97" t="s">
        <v>389</v>
      </c>
      <c r="EV209" s="93"/>
      <c r="EW209" s="96" t="s">
        <v>389</v>
      </c>
      <c r="EX209" s="97" t="s">
        <v>389</v>
      </c>
      <c r="EY209" s="93"/>
      <c r="EZ209" s="96" t="s">
        <v>389</v>
      </c>
      <c r="FA209" s="97" t="s">
        <v>389</v>
      </c>
      <c r="FB209" s="93"/>
      <c r="FC209" s="96" t="s">
        <v>389</v>
      </c>
      <c r="FD209" s="97" t="s">
        <v>389</v>
      </c>
      <c r="FE209" s="93"/>
      <c r="FF209" s="96" t="s">
        <v>389</v>
      </c>
      <c r="FG209" s="97" t="s">
        <v>389</v>
      </c>
      <c r="FH209" s="93"/>
      <c r="FI209" s="96" t="s">
        <v>389</v>
      </c>
      <c r="FJ209" s="97" t="s">
        <v>389</v>
      </c>
      <c r="FK209" s="93"/>
      <c r="FL209" s="96" t="s">
        <v>389</v>
      </c>
      <c r="FM209" s="97" t="s">
        <v>389</v>
      </c>
    </row>
    <row r="210" ht="15" customHeight="1" spans="1:170" x14ac:dyDescent="0.25">
      <c r="A210" s="94">
        <f>indices!B210</f>
      </c>
      <c r="B210" s="106">
        <f>'a completer'!$B$12</f>
      </c>
      <c r="C210" s="106">
        <f>'a completer'!$B$24</f>
      </c>
      <c r="D210" s="410">
        <f t="shared" si="3"/>
      </c>
      <c r="E210" s="93"/>
      <c r="F210" s="96" t="s">
        <v>389</v>
      </c>
      <c r="G210" s="97" t="s">
        <v>389</v>
      </c>
      <c r="H210" s="93"/>
      <c r="I210" s="96" t="s">
        <v>389</v>
      </c>
      <c r="J210" s="97" t="s">
        <v>389</v>
      </c>
      <c r="K210" s="93"/>
      <c r="L210" s="96" t="s">
        <v>389</v>
      </c>
      <c r="M210" s="97" t="s">
        <v>389</v>
      </c>
      <c r="N210" s="93"/>
      <c r="O210" s="96" t="s">
        <v>389</v>
      </c>
      <c r="P210" s="97" t="s">
        <v>389</v>
      </c>
      <c r="Q210" s="93"/>
      <c r="R210" s="96" t="s">
        <v>389</v>
      </c>
      <c r="S210" s="97" t="s">
        <v>389</v>
      </c>
      <c r="T210" s="93"/>
      <c r="U210" s="96" t="s">
        <v>389</v>
      </c>
      <c r="V210" s="97" t="s">
        <v>389</v>
      </c>
      <c r="W210" s="93"/>
      <c r="X210" s="96" t="s">
        <v>389</v>
      </c>
      <c r="Y210" s="97" t="s">
        <v>389</v>
      </c>
      <c r="Z210" s="93"/>
      <c r="AA210" s="96" t="s">
        <v>389</v>
      </c>
      <c r="AB210" s="97" t="s">
        <v>389</v>
      </c>
      <c r="AC210" s="93"/>
      <c r="AD210" s="96" t="s">
        <v>389</v>
      </c>
      <c r="AE210" s="97" t="s">
        <v>389</v>
      </c>
      <c r="AF210" s="93"/>
      <c r="AG210" s="96" t="s">
        <v>389</v>
      </c>
      <c r="AH210" s="97" t="s">
        <v>389</v>
      </c>
      <c r="AI210" s="93"/>
      <c r="AJ210" s="96" t="s">
        <v>389</v>
      </c>
      <c r="AK210" s="97" t="s">
        <v>389</v>
      </c>
      <c r="AL210" s="93"/>
      <c r="AM210" s="96" t="s">
        <v>389</v>
      </c>
      <c r="AN210" s="97" t="s">
        <v>389</v>
      </c>
      <c r="AO210" s="93"/>
      <c r="AP210" s="96" t="s">
        <v>389</v>
      </c>
      <c r="AQ210" s="97" t="s">
        <v>389</v>
      </c>
      <c r="AR210" s="93"/>
      <c r="AS210" s="96" t="s">
        <v>389</v>
      </c>
      <c r="AT210" s="97" t="s">
        <v>389</v>
      </c>
      <c r="AU210" s="93"/>
      <c r="AV210" s="96" t="s">
        <v>389</v>
      </c>
      <c r="AW210" s="97" t="s">
        <v>389</v>
      </c>
      <c r="AX210" s="93"/>
      <c r="AY210" s="96" t="s">
        <v>389</v>
      </c>
      <c r="AZ210" s="97" t="s">
        <v>389</v>
      </c>
      <c r="BA210" s="93"/>
      <c r="BB210" s="96" t="s">
        <v>389</v>
      </c>
      <c r="BC210" s="97" t="s">
        <v>389</v>
      </c>
      <c r="BD210" s="93"/>
      <c r="BE210" s="96" t="s">
        <v>389</v>
      </c>
      <c r="BF210" s="97" t="s">
        <v>389</v>
      </c>
      <c r="BG210" s="93"/>
      <c r="BH210" s="96" t="s">
        <v>389</v>
      </c>
      <c r="BI210" s="97" t="s">
        <v>389</v>
      </c>
      <c r="BJ210" s="93"/>
      <c r="BK210" s="96" t="s">
        <v>389</v>
      </c>
      <c r="BL210" s="97" t="s">
        <v>389</v>
      </c>
      <c r="BM210" s="93"/>
      <c r="BN210" s="96" t="s">
        <v>389</v>
      </c>
      <c r="BO210" s="97" t="s">
        <v>389</v>
      </c>
      <c r="BP210" s="93"/>
      <c r="BQ210" s="96" t="s">
        <v>389</v>
      </c>
      <c r="BR210" s="97" t="s">
        <v>389</v>
      </c>
      <c r="BS210" s="93"/>
      <c r="BT210" s="96" t="s">
        <v>389</v>
      </c>
      <c r="BU210" s="97" t="s">
        <v>389</v>
      </c>
      <c r="BV210" s="93"/>
      <c r="BW210" s="96" t="s">
        <v>389</v>
      </c>
      <c r="BX210" s="97" t="s">
        <v>389</v>
      </c>
      <c r="BY210" s="93"/>
      <c r="BZ210" s="96" t="s">
        <v>389</v>
      </c>
      <c r="CA210" s="97" t="s">
        <v>389</v>
      </c>
      <c r="CB210" s="93"/>
      <c r="CC210" s="96" t="s">
        <v>389</v>
      </c>
      <c r="CD210" s="97" t="s">
        <v>389</v>
      </c>
      <c r="CE210" s="93"/>
      <c r="CF210" s="96" t="s">
        <v>389</v>
      </c>
      <c r="CG210" s="97" t="s">
        <v>389</v>
      </c>
      <c r="CH210" s="93"/>
      <c r="CI210" s="96" t="s">
        <v>389</v>
      </c>
      <c r="CJ210" s="97" t="s">
        <v>389</v>
      </c>
      <c r="CK210" s="93"/>
      <c r="CL210" s="96" t="s">
        <v>389</v>
      </c>
      <c r="CM210" s="97" t="s">
        <v>389</v>
      </c>
      <c r="CN210" s="93"/>
      <c r="CO210" s="96" t="s">
        <v>389</v>
      </c>
      <c r="CP210" s="97" t="s">
        <v>389</v>
      </c>
      <c r="CQ210" s="93"/>
      <c r="CR210" s="96" t="s">
        <v>389</v>
      </c>
      <c r="CS210" s="97" t="s">
        <v>389</v>
      </c>
      <c r="CT210" s="93"/>
      <c r="CU210" s="96" t="s">
        <v>389</v>
      </c>
      <c r="CV210" s="97" t="s">
        <v>389</v>
      </c>
      <c r="CW210" s="93"/>
      <c r="CX210" s="96" t="s">
        <v>389</v>
      </c>
      <c r="CY210" s="97" t="s">
        <v>389</v>
      </c>
      <c r="CZ210" s="93"/>
      <c r="DA210" s="96" t="s">
        <v>389</v>
      </c>
      <c r="DB210" s="97" t="s">
        <v>389</v>
      </c>
      <c r="DC210" s="93"/>
      <c r="DD210" s="96" t="s">
        <v>389</v>
      </c>
      <c r="DE210" s="97" t="s">
        <v>389</v>
      </c>
      <c r="DF210" s="93"/>
      <c r="DG210" s="96" t="s">
        <v>389</v>
      </c>
      <c r="DH210" s="97" t="s">
        <v>389</v>
      </c>
      <c r="DI210" s="93"/>
      <c r="DJ210" s="96" t="s">
        <v>389</v>
      </c>
      <c r="DK210" s="97" t="s">
        <v>389</v>
      </c>
      <c r="DL210" s="93"/>
      <c r="DM210" s="96" t="s">
        <v>389</v>
      </c>
      <c r="DN210" s="97" t="s">
        <v>389</v>
      </c>
      <c r="DO210" s="93"/>
      <c r="DP210" s="96" t="s">
        <v>389</v>
      </c>
      <c r="DQ210" s="97" t="s">
        <v>389</v>
      </c>
      <c r="DR210" s="93"/>
      <c r="DS210" s="96" t="s">
        <v>389</v>
      </c>
      <c r="DT210" s="97" t="s">
        <v>389</v>
      </c>
      <c r="DU210" s="93"/>
      <c r="DV210" s="96" t="s">
        <v>389</v>
      </c>
      <c r="DW210" s="97" t="s">
        <v>389</v>
      </c>
      <c r="DX210" s="93"/>
      <c r="DY210" s="96" t="s">
        <v>389</v>
      </c>
      <c r="DZ210" s="97" t="s">
        <v>389</v>
      </c>
      <c r="EA210" s="93"/>
      <c r="EB210" s="96" t="s">
        <v>389</v>
      </c>
      <c r="EC210" s="97" t="s">
        <v>389</v>
      </c>
      <c r="ED210" s="93"/>
      <c r="EE210" s="96" t="s">
        <v>389</v>
      </c>
      <c r="EF210" s="97" t="s">
        <v>389</v>
      </c>
      <c r="EG210" s="93"/>
      <c r="EH210" s="96" t="s">
        <v>389</v>
      </c>
      <c r="EI210" s="97" t="s">
        <v>389</v>
      </c>
      <c r="EJ210" s="93"/>
      <c r="EK210" s="96" t="s">
        <v>389</v>
      </c>
      <c r="EL210" s="97" t="s">
        <v>389</v>
      </c>
      <c r="EM210" s="93"/>
      <c r="EN210" s="96" t="s">
        <v>389</v>
      </c>
      <c r="EO210" s="97" t="s">
        <v>389</v>
      </c>
      <c r="EP210" s="93"/>
      <c r="EQ210" s="96" t="s">
        <v>389</v>
      </c>
      <c r="ER210" s="97" t="s">
        <v>389</v>
      </c>
      <c r="ES210" s="93"/>
      <c r="ET210" s="96" t="s">
        <v>389</v>
      </c>
      <c r="EU210" s="97" t="s">
        <v>389</v>
      </c>
      <c r="EV210" s="93"/>
      <c r="EW210" s="96" t="s">
        <v>389</v>
      </c>
      <c r="EX210" s="97" t="s">
        <v>389</v>
      </c>
      <c r="EY210" s="93"/>
      <c r="EZ210" s="96" t="s">
        <v>389</v>
      </c>
      <c r="FA210" s="97" t="s">
        <v>389</v>
      </c>
      <c r="FB210" s="93"/>
      <c r="FC210" s="96" t="s">
        <v>389</v>
      </c>
      <c r="FD210" s="97" t="s">
        <v>389</v>
      </c>
      <c r="FE210" s="93"/>
      <c r="FF210" s="96" t="s">
        <v>389</v>
      </c>
      <c r="FG210" s="97" t="s">
        <v>389</v>
      </c>
      <c r="FH210" s="93"/>
      <c r="FI210" s="96" t="s">
        <v>389</v>
      </c>
      <c r="FJ210" s="97" t="s">
        <v>389</v>
      </c>
      <c r="FK210" s="93"/>
      <c r="FL210" s="96" t="s">
        <v>389</v>
      </c>
      <c r="FM210" s="97" t="s">
        <v>389</v>
      </c>
    </row>
    <row r="211" ht="15" customHeight="1" spans="1:170" x14ac:dyDescent="0.25">
      <c r="A211" s="94">
        <f>indices!B211</f>
      </c>
      <c r="B211" s="106">
        <f>'a completer'!$B$12</f>
      </c>
      <c r="C211" s="106">
        <f>'a completer'!$B$24</f>
      </c>
      <c r="D211" s="410">
        <f t="shared" si="3"/>
      </c>
      <c r="E211" s="93"/>
      <c r="F211" s="96" t="s">
        <v>389</v>
      </c>
      <c r="G211" s="97" t="s">
        <v>389</v>
      </c>
      <c r="H211" s="93"/>
      <c r="I211" s="96" t="s">
        <v>389</v>
      </c>
      <c r="J211" s="97" t="s">
        <v>389</v>
      </c>
      <c r="K211" s="93"/>
      <c r="L211" s="96" t="s">
        <v>389</v>
      </c>
      <c r="M211" s="97" t="s">
        <v>389</v>
      </c>
      <c r="N211" s="93"/>
      <c r="O211" s="96" t="s">
        <v>389</v>
      </c>
      <c r="P211" s="97" t="s">
        <v>389</v>
      </c>
      <c r="Q211" s="93"/>
      <c r="R211" s="96" t="s">
        <v>389</v>
      </c>
      <c r="S211" s="97" t="s">
        <v>389</v>
      </c>
      <c r="T211" s="93"/>
      <c r="U211" s="96" t="s">
        <v>389</v>
      </c>
      <c r="V211" s="97" t="s">
        <v>389</v>
      </c>
      <c r="W211" s="93"/>
      <c r="X211" s="96" t="s">
        <v>389</v>
      </c>
      <c r="Y211" s="97" t="s">
        <v>389</v>
      </c>
      <c r="Z211" s="93"/>
      <c r="AA211" s="96" t="s">
        <v>389</v>
      </c>
      <c r="AB211" s="97" t="s">
        <v>389</v>
      </c>
      <c r="AC211" s="93"/>
      <c r="AD211" s="96" t="s">
        <v>389</v>
      </c>
      <c r="AE211" s="97" t="s">
        <v>389</v>
      </c>
      <c r="AF211" s="93"/>
      <c r="AG211" s="96" t="s">
        <v>389</v>
      </c>
      <c r="AH211" s="97" t="s">
        <v>389</v>
      </c>
      <c r="AI211" s="93"/>
      <c r="AJ211" s="96" t="s">
        <v>389</v>
      </c>
      <c r="AK211" s="97" t="s">
        <v>389</v>
      </c>
      <c r="AL211" s="93"/>
      <c r="AM211" s="96" t="s">
        <v>389</v>
      </c>
      <c r="AN211" s="97" t="s">
        <v>389</v>
      </c>
      <c r="AO211" s="93"/>
      <c r="AP211" s="96" t="s">
        <v>389</v>
      </c>
      <c r="AQ211" s="97" t="s">
        <v>389</v>
      </c>
      <c r="AR211" s="93"/>
      <c r="AS211" s="96" t="s">
        <v>389</v>
      </c>
      <c r="AT211" s="97" t="s">
        <v>389</v>
      </c>
      <c r="AU211" s="93"/>
      <c r="AV211" s="96" t="s">
        <v>389</v>
      </c>
      <c r="AW211" s="97" t="s">
        <v>389</v>
      </c>
      <c r="AX211" s="93"/>
      <c r="AY211" s="96" t="s">
        <v>389</v>
      </c>
      <c r="AZ211" s="97" t="s">
        <v>389</v>
      </c>
      <c r="BA211" s="93"/>
      <c r="BB211" s="96" t="s">
        <v>389</v>
      </c>
      <c r="BC211" s="97" t="s">
        <v>389</v>
      </c>
      <c r="BD211" s="93"/>
      <c r="BE211" s="96" t="s">
        <v>389</v>
      </c>
      <c r="BF211" s="97" t="s">
        <v>389</v>
      </c>
      <c r="BG211" s="93"/>
      <c r="BH211" s="96" t="s">
        <v>389</v>
      </c>
      <c r="BI211" s="97" t="s">
        <v>389</v>
      </c>
      <c r="BJ211" s="93"/>
      <c r="BK211" s="96" t="s">
        <v>389</v>
      </c>
      <c r="BL211" s="97" t="s">
        <v>389</v>
      </c>
      <c r="BM211" s="93"/>
      <c r="BN211" s="96" t="s">
        <v>389</v>
      </c>
      <c r="BO211" s="97" t="s">
        <v>389</v>
      </c>
      <c r="BP211" s="93"/>
      <c r="BQ211" s="96" t="s">
        <v>389</v>
      </c>
      <c r="BR211" s="97" t="s">
        <v>389</v>
      </c>
      <c r="BS211" s="93"/>
      <c r="BT211" s="96" t="s">
        <v>389</v>
      </c>
      <c r="BU211" s="97" t="s">
        <v>389</v>
      </c>
      <c r="BV211" s="93"/>
      <c r="BW211" s="96" t="s">
        <v>389</v>
      </c>
      <c r="BX211" s="97" t="s">
        <v>389</v>
      </c>
      <c r="BY211" s="93"/>
      <c r="BZ211" s="96" t="s">
        <v>389</v>
      </c>
      <c r="CA211" s="97" t="s">
        <v>389</v>
      </c>
      <c r="CB211" s="93"/>
      <c r="CC211" s="96" t="s">
        <v>389</v>
      </c>
      <c r="CD211" s="97" t="s">
        <v>389</v>
      </c>
      <c r="CE211" s="93"/>
      <c r="CF211" s="96" t="s">
        <v>389</v>
      </c>
      <c r="CG211" s="97" t="s">
        <v>389</v>
      </c>
      <c r="CH211" s="93"/>
      <c r="CI211" s="96" t="s">
        <v>389</v>
      </c>
      <c r="CJ211" s="97" t="s">
        <v>389</v>
      </c>
      <c r="CK211" s="93"/>
      <c r="CL211" s="96" t="s">
        <v>389</v>
      </c>
      <c r="CM211" s="97" t="s">
        <v>389</v>
      </c>
      <c r="CN211" s="93"/>
      <c r="CO211" s="96" t="s">
        <v>389</v>
      </c>
      <c r="CP211" s="97" t="s">
        <v>389</v>
      </c>
      <c r="CQ211" s="93"/>
      <c r="CR211" s="96" t="s">
        <v>389</v>
      </c>
      <c r="CS211" s="97" t="s">
        <v>389</v>
      </c>
      <c r="CT211" s="93"/>
      <c r="CU211" s="96" t="s">
        <v>389</v>
      </c>
      <c r="CV211" s="97" t="s">
        <v>389</v>
      </c>
      <c r="CW211" s="93"/>
      <c r="CX211" s="96" t="s">
        <v>389</v>
      </c>
      <c r="CY211" s="97" t="s">
        <v>389</v>
      </c>
      <c r="CZ211" s="93"/>
      <c r="DA211" s="96" t="s">
        <v>389</v>
      </c>
      <c r="DB211" s="97" t="s">
        <v>389</v>
      </c>
      <c r="DC211" s="93"/>
      <c r="DD211" s="96" t="s">
        <v>389</v>
      </c>
      <c r="DE211" s="97" t="s">
        <v>389</v>
      </c>
      <c r="DF211" s="93"/>
      <c r="DG211" s="96" t="s">
        <v>389</v>
      </c>
      <c r="DH211" s="97" t="s">
        <v>389</v>
      </c>
      <c r="DI211" s="93"/>
      <c r="DJ211" s="96" t="s">
        <v>389</v>
      </c>
      <c r="DK211" s="97" t="s">
        <v>389</v>
      </c>
      <c r="DL211" s="93"/>
      <c r="DM211" s="96" t="s">
        <v>389</v>
      </c>
      <c r="DN211" s="97" t="s">
        <v>389</v>
      </c>
      <c r="DO211" s="93"/>
      <c r="DP211" s="96" t="s">
        <v>389</v>
      </c>
      <c r="DQ211" s="97" t="s">
        <v>389</v>
      </c>
      <c r="DR211" s="93"/>
      <c r="DS211" s="96" t="s">
        <v>389</v>
      </c>
      <c r="DT211" s="97" t="s">
        <v>389</v>
      </c>
      <c r="DU211" s="93"/>
      <c r="DV211" s="96" t="s">
        <v>389</v>
      </c>
      <c r="DW211" s="97" t="s">
        <v>389</v>
      </c>
      <c r="DX211" s="93"/>
      <c r="DY211" s="96" t="s">
        <v>389</v>
      </c>
      <c r="DZ211" s="97" t="s">
        <v>389</v>
      </c>
      <c r="EA211" s="93"/>
      <c r="EB211" s="96" t="s">
        <v>389</v>
      </c>
      <c r="EC211" s="97" t="s">
        <v>389</v>
      </c>
      <c r="ED211" s="93"/>
      <c r="EE211" s="96" t="s">
        <v>389</v>
      </c>
      <c r="EF211" s="97" t="s">
        <v>389</v>
      </c>
      <c r="EG211" s="93"/>
      <c r="EH211" s="96" t="s">
        <v>389</v>
      </c>
      <c r="EI211" s="97" t="s">
        <v>389</v>
      </c>
      <c r="EJ211" s="93"/>
      <c r="EK211" s="96" t="s">
        <v>389</v>
      </c>
      <c r="EL211" s="97" t="s">
        <v>389</v>
      </c>
      <c r="EM211" s="93"/>
      <c r="EN211" s="96" t="s">
        <v>389</v>
      </c>
      <c r="EO211" s="97" t="s">
        <v>389</v>
      </c>
      <c r="EP211" s="93"/>
      <c r="EQ211" s="96" t="s">
        <v>389</v>
      </c>
      <c r="ER211" s="97" t="s">
        <v>389</v>
      </c>
      <c r="ES211" s="93"/>
      <c r="ET211" s="96" t="s">
        <v>389</v>
      </c>
      <c r="EU211" s="97" t="s">
        <v>389</v>
      </c>
      <c r="EV211" s="93"/>
      <c r="EW211" s="96" t="s">
        <v>389</v>
      </c>
      <c r="EX211" s="97" t="s">
        <v>389</v>
      </c>
      <c r="EY211" s="93"/>
      <c r="EZ211" s="96" t="s">
        <v>389</v>
      </c>
      <c r="FA211" s="97" t="s">
        <v>389</v>
      </c>
      <c r="FB211" s="93"/>
      <c r="FC211" s="96" t="s">
        <v>389</v>
      </c>
      <c r="FD211" s="97" t="s">
        <v>389</v>
      </c>
      <c r="FE211" s="93"/>
      <c r="FF211" s="96" t="s">
        <v>389</v>
      </c>
      <c r="FG211" s="97" t="s">
        <v>389</v>
      </c>
      <c r="FH211" s="93"/>
      <c r="FI211" s="96" t="s">
        <v>389</v>
      </c>
      <c r="FJ211" s="97" t="s">
        <v>389</v>
      </c>
      <c r="FK211" s="93"/>
      <c r="FL211" s="96" t="s">
        <v>389</v>
      </c>
      <c r="FM211" s="97" t="s">
        <v>389</v>
      </c>
    </row>
    <row r="212" ht="15" customHeight="1" spans="1:170" x14ac:dyDescent="0.25">
      <c r="A212" s="94">
        <f>indices!B212</f>
      </c>
      <c r="B212" s="106">
        <f>'a completer'!$B$12</f>
      </c>
      <c r="C212" s="106">
        <f>'a completer'!$B$24</f>
      </c>
      <c r="D212" s="410">
        <f t="shared" si="3"/>
      </c>
      <c r="E212" s="93"/>
      <c r="F212" s="96" t="s">
        <v>389</v>
      </c>
      <c r="G212" s="97" t="s">
        <v>389</v>
      </c>
      <c r="H212" s="93"/>
      <c r="I212" s="96" t="s">
        <v>389</v>
      </c>
      <c r="J212" s="97" t="s">
        <v>389</v>
      </c>
      <c r="K212" s="93"/>
      <c r="L212" s="96" t="s">
        <v>389</v>
      </c>
      <c r="M212" s="97" t="s">
        <v>389</v>
      </c>
      <c r="N212" s="93"/>
      <c r="O212" s="96" t="s">
        <v>389</v>
      </c>
      <c r="P212" s="97" t="s">
        <v>389</v>
      </c>
      <c r="Q212" s="93"/>
      <c r="R212" s="96" t="s">
        <v>389</v>
      </c>
      <c r="S212" s="97" t="s">
        <v>389</v>
      </c>
      <c r="T212" s="93"/>
      <c r="U212" s="96" t="s">
        <v>389</v>
      </c>
      <c r="V212" s="97" t="s">
        <v>389</v>
      </c>
      <c r="W212" s="93"/>
      <c r="X212" s="96" t="s">
        <v>389</v>
      </c>
      <c r="Y212" s="97" t="s">
        <v>389</v>
      </c>
      <c r="Z212" s="93"/>
      <c r="AA212" s="96" t="s">
        <v>389</v>
      </c>
      <c r="AB212" s="97" t="s">
        <v>389</v>
      </c>
      <c r="AC212" s="93"/>
      <c r="AD212" s="96" t="s">
        <v>389</v>
      </c>
      <c r="AE212" s="97" t="s">
        <v>389</v>
      </c>
      <c r="AF212" s="93"/>
      <c r="AG212" s="96" t="s">
        <v>389</v>
      </c>
      <c r="AH212" s="97" t="s">
        <v>389</v>
      </c>
      <c r="AI212" s="93"/>
      <c r="AJ212" s="96" t="s">
        <v>389</v>
      </c>
      <c r="AK212" s="97" t="s">
        <v>389</v>
      </c>
      <c r="AL212" s="93"/>
      <c r="AM212" s="96" t="s">
        <v>389</v>
      </c>
      <c r="AN212" s="97" t="s">
        <v>389</v>
      </c>
      <c r="AO212" s="93"/>
      <c r="AP212" s="96" t="s">
        <v>389</v>
      </c>
      <c r="AQ212" s="97" t="s">
        <v>389</v>
      </c>
      <c r="AR212" s="93"/>
      <c r="AS212" s="96" t="s">
        <v>389</v>
      </c>
      <c r="AT212" s="97" t="s">
        <v>389</v>
      </c>
      <c r="AU212" s="93"/>
      <c r="AV212" s="96" t="s">
        <v>389</v>
      </c>
      <c r="AW212" s="97" t="s">
        <v>389</v>
      </c>
      <c r="AX212" s="93"/>
      <c r="AY212" s="96" t="s">
        <v>389</v>
      </c>
      <c r="AZ212" s="97" t="s">
        <v>389</v>
      </c>
      <c r="BA212" s="93"/>
      <c r="BB212" s="96" t="s">
        <v>389</v>
      </c>
      <c r="BC212" s="97" t="s">
        <v>389</v>
      </c>
      <c r="BD212" s="93"/>
      <c r="BE212" s="96" t="s">
        <v>389</v>
      </c>
      <c r="BF212" s="97" t="s">
        <v>389</v>
      </c>
      <c r="BG212" s="93"/>
      <c r="BH212" s="96" t="s">
        <v>389</v>
      </c>
      <c r="BI212" s="97" t="s">
        <v>389</v>
      </c>
      <c r="BJ212" s="93"/>
      <c r="BK212" s="96" t="s">
        <v>389</v>
      </c>
      <c r="BL212" s="97" t="s">
        <v>389</v>
      </c>
      <c r="BM212" s="93"/>
      <c r="BN212" s="96" t="s">
        <v>389</v>
      </c>
      <c r="BO212" s="97" t="s">
        <v>389</v>
      </c>
      <c r="BP212" s="93"/>
      <c r="BQ212" s="96" t="s">
        <v>389</v>
      </c>
      <c r="BR212" s="97" t="s">
        <v>389</v>
      </c>
      <c r="BS212" s="93"/>
      <c r="BT212" s="96" t="s">
        <v>389</v>
      </c>
      <c r="BU212" s="97" t="s">
        <v>389</v>
      </c>
      <c r="BV212" s="93"/>
      <c r="BW212" s="96" t="s">
        <v>389</v>
      </c>
      <c r="BX212" s="97" t="s">
        <v>389</v>
      </c>
      <c r="BY212" s="93"/>
      <c r="BZ212" s="96" t="s">
        <v>389</v>
      </c>
      <c r="CA212" s="97" t="s">
        <v>389</v>
      </c>
      <c r="CB212" s="93"/>
      <c r="CC212" s="96" t="s">
        <v>389</v>
      </c>
      <c r="CD212" s="97" t="s">
        <v>389</v>
      </c>
      <c r="CE212" s="93"/>
      <c r="CF212" s="96" t="s">
        <v>389</v>
      </c>
      <c r="CG212" s="97" t="s">
        <v>389</v>
      </c>
      <c r="CH212" s="93"/>
      <c r="CI212" s="96" t="s">
        <v>389</v>
      </c>
      <c r="CJ212" s="97" t="s">
        <v>389</v>
      </c>
      <c r="CK212" s="93"/>
      <c r="CL212" s="96" t="s">
        <v>389</v>
      </c>
      <c r="CM212" s="97" t="s">
        <v>389</v>
      </c>
      <c r="CN212" s="93"/>
      <c r="CO212" s="96" t="s">
        <v>389</v>
      </c>
      <c r="CP212" s="97" t="s">
        <v>389</v>
      </c>
      <c r="CQ212" s="93"/>
      <c r="CR212" s="96" t="s">
        <v>389</v>
      </c>
      <c r="CS212" s="97" t="s">
        <v>389</v>
      </c>
      <c r="CT212" s="93"/>
      <c r="CU212" s="96" t="s">
        <v>389</v>
      </c>
      <c r="CV212" s="97" t="s">
        <v>389</v>
      </c>
      <c r="CW212" s="93"/>
      <c r="CX212" s="96" t="s">
        <v>389</v>
      </c>
      <c r="CY212" s="97" t="s">
        <v>389</v>
      </c>
      <c r="CZ212" s="93"/>
      <c r="DA212" s="96" t="s">
        <v>389</v>
      </c>
      <c r="DB212" s="97" t="s">
        <v>389</v>
      </c>
      <c r="DC212" s="93"/>
      <c r="DD212" s="96" t="s">
        <v>389</v>
      </c>
      <c r="DE212" s="97" t="s">
        <v>389</v>
      </c>
      <c r="DF212" s="93"/>
      <c r="DG212" s="96" t="s">
        <v>389</v>
      </c>
      <c r="DH212" s="97" t="s">
        <v>389</v>
      </c>
      <c r="DI212" s="93"/>
      <c r="DJ212" s="96" t="s">
        <v>389</v>
      </c>
      <c r="DK212" s="97" t="s">
        <v>389</v>
      </c>
      <c r="DL212" s="93"/>
      <c r="DM212" s="96" t="s">
        <v>389</v>
      </c>
      <c r="DN212" s="97" t="s">
        <v>389</v>
      </c>
      <c r="DO212" s="93"/>
      <c r="DP212" s="96" t="s">
        <v>389</v>
      </c>
      <c r="DQ212" s="97" t="s">
        <v>389</v>
      </c>
      <c r="DR212" s="93"/>
      <c r="DS212" s="96" t="s">
        <v>389</v>
      </c>
      <c r="DT212" s="97" t="s">
        <v>389</v>
      </c>
      <c r="DU212" s="93"/>
      <c r="DV212" s="96" t="s">
        <v>389</v>
      </c>
      <c r="DW212" s="97" t="s">
        <v>389</v>
      </c>
      <c r="DX212" s="93"/>
      <c r="DY212" s="96" t="s">
        <v>389</v>
      </c>
      <c r="DZ212" s="97" t="s">
        <v>389</v>
      </c>
      <c r="EA212" s="93"/>
      <c r="EB212" s="96" t="s">
        <v>389</v>
      </c>
      <c r="EC212" s="97" t="s">
        <v>389</v>
      </c>
      <c r="ED212" s="93"/>
      <c r="EE212" s="96" t="s">
        <v>389</v>
      </c>
      <c r="EF212" s="97" t="s">
        <v>389</v>
      </c>
      <c r="EG212" s="93"/>
      <c r="EH212" s="96" t="s">
        <v>389</v>
      </c>
      <c r="EI212" s="97" t="s">
        <v>389</v>
      </c>
      <c r="EJ212" s="93"/>
      <c r="EK212" s="96" t="s">
        <v>389</v>
      </c>
      <c r="EL212" s="97" t="s">
        <v>389</v>
      </c>
      <c r="EM212" s="93"/>
      <c r="EN212" s="96" t="s">
        <v>389</v>
      </c>
      <c r="EO212" s="97" t="s">
        <v>389</v>
      </c>
      <c r="EP212" s="93"/>
      <c r="EQ212" s="96" t="s">
        <v>389</v>
      </c>
      <c r="ER212" s="97" t="s">
        <v>389</v>
      </c>
      <c r="ES212" s="93"/>
      <c r="ET212" s="96" t="s">
        <v>389</v>
      </c>
      <c r="EU212" s="97" t="s">
        <v>389</v>
      </c>
      <c r="EV212" s="93"/>
      <c r="EW212" s="96" t="s">
        <v>389</v>
      </c>
      <c r="EX212" s="97" t="s">
        <v>389</v>
      </c>
      <c r="EY212" s="93"/>
      <c r="EZ212" s="96" t="s">
        <v>389</v>
      </c>
      <c r="FA212" s="97" t="s">
        <v>389</v>
      </c>
      <c r="FB212" s="93"/>
      <c r="FC212" s="96" t="s">
        <v>389</v>
      </c>
      <c r="FD212" s="97" t="s">
        <v>389</v>
      </c>
      <c r="FE212" s="93"/>
      <c r="FF212" s="96" t="s">
        <v>389</v>
      </c>
      <c r="FG212" s="97" t="s">
        <v>389</v>
      </c>
      <c r="FH212" s="93"/>
      <c r="FI212" s="96" t="s">
        <v>389</v>
      </c>
      <c r="FJ212" s="97" t="s">
        <v>389</v>
      </c>
      <c r="FK212" s="93"/>
      <c r="FL212" s="96" t="s">
        <v>389</v>
      </c>
      <c r="FM212" s="97" t="s">
        <v>389</v>
      </c>
    </row>
    <row r="213" ht="15" customHeight="1" spans="1:170" x14ac:dyDescent="0.25">
      <c r="A213" s="107">
        <f>IF(indices!B213="","A compléter sur onglet 'indices'",indices!B213)</f>
      </c>
      <c r="B213" s="106">
        <f>'a completer'!$B$12</f>
      </c>
      <c r="C213" s="106">
        <f>'a completer'!$B$24</f>
      </c>
      <c r="D213" s="410">
        <f t="shared" si="3"/>
      </c>
      <c r="E213" s="93"/>
      <c r="F213" s="96" t="s">
        <v>389</v>
      </c>
      <c r="G213" s="97" t="s">
        <v>389</v>
      </c>
      <c r="H213" s="93"/>
      <c r="I213" s="96" t="s">
        <v>389</v>
      </c>
      <c r="J213" s="97" t="s">
        <v>389</v>
      </c>
      <c r="K213" s="93"/>
      <c r="L213" s="96" t="s">
        <v>389</v>
      </c>
      <c r="M213" s="97" t="s">
        <v>389</v>
      </c>
      <c r="N213" s="93"/>
      <c r="O213" s="96" t="s">
        <v>389</v>
      </c>
      <c r="P213" s="97" t="s">
        <v>389</v>
      </c>
      <c r="Q213" s="93"/>
      <c r="R213" s="96" t="s">
        <v>389</v>
      </c>
      <c r="S213" s="97" t="s">
        <v>389</v>
      </c>
      <c r="T213" s="93"/>
      <c r="U213" s="96" t="s">
        <v>389</v>
      </c>
      <c r="V213" s="97" t="s">
        <v>389</v>
      </c>
      <c r="W213" s="93"/>
      <c r="X213" s="96" t="s">
        <v>389</v>
      </c>
      <c r="Y213" s="97" t="s">
        <v>389</v>
      </c>
      <c r="Z213" s="93"/>
      <c r="AA213" s="96" t="s">
        <v>389</v>
      </c>
      <c r="AB213" s="97" t="s">
        <v>389</v>
      </c>
      <c r="AC213" s="93"/>
      <c r="AD213" s="96" t="s">
        <v>389</v>
      </c>
      <c r="AE213" s="97" t="s">
        <v>389</v>
      </c>
      <c r="AF213" s="93"/>
      <c r="AG213" s="96" t="s">
        <v>389</v>
      </c>
      <c r="AH213" s="97" t="s">
        <v>389</v>
      </c>
      <c r="AI213" s="93"/>
      <c r="AJ213" s="96" t="s">
        <v>389</v>
      </c>
      <c r="AK213" s="97" t="s">
        <v>389</v>
      </c>
      <c r="AL213" s="93"/>
      <c r="AM213" s="96" t="s">
        <v>389</v>
      </c>
      <c r="AN213" s="97" t="s">
        <v>389</v>
      </c>
      <c r="AO213" s="93"/>
      <c r="AP213" s="96" t="s">
        <v>389</v>
      </c>
      <c r="AQ213" s="97" t="s">
        <v>389</v>
      </c>
      <c r="AR213" s="93"/>
      <c r="AS213" s="96" t="s">
        <v>389</v>
      </c>
      <c r="AT213" s="97" t="s">
        <v>389</v>
      </c>
      <c r="AU213" s="93"/>
      <c r="AV213" s="96" t="s">
        <v>389</v>
      </c>
      <c r="AW213" s="97" t="s">
        <v>389</v>
      </c>
      <c r="AX213" s="93"/>
      <c r="AY213" s="96" t="s">
        <v>389</v>
      </c>
      <c r="AZ213" s="97" t="s">
        <v>389</v>
      </c>
      <c r="BA213" s="93"/>
      <c r="BB213" s="96" t="s">
        <v>389</v>
      </c>
      <c r="BC213" s="97" t="s">
        <v>389</v>
      </c>
      <c r="BD213" s="93"/>
      <c r="BE213" s="96" t="s">
        <v>389</v>
      </c>
      <c r="BF213" s="97" t="s">
        <v>389</v>
      </c>
      <c r="BG213" s="93"/>
      <c r="BH213" s="96" t="s">
        <v>389</v>
      </c>
      <c r="BI213" s="97" t="s">
        <v>389</v>
      </c>
      <c r="BJ213" s="93"/>
      <c r="BK213" s="96" t="s">
        <v>389</v>
      </c>
      <c r="BL213" s="97" t="s">
        <v>389</v>
      </c>
      <c r="BM213" s="93"/>
      <c r="BN213" s="96" t="s">
        <v>389</v>
      </c>
      <c r="BO213" s="97" t="s">
        <v>389</v>
      </c>
      <c r="BP213" s="93"/>
      <c r="BQ213" s="96" t="s">
        <v>389</v>
      </c>
      <c r="BR213" s="97" t="s">
        <v>389</v>
      </c>
      <c r="BS213" s="93"/>
      <c r="BT213" s="96" t="s">
        <v>389</v>
      </c>
      <c r="BU213" s="97" t="s">
        <v>389</v>
      </c>
      <c r="BV213" s="93"/>
      <c r="BW213" s="96" t="s">
        <v>389</v>
      </c>
      <c r="BX213" s="97" t="s">
        <v>389</v>
      </c>
      <c r="BY213" s="93"/>
      <c r="BZ213" s="96" t="s">
        <v>389</v>
      </c>
      <c r="CA213" s="97" t="s">
        <v>389</v>
      </c>
      <c r="CB213" s="93"/>
      <c r="CC213" s="96" t="s">
        <v>389</v>
      </c>
      <c r="CD213" s="97" t="s">
        <v>389</v>
      </c>
      <c r="CE213" s="93"/>
      <c r="CF213" s="96" t="s">
        <v>389</v>
      </c>
      <c r="CG213" s="97" t="s">
        <v>389</v>
      </c>
      <c r="CH213" s="93"/>
      <c r="CI213" s="96" t="s">
        <v>389</v>
      </c>
      <c r="CJ213" s="97" t="s">
        <v>389</v>
      </c>
      <c r="CK213" s="93"/>
      <c r="CL213" s="96" t="s">
        <v>389</v>
      </c>
      <c r="CM213" s="97" t="s">
        <v>389</v>
      </c>
      <c r="CN213" s="93"/>
      <c r="CO213" s="96" t="s">
        <v>389</v>
      </c>
      <c r="CP213" s="97" t="s">
        <v>389</v>
      </c>
      <c r="CQ213" s="93"/>
      <c r="CR213" s="96" t="s">
        <v>389</v>
      </c>
      <c r="CS213" s="97" t="s">
        <v>389</v>
      </c>
      <c r="CT213" s="93"/>
      <c r="CU213" s="96" t="s">
        <v>389</v>
      </c>
      <c r="CV213" s="97" t="s">
        <v>389</v>
      </c>
      <c r="CW213" s="93"/>
      <c r="CX213" s="96" t="s">
        <v>389</v>
      </c>
      <c r="CY213" s="97" t="s">
        <v>389</v>
      </c>
      <c r="CZ213" s="93"/>
      <c r="DA213" s="96" t="s">
        <v>389</v>
      </c>
      <c r="DB213" s="97" t="s">
        <v>389</v>
      </c>
      <c r="DC213" s="93"/>
      <c r="DD213" s="96" t="s">
        <v>389</v>
      </c>
      <c r="DE213" s="97" t="s">
        <v>389</v>
      </c>
      <c r="DF213" s="93"/>
      <c r="DG213" s="96" t="s">
        <v>389</v>
      </c>
      <c r="DH213" s="97" t="s">
        <v>389</v>
      </c>
      <c r="DI213" s="93"/>
      <c r="DJ213" s="96" t="s">
        <v>389</v>
      </c>
      <c r="DK213" s="97" t="s">
        <v>389</v>
      </c>
      <c r="DL213" s="93"/>
      <c r="DM213" s="96" t="s">
        <v>389</v>
      </c>
      <c r="DN213" s="97" t="s">
        <v>389</v>
      </c>
      <c r="DO213" s="93"/>
      <c r="DP213" s="96" t="s">
        <v>389</v>
      </c>
      <c r="DQ213" s="97" t="s">
        <v>389</v>
      </c>
      <c r="DR213" s="93"/>
      <c r="DS213" s="96" t="s">
        <v>389</v>
      </c>
      <c r="DT213" s="97" t="s">
        <v>389</v>
      </c>
      <c r="DU213" s="93"/>
      <c r="DV213" s="96" t="s">
        <v>389</v>
      </c>
      <c r="DW213" s="97" t="s">
        <v>389</v>
      </c>
      <c r="DX213" s="93"/>
      <c r="DY213" s="96" t="s">
        <v>389</v>
      </c>
      <c r="DZ213" s="97" t="s">
        <v>389</v>
      </c>
      <c r="EA213" s="93"/>
      <c r="EB213" s="96" t="s">
        <v>389</v>
      </c>
      <c r="EC213" s="97" t="s">
        <v>389</v>
      </c>
      <c r="ED213" s="93"/>
      <c r="EE213" s="96" t="s">
        <v>389</v>
      </c>
      <c r="EF213" s="97" t="s">
        <v>389</v>
      </c>
      <c r="EG213" s="93"/>
      <c r="EH213" s="96" t="s">
        <v>389</v>
      </c>
      <c r="EI213" s="97" t="s">
        <v>389</v>
      </c>
      <c r="EJ213" s="93"/>
      <c r="EK213" s="96" t="s">
        <v>389</v>
      </c>
      <c r="EL213" s="97" t="s">
        <v>389</v>
      </c>
      <c r="EM213" s="93"/>
      <c r="EN213" s="96" t="s">
        <v>389</v>
      </c>
      <c r="EO213" s="97" t="s">
        <v>389</v>
      </c>
      <c r="EP213" s="93"/>
      <c r="EQ213" s="96" t="s">
        <v>389</v>
      </c>
      <c r="ER213" s="97" t="s">
        <v>389</v>
      </c>
      <c r="ES213" s="93"/>
      <c r="ET213" s="96" t="s">
        <v>389</v>
      </c>
      <c r="EU213" s="97" t="s">
        <v>389</v>
      </c>
      <c r="EV213" s="93"/>
      <c r="EW213" s="96" t="s">
        <v>389</v>
      </c>
      <c r="EX213" s="97" t="s">
        <v>389</v>
      </c>
      <c r="EY213" s="93"/>
      <c r="EZ213" s="96" t="s">
        <v>389</v>
      </c>
      <c r="FA213" s="97" t="s">
        <v>389</v>
      </c>
      <c r="FB213" s="93"/>
      <c r="FC213" s="96" t="s">
        <v>389</v>
      </c>
      <c r="FD213" s="97" t="s">
        <v>389</v>
      </c>
      <c r="FE213" s="93"/>
      <c r="FF213" s="96" t="s">
        <v>389</v>
      </c>
      <c r="FG213" s="97" t="s">
        <v>389</v>
      </c>
      <c r="FH213" s="93"/>
      <c r="FI213" s="96" t="s">
        <v>389</v>
      </c>
      <c r="FJ213" s="97" t="s">
        <v>389</v>
      </c>
      <c r="FK213" s="93"/>
      <c r="FL213" s="96" t="s">
        <v>389</v>
      </c>
      <c r="FM213" s="97" t="s">
        <v>389</v>
      </c>
    </row>
    <row r="214" ht="15" customHeight="1" spans="1:170" x14ac:dyDescent="0.25">
      <c r="A214" s="107">
        <f>IF(indices!B214="","A compléter sur onglet 'indices'",indices!B214)</f>
      </c>
      <c r="B214" s="106">
        <f>'a completer'!$B$12</f>
      </c>
      <c r="C214" s="106">
        <f>'a completer'!$B$24</f>
      </c>
      <c r="D214" s="410">
        <f t="shared" si="3"/>
      </c>
      <c r="E214" s="93"/>
      <c r="F214" s="96" t="s">
        <v>389</v>
      </c>
      <c r="G214" s="97" t="s">
        <v>389</v>
      </c>
      <c r="H214" s="93"/>
      <c r="I214" s="96" t="s">
        <v>389</v>
      </c>
      <c r="J214" s="97" t="s">
        <v>389</v>
      </c>
      <c r="K214" s="93"/>
      <c r="L214" s="96" t="s">
        <v>389</v>
      </c>
      <c r="M214" s="97" t="s">
        <v>389</v>
      </c>
      <c r="N214" s="93"/>
      <c r="O214" s="96" t="s">
        <v>389</v>
      </c>
      <c r="P214" s="97" t="s">
        <v>389</v>
      </c>
      <c r="Q214" s="93"/>
      <c r="R214" s="96" t="s">
        <v>389</v>
      </c>
      <c r="S214" s="97" t="s">
        <v>389</v>
      </c>
      <c r="T214" s="93"/>
      <c r="U214" s="96" t="s">
        <v>389</v>
      </c>
      <c r="V214" s="97" t="s">
        <v>389</v>
      </c>
      <c r="W214" s="93"/>
      <c r="X214" s="96" t="s">
        <v>389</v>
      </c>
      <c r="Y214" s="97" t="s">
        <v>389</v>
      </c>
      <c r="Z214" s="93"/>
      <c r="AA214" s="96" t="s">
        <v>389</v>
      </c>
      <c r="AB214" s="97" t="s">
        <v>389</v>
      </c>
      <c r="AC214" s="93"/>
      <c r="AD214" s="96" t="s">
        <v>389</v>
      </c>
      <c r="AE214" s="97" t="s">
        <v>389</v>
      </c>
      <c r="AF214" s="93"/>
      <c r="AG214" s="96" t="s">
        <v>389</v>
      </c>
      <c r="AH214" s="97" t="s">
        <v>389</v>
      </c>
      <c r="AI214" s="93"/>
      <c r="AJ214" s="96" t="s">
        <v>389</v>
      </c>
      <c r="AK214" s="97" t="s">
        <v>389</v>
      </c>
      <c r="AL214" s="93"/>
      <c r="AM214" s="96" t="s">
        <v>389</v>
      </c>
      <c r="AN214" s="97" t="s">
        <v>389</v>
      </c>
      <c r="AO214" s="93"/>
      <c r="AP214" s="96" t="s">
        <v>389</v>
      </c>
      <c r="AQ214" s="97" t="s">
        <v>389</v>
      </c>
      <c r="AR214" s="93"/>
      <c r="AS214" s="96" t="s">
        <v>389</v>
      </c>
      <c r="AT214" s="97" t="s">
        <v>389</v>
      </c>
      <c r="AU214" s="93"/>
      <c r="AV214" s="96" t="s">
        <v>389</v>
      </c>
      <c r="AW214" s="97" t="s">
        <v>389</v>
      </c>
      <c r="AX214" s="93"/>
      <c r="AY214" s="96" t="s">
        <v>389</v>
      </c>
      <c r="AZ214" s="97" t="s">
        <v>389</v>
      </c>
      <c r="BA214" s="93"/>
      <c r="BB214" s="96" t="s">
        <v>389</v>
      </c>
      <c r="BC214" s="97" t="s">
        <v>389</v>
      </c>
      <c r="BD214" s="93"/>
      <c r="BE214" s="96" t="s">
        <v>389</v>
      </c>
      <c r="BF214" s="97" t="s">
        <v>389</v>
      </c>
      <c r="BG214" s="93"/>
      <c r="BH214" s="96" t="s">
        <v>389</v>
      </c>
      <c r="BI214" s="97" t="s">
        <v>389</v>
      </c>
      <c r="BJ214" s="93"/>
      <c r="BK214" s="96" t="s">
        <v>389</v>
      </c>
      <c r="BL214" s="97" t="s">
        <v>389</v>
      </c>
      <c r="BM214" s="93"/>
      <c r="BN214" s="96" t="s">
        <v>389</v>
      </c>
      <c r="BO214" s="97" t="s">
        <v>389</v>
      </c>
      <c r="BP214" s="93"/>
      <c r="BQ214" s="96" t="s">
        <v>389</v>
      </c>
      <c r="BR214" s="97" t="s">
        <v>389</v>
      </c>
      <c r="BS214" s="93"/>
      <c r="BT214" s="96" t="s">
        <v>389</v>
      </c>
      <c r="BU214" s="97" t="s">
        <v>389</v>
      </c>
      <c r="BV214" s="93"/>
      <c r="BW214" s="96" t="s">
        <v>389</v>
      </c>
      <c r="BX214" s="97" t="s">
        <v>389</v>
      </c>
      <c r="BY214" s="93"/>
      <c r="BZ214" s="96" t="s">
        <v>389</v>
      </c>
      <c r="CA214" s="97" t="s">
        <v>389</v>
      </c>
      <c r="CB214" s="93"/>
      <c r="CC214" s="96" t="s">
        <v>389</v>
      </c>
      <c r="CD214" s="97" t="s">
        <v>389</v>
      </c>
      <c r="CE214" s="93"/>
      <c r="CF214" s="96" t="s">
        <v>389</v>
      </c>
      <c r="CG214" s="97" t="s">
        <v>389</v>
      </c>
      <c r="CH214" s="93"/>
      <c r="CI214" s="96" t="s">
        <v>389</v>
      </c>
      <c r="CJ214" s="97" t="s">
        <v>389</v>
      </c>
      <c r="CK214" s="93"/>
      <c r="CL214" s="96" t="s">
        <v>389</v>
      </c>
      <c r="CM214" s="97" t="s">
        <v>389</v>
      </c>
      <c r="CN214" s="93"/>
      <c r="CO214" s="96" t="s">
        <v>389</v>
      </c>
      <c r="CP214" s="97" t="s">
        <v>389</v>
      </c>
      <c r="CQ214" s="93"/>
      <c r="CR214" s="96" t="s">
        <v>389</v>
      </c>
      <c r="CS214" s="97" t="s">
        <v>389</v>
      </c>
      <c r="CT214" s="93"/>
      <c r="CU214" s="96" t="s">
        <v>389</v>
      </c>
      <c r="CV214" s="97" t="s">
        <v>389</v>
      </c>
      <c r="CW214" s="93"/>
      <c r="CX214" s="96" t="s">
        <v>389</v>
      </c>
      <c r="CY214" s="97" t="s">
        <v>389</v>
      </c>
      <c r="CZ214" s="93"/>
      <c r="DA214" s="96" t="s">
        <v>389</v>
      </c>
      <c r="DB214" s="97" t="s">
        <v>389</v>
      </c>
      <c r="DC214" s="93"/>
      <c r="DD214" s="96" t="s">
        <v>389</v>
      </c>
      <c r="DE214" s="97" t="s">
        <v>389</v>
      </c>
      <c r="DF214" s="93"/>
      <c r="DG214" s="96" t="s">
        <v>389</v>
      </c>
      <c r="DH214" s="97" t="s">
        <v>389</v>
      </c>
      <c r="DI214" s="93"/>
      <c r="DJ214" s="96" t="s">
        <v>389</v>
      </c>
      <c r="DK214" s="97" t="s">
        <v>389</v>
      </c>
      <c r="DL214" s="93"/>
      <c r="DM214" s="96" t="s">
        <v>389</v>
      </c>
      <c r="DN214" s="97" t="s">
        <v>389</v>
      </c>
      <c r="DO214" s="93"/>
      <c r="DP214" s="96" t="s">
        <v>389</v>
      </c>
      <c r="DQ214" s="97" t="s">
        <v>389</v>
      </c>
      <c r="DR214" s="93"/>
      <c r="DS214" s="96" t="s">
        <v>389</v>
      </c>
      <c r="DT214" s="97" t="s">
        <v>389</v>
      </c>
      <c r="DU214" s="93"/>
      <c r="DV214" s="96" t="s">
        <v>389</v>
      </c>
      <c r="DW214" s="97" t="s">
        <v>389</v>
      </c>
      <c r="DX214" s="93"/>
      <c r="DY214" s="96" t="s">
        <v>389</v>
      </c>
      <c r="DZ214" s="97" t="s">
        <v>389</v>
      </c>
      <c r="EA214" s="93"/>
      <c r="EB214" s="96" t="s">
        <v>389</v>
      </c>
      <c r="EC214" s="97" t="s">
        <v>389</v>
      </c>
      <c r="ED214" s="93"/>
      <c r="EE214" s="96" t="s">
        <v>389</v>
      </c>
      <c r="EF214" s="97" t="s">
        <v>389</v>
      </c>
      <c r="EG214" s="93"/>
      <c r="EH214" s="96" t="s">
        <v>389</v>
      </c>
      <c r="EI214" s="97" t="s">
        <v>389</v>
      </c>
      <c r="EJ214" s="93"/>
      <c r="EK214" s="96" t="s">
        <v>389</v>
      </c>
      <c r="EL214" s="97" t="s">
        <v>389</v>
      </c>
      <c r="EM214" s="93"/>
      <c r="EN214" s="96" t="s">
        <v>389</v>
      </c>
      <c r="EO214" s="97" t="s">
        <v>389</v>
      </c>
      <c r="EP214" s="93"/>
      <c r="EQ214" s="96" t="s">
        <v>389</v>
      </c>
      <c r="ER214" s="97" t="s">
        <v>389</v>
      </c>
      <c r="ES214" s="93"/>
      <c r="ET214" s="96" t="s">
        <v>389</v>
      </c>
      <c r="EU214" s="97" t="s">
        <v>389</v>
      </c>
      <c r="EV214" s="93"/>
      <c r="EW214" s="96" t="s">
        <v>389</v>
      </c>
      <c r="EX214" s="97" t="s">
        <v>389</v>
      </c>
      <c r="EY214" s="93"/>
      <c r="EZ214" s="96" t="s">
        <v>389</v>
      </c>
      <c r="FA214" s="97" t="s">
        <v>389</v>
      </c>
      <c r="FB214" s="93"/>
      <c r="FC214" s="96" t="s">
        <v>389</v>
      </c>
      <c r="FD214" s="97" t="s">
        <v>389</v>
      </c>
      <c r="FE214" s="93"/>
      <c r="FF214" s="96" t="s">
        <v>389</v>
      </c>
      <c r="FG214" s="97" t="s">
        <v>389</v>
      </c>
      <c r="FH214" s="93"/>
      <c r="FI214" s="96" t="s">
        <v>389</v>
      </c>
      <c r="FJ214" s="97" t="s">
        <v>389</v>
      </c>
      <c r="FK214" s="93"/>
      <c r="FL214" s="96" t="s">
        <v>389</v>
      </c>
      <c r="FM214" s="97" t="s">
        <v>389</v>
      </c>
    </row>
    <row r="215" ht="15" customHeight="1" spans="1:170" x14ac:dyDescent="0.25">
      <c r="A215" s="107">
        <f>IF(indices!B215="","A compléter sur onglet 'indices'",indices!B215)</f>
      </c>
      <c r="B215" s="106">
        <f>'a completer'!$B$12</f>
      </c>
      <c r="C215" s="106">
        <f>'a completer'!$B$24</f>
      </c>
      <c r="D215" s="410">
        <f t="shared" si="3"/>
      </c>
      <c r="E215" s="93"/>
      <c r="F215" s="96" t="s">
        <v>389</v>
      </c>
      <c r="G215" s="97" t="s">
        <v>389</v>
      </c>
      <c r="H215" s="93"/>
      <c r="I215" s="96" t="s">
        <v>389</v>
      </c>
      <c r="J215" s="97" t="s">
        <v>389</v>
      </c>
      <c r="K215" s="93"/>
      <c r="L215" s="96" t="s">
        <v>389</v>
      </c>
      <c r="M215" s="97" t="s">
        <v>389</v>
      </c>
      <c r="N215" s="93"/>
      <c r="O215" s="96" t="s">
        <v>389</v>
      </c>
      <c r="P215" s="97" t="s">
        <v>389</v>
      </c>
      <c r="Q215" s="93"/>
      <c r="R215" s="96" t="s">
        <v>389</v>
      </c>
      <c r="S215" s="97" t="s">
        <v>389</v>
      </c>
      <c r="T215" s="93"/>
      <c r="U215" s="96" t="s">
        <v>389</v>
      </c>
      <c r="V215" s="97" t="s">
        <v>389</v>
      </c>
      <c r="W215" s="93"/>
      <c r="X215" s="96" t="s">
        <v>389</v>
      </c>
      <c r="Y215" s="97" t="s">
        <v>389</v>
      </c>
      <c r="Z215" s="93"/>
      <c r="AA215" s="96" t="s">
        <v>389</v>
      </c>
      <c r="AB215" s="97" t="s">
        <v>389</v>
      </c>
      <c r="AC215" s="93"/>
      <c r="AD215" s="96" t="s">
        <v>389</v>
      </c>
      <c r="AE215" s="97" t="s">
        <v>389</v>
      </c>
      <c r="AF215" s="93"/>
      <c r="AG215" s="96" t="s">
        <v>389</v>
      </c>
      <c r="AH215" s="97" t="s">
        <v>389</v>
      </c>
      <c r="AI215" s="93"/>
      <c r="AJ215" s="96" t="s">
        <v>389</v>
      </c>
      <c r="AK215" s="97" t="s">
        <v>389</v>
      </c>
      <c r="AL215" s="93"/>
      <c r="AM215" s="96" t="s">
        <v>389</v>
      </c>
      <c r="AN215" s="97" t="s">
        <v>389</v>
      </c>
      <c r="AO215" s="93"/>
      <c r="AP215" s="96" t="s">
        <v>389</v>
      </c>
      <c r="AQ215" s="97" t="s">
        <v>389</v>
      </c>
      <c r="AR215" s="93"/>
      <c r="AS215" s="96" t="s">
        <v>389</v>
      </c>
      <c r="AT215" s="97" t="s">
        <v>389</v>
      </c>
      <c r="AU215" s="93"/>
      <c r="AV215" s="96" t="s">
        <v>389</v>
      </c>
      <c r="AW215" s="97" t="s">
        <v>389</v>
      </c>
      <c r="AX215" s="93"/>
      <c r="AY215" s="96" t="s">
        <v>389</v>
      </c>
      <c r="AZ215" s="97" t="s">
        <v>389</v>
      </c>
      <c r="BA215" s="93"/>
      <c r="BB215" s="96" t="s">
        <v>389</v>
      </c>
      <c r="BC215" s="97" t="s">
        <v>389</v>
      </c>
      <c r="BD215" s="93"/>
      <c r="BE215" s="96" t="s">
        <v>389</v>
      </c>
      <c r="BF215" s="97" t="s">
        <v>389</v>
      </c>
      <c r="BG215" s="93"/>
      <c r="BH215" s="96" t="s">
        <v>389</v>
      </c>
      <c r="BI215" s="97" t="s">
        <v>389</v>
      </c>
      <c r="BJ215" s="93"/>
      <c r="BK215" s="96" t="s">
        <v>389</v>
      </c>
      <c r="BL215" s="97" t="s">
        <v>389</v>
      </c>
      <c r="BM215" s="93"/>
      <c r="BN215" s="96" t="s">
        <v>389</v>
      </c>
      <c r="BO215" s="97" t="s">
        <v>389</v>
      </c>
      <c r="BP215" s="93"/>
      <c r="BQ215" s="96" t="s">
        <v>389</v>
      </c>
      <c r="BR215" s="97" t="s">
        <v>389</v>
      </c>
      <c r="BS215" s="93"/>
      <c r="BT215" s="96" t="s">
        <v>389</v>
      </c>
      <c r="BU215" s="97" t="s">
        <v>389</v>
      </c>
      <c r="BV215" s="93"/>
      <c r="BW215" s="96" t="s">
        <v>389</v>
      </c>
      <c r="BX215" s="97" t="s">
        <v>389</v>
      </c>
      <c r="BY215" s="93"/>
      <c r="BZ215" s="96" t="s">
        <v>389</v>
      </c>
      <c r="CA215" s="97" t="s">
        <v>389</v>
      </c>
      <c r="CB215" s="93"/>
      <c r="CC215" s="96" t="s">
        <v>389</v>
      </c>
      <c r="CD215" s="97" t="s">
        <v>389</v>
      </c>
      <c r="CE215" s="93"/>
      <c r="CF215" s="96" t="s">
        <v>389</v>
      </c>
      <c r="CG215" s="97" t="s">
        <v>389</v>
      </c>
      <c r="CH215" s="93"/>
      <c r="CI215" s="96" t="s">
        <v>389</v>
      </c>
      <c r="CJ215" s="97" t="s">
        <v>389</v>
      </c>
      <c r="CK215" s="93"/>
      <c r="CL215" s="96" t="s">
        <v>389</v>
      </c>
      <c r="CM215" s="97" t="s">
        <v>389</v>
      </c>
      <c r="CN215" s="93"/>
      <c r="CO215" s="96" t="s">
        <v>389</v>
      </c>
      <c r="CP215" s="97" t="s">
        <v>389</v>
      </c>
      <c r="CQ215" s="93"/>
      <c r="CR215" s="96" t="s">
        <v>389</v>
      </c>
      <c r="CS215" s="97" t="s">
        <v>389</v>
      </c>
      <c r="CT215" s="93"/>
      <c r="CU215" s="96" t="s">
        <v>389</v>
      </c>
      <c r="CV215" s="97" t="s">
        <v>389</v>
      </c>
      <c r="CW215" s="93"/>
      <c r="CX215" s="96" t="s">
        <v>389</v>
      </c>
      <c r="CY215" s="97" t="s">
        <v>389</v>
      </c>
      <c r="CZ215" s="93"/>
      <c r="DA215" s="96" t="s">
        <v>389</v>
      </c>
      <c r="DB215" s="97" t="s">
        <v>389</v>
      </c>
      <c r="DC215" s="93"/>
      <c r="DD215" s="96" t="s">
        <v>389</v>
      </c>
      <c r="DE215" s="97" t="s">
        <v>389</v>
      </c>
      <c r="DF215" s="93"/>
      <c r="DG215" s="96" t="s">
        <v>389</v>
      </c>
      <c r="DH215" s="97" t="s">
        <v>389</v>
      </c>
      <c r="DI215" s="93"/>
      <c r="DJ215" s="96" t="s">
        <v>389</v>
      </c>
      <c r="DK215" s="97" t="s">
        <v>389</v>
      </c>
      <c r="DL215" s="93"/>
      <c r="DM215" s="96" t="s">
        <v>389</v>
      </c>
      <c r="DN215" s="97" t="s">
        <v>389</v>
      </c>
      <c r="DO215" s="93"/>
      <c r="DP215" s="96" t="s">
        <v>389</v>
      </c>
      <c r="DQ215" s="97" t="s">
        <v>389</v>
      </c>
      <c r="DR215" s="93"/>
      <c r="DS215" s="96" t="s">
        <v>389</v>
      </c>
      <c r="DT215" s="97" t="s">
        <v>389</v>
      </c>
      <c r="DU215" s="93"/>
      <c r="DV215" s="96" t="s">
        <v>389</v>
      </c>
      <c r="DW215" s="97" t="s">
        <v>389</v>
      </c>
      <c r="DX215" s="93"/>
      <c r="DY215" s="96" t="s">
        <v>389</v>
      </c>
      <c r="DZ215" s="97" t="s">
        <v>389</v>
      </c>
      <c r="EA215" s="93"/>
      <c r="EB215" s="96" t="s">
        <v>389</v>
      </c>
      <c r="EC215" s="97" t="s">
        <v>389</v>
      </c>
      <c r="ED215" s="93"/>
      <c r="EE215" s="96" t="s">
        <v>389</v>
      </c>
      <c r="EF215" s="97" t="s">
        <v>389</v>
      </c>
      <c r="EG215" s="93"/>
      <c r="EH215" s="96" t="s">
        <v>389</v>
      </c>
      <c r="EI215" s="97" t="s">
        <v>389</v>
      </c>
      <c r="EJ215" s="93"/>
      <c r="EK215" s="96" t="s">
        <v>389</v>
      </c>
      <c r="EL215" s="97" t="s">
        <v>389</v>
      </c>
      <c r="EM215" s="93"/>
      <c r="EN215" s="96" t="s">
        <v>389</v>
      </c>
      <c r="EO215" s="97" t="s">
        <v>389</v>
      </c>
      <c r="EP215" s="93"/>
      <c r="EQ215" s="96" t="s">
        <v>389</v>
      </c>
      <c r="ER215" s="97" t="s">
        <v>389</v>
      </c>
      <c r="ES215" s="93"/>
      <c r="ET215" s="96" t="s">
        <v>389</v>
      </c>
      <c r="EU215" s="97" t="s">
        <v>389</v>
      </c>
      <c r="EV215" s="93"/>
      <c r="EW215" s="96" t="s">
        <v>389</v>
      </c>
      <c r="EX215" s="97" t="s">
        <v>389</v>
      </c>
      <c r="EY215" s="93"/>
      <c r="EZ215" s="96" t="s">
        <v>389</v>
      </c>
      <c r="FA215" s="97" t="s">
        <v>389</v>
      </c>
      <c r="FB215" s="93"/>
      <c r="FC215" s="96" t="s">
        <v>389</v>
      </c>
      <c r="FD215" s="97" t="s">
        <v>389</v>
      </c>
      <c r="FE215" s="93"/>
      <c r="FF215" s="96" t="s">
        <v>389</v>
      </c>
      <c r="FG215" s="97" t="s">
        <v>389</v>
      </c>
      <c r="FH215" s="93"/>
      <c r="FI215" s="96" t="s">
        <v>389</v>
      </c>
      <c r="FJ215" s="97" t="s">
        <v>389</v>
      </c>
      <c r="FK215" s="93"/>
      <c r="FL215" s="96" t="s">
        <v>389</v>
      </c>
      <c r="FM215" s="97" t="s">
        <v>389</v>
      </c>
    </row>
    <row r="216" ht="25.5" customHeight="1" spans="1:170" x14ac:dyDescent="0.25">
      <c r="D216" s="418">
        <f>SUM(D6:D215)</f>
      </c>
      <c r="E216" s="419">
        <f>SUM(E6:E215)</f>
      </c>
      <c r="F216" s="128" t="s">
        <v>98</v>
      </c>
      <c r="G216" s="128" t="s">
        <v>99</v>
      </c>
      <c r="H216" s="419">
        <f>SUM(H6:H215)</f>
      </c>
      <c r="I216" s="128" t="s">
        <v>98</v>
      </c>
      <c r="J216" s="128" t="s">
        <v>99</v>
      </c>
      <c r="K216" s="419">
        <f>SUM(K6:K215)</f>
      </c>
      <c r="L216" s="128" t="s">
        <v>98</v>
      </c>
      <c r="M216" s="128" t="s">
        <v>99</v>
      </c>
      <c r="N216" s="419">
        <f>SUM(N6:N215)</f>
      </c>
      <c r="O216" s="128" t="s">
        <v>98</v>
      </c>
      <c r="P216" s="128" t="s">
        <v>99</v>
      </c>
      <c r="Q216" s="419">
        <f>SUM(Q6:Q215)</f>
      </c>
      <c r="R216" s="128" t="s">
        <v>98</v>
      </c>
      <c r="S216" s="128" t="s">
        <v>99</v>
      </c>
      <c r="T216" s="419">
        <f>SUM(T6:T215)</f>
      </c>
      <c r="U216" s="128" t="s">
        <v>98</v>
      </c>
      <c r="V216" s="128" t="s">
        <v>99</v>
      </c>
      <c r="W216" s="419">
        <f>SUM(W6:W215)</f>
      </c>
      <c r="X216" s="128" t="s">
        <v>98</v>
      </c>
      <c r="Y216" s="128" t="s">
        <v>99</v>
      </c>
      <c r="Z216" s="419">
        <f>SUM(Z6:Z215)</f>
      </c>
      <c r="AA216" s="128" t="s">
        <v>98</v>
      </c>
      <c r="AB216" s="128" t="s">
        <v>99</v>
      </c>
      <c r="AC216" s="419">
        <f>SUM(AC6:AC215)</f>
      </c>
      <c r="AD216" s="128" t="s">
        <v>98</v>
      </c>
      <c r="AE216" s="128" t="s">
        <v>99</v>
      </c>
      <c r="AF216" s="419">
        <f>SUM(AF6:AF215)</f>
      </c>
      <c r="AG216" s="128" t="s">
        <v>98</v>
      </c>
      <c r="AH216" s="128" t="s">
        <v>99</v>
      </c>
      <c r="AI216" s="419">
        <f>SUM(AI6:AI215)</f>
      </c>
      <c r="AJ216" s="128" t="s">
        <v>98</v>
      </c>
      <c r="AK216" s="128" t="s">
        <v>99</v>
      </c>
      <c r="AL216" s="419">
        <f>SUM(AL6:AL215)</f>
      </c>
      <c r="AM216" s="128" t="s">
        <v>98</v>
      </c>
      <c r="AN216" s="128" t="s">
        <v>99</v>
      </c>
      <c r="AO216" s="419">
        <f>SUM(AO6:AO215)</f>
      </c>
      <c r="AP216" s="128" t="s">
        <v>98</v>
      </c>
      <c r="AQ216" s="128" t="s">
        <v>99</v>
      </c>
      <c r="AR216" s="419">
        <f>SUM(AR6:AR215)</f>
      </c>
      <c r="AS216" s="128" t="s">
        <v>98</v>
      </c>
      <c r="AT216" s="128" t="s">
        <v>99</v>
      </c>
      <c r="AU216" s="419">
        <f>SUM(AU6:AU215)</f>
      </c>
      <c r="AV216" s="128" t="s">
        <v>98</v>
      </c>
      <c r="AW216" s="128" t="s">
        <v>99</v>
      </c>
      <c r="AX216" s="419">
        <f>SUM(AX6:AX215)</f>
      </c>
      <c r="AY216" s="128" t="s">
        <v>98</v>
      </c>
      <c r="AZ216" s="128" t="s">
        <v>99</v>
      </c>
      <c r="BA216" s="419">
        <f>SUM(BA6:BA215)</f>
      </c>
      <c r="BB216" s="128" t="s">
        <v>98</v>
      </c>
      <c r="BC216" s="128" t="s">
        <v>99</v>
      </c>
      <c r="BD216" s="419">
        <f>SUM(BD6:BD215)</f>
      </c>
      <c r="BE216" s="128" t="s">
        <v>98</v>
      </c>
      <c r="BF216" s="128" t="s">
        <v>99</v>
      </c>
      <c r="BG216" s="419">
        <f>SUM(BG6:BG215)</f>
      </c>
      <c r="BH216" s="128" t="s">
        <v>98</v>
      </c>
      <c r="BI216" s="128" t="s">
        <v>99</v>
      </c>
      <c r="BJ216" s="419">
        <f>SUM(BJ6:BJ215)</f>
      </c>
      <c r="BK216" s="128" t="s">
        <v>98</v>
      </c>
      <c r="BL216" s="128" t="s">
        <v>99</v>
      </c>
      <c r="BM216" s="419">
        <f>SUM(BM6:BM215)</f>
      </c>
      <c r="BN216" s="128" t="s">
        <v>98</v>
      </c>
      <c r="BO216" s="128" t="s">
        <v>99</v>
      </c>
      <c r="BP216" s="419">
        <f>SUM(BP6:BP215)</f>
      </c>
      <c r="BQ216" s="128" t="s">
        <v>98</v>
      </c>
      <c r="BR216" s="128" t="s">
        <v>99</v>
      </c>
      <c r="BS216" s="419">
        <f>SUM(BS6:BS215)</f>
      </c>
      <c r="BT216" s="128" t="s">
        <v>98</v>
      </c>
      <c r="BU216" s="128" t="s">
        <v>99</v>
      </c>
      <c r="BV216" s="419">
        <f>SUM(BV6:BV215)</f>
      </c>
      <c r="BW216" s="128" t="s">
        <v>98</v>
      </c>
      <c r="BX216" s="128" t="s">
        <v>99</v>
      </c>
      <c r="BY216" s="419">
        <f>SUM(BY6:BY215)</f>
      </c>
      <c r="BZ216" s="128" t="s">
        <v>98</v>
      </c>
      <c r="CA216" s="128" t="s">
        <v>99</v>
      </c>
      <c r="CB216" s="419">
        <f>SUM(CB6:CB215)</f>
      </c>
      <c r="CC216" s="128" t="s">
        <v>98</v>
      </c>
      <c r="CD216" s="128" t="s">
        <v>99</v>
      </c>
      <c r="CE216" s="419">
        <f>SUM(CE6:CE215)</f>
      </c>
      <c r="CF216" s="128" t="s">
        <v>98</v>
      </c>
      <c r="CG216" s="128" t="s">
        <v>99</v>
      </c>
      <c r="CH216" s="419">
        <f>SUM(CH6:CH215)</f>
      </c>
      <c r="CI216" s="128" t="s">
        <v>98</v>
      </c>
      <c r="CJ216" s="128" t="s">
        <v>99</v>
      </c>
      <c r="CK216" s="419">
        <f>SUM(CK6:CK215)</f>
      </c>
      <c r="CL216" s="128" t="s">
        <v>98</v>
      </c>
      <c r="CM216" s="128" t="s">
        <v>99</v>
      </c>
      <c r="CN216" s="419"/>
      <c r="CO216" s="128" t="s">
        <v>98</v>
      </c>
      <c r="CP216" s="128" t="s">
        <v>99</v>
      </c>
      <c r="CQ216" s="419"/>
      <c r="CR216" s="128" t="s">
        <v>98</v>
      </c>
      <c r="CS216" s="128" t="s">
        <v>99</v>
      </c>
      <c r="CT216" s="419"/>
      <c r="CU216" s="128" t="s">
        <v>98</v>
      </c>
      <c r="CV216" s="128" t="s">
        <v>99</v>
      </c>
      <c r="CW216" s="419"/>
      <c r="CX216" s="128" t="s">
        <v>98</v>
      </c>
      <c r="CY216" s="128" t="s">
        <v>99</v>
      </c>
      <c r="CZ216" s="419"/>
      <c r="DA216" s="128" t="s">
        <v>98</v>
      </c>
      <c r="DB216" s="128" t="s">
        <v>99</v>
      </c>
      <c r="DC216" s="419"/>
      <c r="DD216" s="128" t="s">
        <v>98</v>
      </c>
      <c r="DE216" s="128" t="s">
        <v>99</v>
      </c>
      <c r="DF216" s="419"/>
      <c r="DG216" s="128" t="s">
        <v>98</v>
      </c>
      <c r="DH216" s="128" t="s">
        <v>99</v>
      </c>
      <c r="DI216" s="419"/>
      <c r="DJ216" s="128" t="s">
        <v>98</v>
      </c>
      <c r="DK216" s="128" t="s">
        <v>99</v>
      </c>
      <c r="DL216" s="419"/>
      <c r="DM216" s="128" t="s">
        <v>98</v>
      </c>
      <c r="DN216" s="128" t="s">
        <v>99</v>
      </c>
      <c r="DO216" s="419"/>
      <c r="DP216" s="128" t="s">
        <v>98</v>
      </c>
      <c r="DQ216" s="128" t="s">
        <v>99</v>
      </c>
      <c r="DR216" s="419"/>
      <c r="DS216" s="128" t="s">
        <v>98</v>
      </c>
      <c r="DT216" s="128" t="s">
        <v>99</v>
      </c>
      <c r="DU216" s="419"/>
      <c r="DV216" s="128" t="s">
        <v>98</v>
      </c>
      <c r="DW216" s="128" t="s">
        <v>99</v>
      </c>
      <c r="DX216" s="419"/>
      <c r="DY216" s="128" t="s">
        <v>98</v>
      </c>
      <c r="DZ216" s="128" t="s">
        <v>99</v>
      </c>
      <c r="EA216" s="419"/>
      <c r="EB216" s="128" t="s">
        <v>98</v>
      </c>
      <c r="EC216" s="128" t="s">
        <v>99</v>
      </c>
      <c r="ED216" s="419"/>
      <c r="EE216" s="128" t="s">
        <v>98</v>
      </c>
      <c r="EF216" s="128" t="s">
        <v>99</v>
      </c>
      <c r="EG216" s="419"/>
      <c r="EH216" s="128" t="s">
        <v>98</v>
      </c>
      <c r="EI216" s="128" t="s">
        <v>99</v>
      </c>
      <c r="EJ216" s="419"/>
      <c r="EK216" s="128" t="s">
        <v>98</v>
      </c>
      <c r="EL216" s="128" t="s">
        <v>99</v>
      </c>
      <c r="EM216" s="419"/>
      <c r="EN216" s="128" t="s">
        <v>98</v>
      </c>
      <c r="EO216" s="128" t="s">
        <v>99</v>
      </c>
      <c r="EP216" s="419"/>
      <c r="EQ216" s="128" t="s">
        <v>98</v>
      </c>
      <c r="ER216" s="128" t="s">
        <v>99</v>
      </c>
      <c r="ES216" s="419"/>
      <c r="ET216" s="128" t="s">
        <v>98</v>
      </c>
      <c r="EU216" s="128" t="s">
        <v>99</v>
      </c>
      <c r="EV216" s="419"/>
      <c r="EW216" s="128" t="s">
        <v>98</v>
      </c>
      <c r="EX216" s="128" t="s">
        <v>99</v>
      </c>
      <c r="EY216" s="419"/>
      <c r="EZ216" s="128" t="s">
        <v>98</v>
      </c>
      <c r="FA216" s="128" t="s">
        <v>99</v>
      </c>
      <c r="FB216" s="419"/>
      <c r="FC216" s="128" t="s">
        <v>98</v>
      </c>
      <c r="FD216" s="128" t="s">
        <v>99</v>
      </c>
      <c r="FE216" s="419"/>
      <c r="FF216" s="128" t="s">
        <v>98</v>
      </c>
      <c r="FG216" s="128" t="s">
        <v>99</v>
      </c>
      <c r="FH216" s="419"/>
      <c r="FI216" s="128" t="s">
        <v>98</v>
      </c>
      <c r="FJ216" s="128" t="s">
        <v>99</v>
      </c>
      <c r="FK216" s="419"/>
      <c r="FL216" s="128" t="s">
        <v>98</v>
      </c>
      <c r="FM216" s="128" t="s">
        <v>99</v>
      </c>
    </row>
    <row r="217" ht="15" customHeight="1" spans="1:170" x14ac:dyDescent="0.25">
      <c r="B217" s="133"/>
      <c r="C217" s="133" t="s">
        <v>103</v>
      </c>
      <c r="D217" s="420"/>
      <c r="E217" s="421">
        <f>SUM(E6:E81)</f>
      </c>
      <c r="F217" s="135">
        <f>SUM(F6:F81)*7.7/60</f>
      </c>
      <c r="G217" s="135">
        <f>SUM(G6:G81)*7.7/60</f>
      </c>
      <c r="H217" s="421">
        <f>SUM(H6:H81)</f>
      </c>
      <c r="I217" s="132">
        <f>SUM(I6:I81)*7.7/60</f>
      </c>
      <c r="J217" s="132">
        <f>SUM(J6:J81)*7.7/60</f>
      </c>
      <c r="K217" s="421">
        <f>SUM(K6:K81)</f>
      </c>
      <c r="L217" s="135">
        <f>SUM(L6:L81)*7.7/60</f>
      </c>
      <c r="M217" s="135">
        <f>SUM(M6:M81)*7.7/60</f>
      </c>
      <c r="N217" s="421">
        <f>SUM(N6:N81)</f>
      </c>
      <c r="O217" s="135">
        <f>SUM(O6:O81)*7.7/60</f>
      </c>
      <c r="P217" s="135">
        <f>SUM(P6:P81)*7.7/60</f>
      </c>
      <c r="Q217" s="421">
        <f>SUM(Q6:Q81)</f>
      </c>
      <c r="R217" s="135">
        <f>SUM(R6:R81)*7.7/60</f>
      </c>
      <c r="S217" s="135">
        <f>SUM(S6:S81)*7.7/60</f>
      </c>
      <c r="T217" s="421">
        <f>SUM(T6:T81)</f>
      </c>
      <c r="U217" s="135">
        <f>SUM(U6:U81)*7.7/60</f>
      </c>
      <c r="V217" s="135">
        <f>SUM(V6:V81)*7.7/60</f>
      </c>
      <c r="W217" s="421">
        <f>SUM(W6:W81)</f>
      </c>
      <c r="X217" s="135">
        <f>SUM(X6:X81)*7.7/60</f>
      </c>
      <c r="Y217" s="135">
        <f>SUM(Y6:Y81)*7.7/60</f>
      </c>
      <c r="Z217" s="421">
        <f>SUM(Z6:Z81)</f>
      </c>
      <c r="AA217" s="135">
        <f>SUM(AA6:AA81)*7.7/60</f>
      </c>
      <c r="AB217" s="135">
        <f>SUM(AB6:AB81)*7.7/60</f>
      </c>
      <c r="AC217" s="421">
        <f>SUM(AC6:AC81)</f>
      </c>
      <c r="AD217" s="135">
        <f>SUM(AD6:AD81)*7.7/60</f>
      </c>
      <c r="AE217" s="135">
        <f>SUM(AE6:AE81)*7.7/60</f>
      </c>
      <c r="AF217" s="421">
        <f>SUM(AF6:AF81)</f>
      </c>
      <c r="AG217" s="135">
        <f>SUM(AG6:AG81)*7.7/60</f>
      </c>
      <c r="AH217" s="135">
        <f>SUM(AH6:AH81)*7.7/60</f>
      </c>
      <c r="AI217" s="421">
        <f>SUM(AI6:AI81)</f>
      </c>
      <c r="AJ217" s="135">
        <f>SUM(AJ6:AJ81)*7.7/60</f>
      </c>
      <c r="AK217" s="135">
        <f>SUM(AK6:AK81)*7.7/60</f>
      </c>
      <c r="AL217" s="421">
        <f>SUM(AL6:AL81)</f>
      </c>
      <c r="AM217" s="135">
        <f>SUM(AM6:AM81)*7.7/60</f>
      </c>
      <c r="AN217" s="135">
        <f>SUM(AN6:AN81)*7.7/60</f>
      </c>
      <c r="AO217" s="421">
        <f>SUM(AO6:AO81)</f>
      </c>
      <c r="AP217" s="135">
        <f>SUM(AP6:AP81)*7.7/60</f>
      </c>
      <c r="AQ217" s="135">
        <f>SUM(AQ6:AQ81)*7.7/60</f>
      </c>
      <c r="AR217" s="421">
        <f>SUM(AR6:AR81)</f>
      </c>
      <c r="AS217" s="135">
        <f>SUM(AS6:AS81)*7.7/60</f>
      </c>
      <c r="AT217" s="135">
        <f>SUM(AT6:AT81)*7.7/60</f>
      </c>
      <c r="AV217" s="135">
        <f>SUM(AV6:AV81)*7.7/60</f>
      </c>
      <c r="AW217" s="135">
        <f>SUM(AW6:AW81)*7.7/60</f>
      </c>
      <c r="AY217" s="135">
        <f>SUM(AY6:AY81)*7.7/60</f>
      </c>
      <c r="AZ217" s="135">
        <f>SUM(AZ6:AZ81)*7.7/60</f>
      </c>
      <c r="BB217" s="135">
        <f>SUM(BB6:BB81)*7.7/60</f>
      </c>
      <c r="BC217" s="135">
        <f>SUM(BC6:BC81)*7.7/60</f>
      </c>
      <c r="BE217" s="135">
        <f>SUM(BE6:BE81)*7.7/60</f>
      </c>
      <c r="BF217" s="135">
        <f>SUM(BF6:BF81)*7.7/60</f>
      </c>
      <c r="BH217" s="135">
        <f>SUM(BH6:BH81)*7.7/60</f>
      </c>
      <c r="BI217" s="135">
        <f>SUM(BI6:BI81)*7.7/60</f>
      </c>
      <c r="BK217" s="135">
        <f>SUM(BK6:BK81)*7.7/60</f>
      </c>
      <c r="BL217" s="135">
        <f>SUM(BL6:BL81)*7.7/60</f>
      </c>
      <c r="BN217" s="135">
        <f>SUM(BN6:BN81)*7.7/60</f>
      </c>
      <c r="BO217" s="135">
        <f>SUM(BO6:BO81)*7.7/60</f>
      </c>
      <c r="BQ217" s="135">
        <f>SUM(BQ6:BQ81)*7.7/60</f>
      </c>
      <c r="BR217" s="135">
        <f>SUM(BR6:BR81)*7.7/60</f>
      </c>
      <c r="BT217" s="135">
        <f>SUM(BT6:BT81)*7.7/60</f>
      </c>
      <c r="BU217" s="135">
        <f>SUM(BU6:BU81)*7.7/60</f>
      </c>
      <c r="BW217" s="135">
        <f>SUM(BW6:BW81)*7.7/60</f>
      </c>
      <c r="BX217" s="135">
        <f>SUM(BX6:BX81)*7.7/60</f>
      </c>
      <c r="BZ217" s="135">
        <f>SUM(BZ6:BZ81)*7.7/60</f>
      </c>
      <c r="CA217" s="135">
        <f>SUM(CA6:CA81)*7.7/60</f>
      </c>
      <c r="CC217" s="135">
        <f>SUM(CC6:CC81)*7.7/60</f>
      </c>
      <c r="CD217" s="135">
        <f>SUM(CD6:CD81)*7.7/60</f>
      </c>
      <c r="CF217" s="135">
        <f>SUM(CF6:CF81)*7.7/60</f>
      </c>
      <c r="CG217" s="135">
        <f>SUM(CG6:CG81)*7.7/60</f>
      </c>
      <c r="CI217" s="135">
        <f>SUM(CI6:CI81)*7.7/60</f>
      </c>
      <c r="CJ217" s="135">
        <f>SUM(CJ6:CJ81)*7.7/60</f>
      </c>
      <c r="CL217" s="135">
        <f>SUM(CL6:CL81)*7.7/60</f>
      </c>
      <c r="CM217" s="135">
        <f>SUM(CM6:CM81)*7.7/60</f>
      </c>
      <c r="CO217" s="135">
        <f>SUM(CO6:CO81)*7.7/60</f>
      </c>
      <c r="CP217" s="135">
        <f>SUM(CP6:CP81)*7.7/60</f>
      </c>
      <c r="CR217" s="135">
        <f>SUM(CR6:CR81)*7.7/60</f>
      </c>
      <c r="CS217" s="135">
        <f>SUM(CS6:CS81)*7.7/60</f>
      </c>
      <c r="CU217" s="135">
        <f>SUM(CU6:CU81)*7.7/60</f>
      </c>
      <c r="CV217" s="135">
        <f>SUM(CV6:CV81)*7.7/60</f>
      </c>
      <c r="CX217" s="135">
        <f>SUM(CX6:CX81)*7.7/60</f>
      </c>
      <c r="CY217" s="135">
        <f>SUM(CY6:CY81)*7.7/60</f>
      </c>
      <c r="DA217" s="135">
        <f>SUM(DA6:DA81)*7.7/60</f>
      </c>
      <c r="DB217" s="135">
        <f>SUM(DB6:DB81)*7.7/60</f>
      </c>
      <c r="DD217" s="135">
        <f>SUM(DD6:DD81)*7.7/60</f>
      </c>
      <c r="DE217" s="135">
        <f>SUM(DE6:DE81)*7.7/60</f>
      </c>
      <c r="DG217" s="135">
        <f>SUM(DG6:DG81)*7.7/60</f>
      </c>
      <c r="DH217" s="135">
        <f>SUM(DH6:DH81)*7.7/60</f>
      </c>
      <c r="DJ217" s="135">
        <f>SUM(DJ6:DJ81)*7.7/60</f>
      </c>
      <c r="DK217" s="135">
        <f>SUM(DK6:DK81)*7.7/60</f>
      </c>
      <c r="DM217" s="135">
        <f>SUM(DM6:DM81)*7.7/60</f>
      </c>
      <c r="DN217" s="135">
        <f>SUM(DN6:DN81)*7.7/60</f>
      </c>
      <c r="DP217" s="135">
        <f>SUM(DP6:DP81)*7.7/60</f>
      </c>
      <c r="DQ217" s="135">
        <f>SUM(DQ6:DQ81)*7.7/60</f>
      </c>
      <c r="DS217" s="135">
        <f>SUM(DS6:DS81)*7.7/60</f>
      </c>
      <c r="DT217" s="135">
        <f>SUM(DT6:DT81)*7.7/60</f>
      </c>
      <c r="DV217" s="135">
        <f>SUM(DV6:DV81)*7.7/60</f>
      </c>
      <c r="DW217" s="135">
        <f>SUM(DW6:DW81)*7.7/60</f>
      </c>
      <c r="DY217" s="135">
        <f>SUM(DY6:DY81)*7.7/60</f>
      </c>
      <c r="DZ217" s="135">
        <f>SUM(DZ6:DZ81)*7.7/60</f>
      </c>
      <c r="EB217" s="135">
        <f>SUM(EB6:EB81)*7.7/60</f>
      </c>
      <c r="EC217" s="135">
        <f>SUM(EC6:EC81)*7.7/60</f>
      </c>
      <c r="EE217" s="135">
        <f>SUM(EE6:EE81)*7.7/60</f>
      </c>
      <c r="EF217" s="135">
        <f>SUM(EF6:EF81)*7.7/60</f>
      </c>
      <c r="EH217" s="135">
        <f>SUM(EH6:EH81)*7.7/60</f>
      </c>
      <c r="EI217" s="135">
        <f>SUM(EI6:EI81)*7.7/60</f>
      </c>
      <c r="EK217" s="135">
        <f>SUM(EK6:EK81)*7.7/60</f>
      </c>
      <c r="EL217" s="135">
        <f>SUM(EL6:EL81)*7.7/60</f>
      </c>
      <c r="EN217" s="135">
        <f>SUM(EN6:EN81)*7.7/60</f>
      </c>
      <c r="EO217" s="135">
        <f>SUM(EO6:EO81)*7.7/60</f>
      </c>
      <c r="EQ217" s="135">
        <f>SUM(EQ6:EQ81)*7.7/60</f>
      </c>
      <c r="ER217" s="135">
        <f>SUM(ER6:ER81)*7.7/60</f>
      </c>
      <c r="ET217" s="135">
        <f>SUM(ET6:ET81)*7.7/60</f>
      </c>
      <c r="EU217" s="135">
        <f>SUM(EU6:EU81)*7.7/60</f>
      </c>
      <c r="EW217" s="135">
        <f>SUM(EW6:EW81)*7.7/60</f>
      </c>
      <c r="EX217" s="135">
        <f>SUM(EX6:EX81)*7.7/60</f>
      </c>
      <c r="EZ217" s="135">
        <f>SUM(EZ6:EZ81)*7.7/60</f>
      </c>
      <c r="FA217" s="135">
        <f>SUM(FA6:FA81)*7.7/60</f>
      </c>
      <c r="FC217" s="135">
        <f>SUM(FC6:FC81)*7.7/60</f>
      </c>
      <c r="FD217" s="135">
        <f>SUM(FD6:FD81)*7.7/60</f>
      </c>
      <c r="FF217" s="135">
        <f>SUM(FF6:FF81)*7.7/60</f>
      </c>
      <c r="FG217" s="135">
        <f>SUM(FG6:FG81)*7.7/60</f>
      </c>
      <c r="FI217" s="135">
        <f>SUM(FI6:FI81)*7.7/60</f>
      </c>
      <c r="FJ217" s="135">
        <f>SUM(FJ6:FJ81)*7.7/60</f>
      </c>
      <c r="FL217" s="135">
        <f>SUM(FL6:FL81)*7.7/60</f>
      </c>
      <c r="FM217" s="135">
        <f>SUM(FM6:FM81)*7.7/60</f>
      </c>
    </row>
    <row r="218" ht="15" customHeight="1" spans="1:170" x14ac:dyDescent="0.25">
      <c r="B218" s="149"/>
      <c r="C218" s="149" t="s">
        <v>106</v>
      </c>
      <c r="D218" s="422"/>
      <c r="E218" s="421">
        <f>SUM(E83:E115)</f>
      </c>
      <c r="F218" s="151">
        <f>SUM(F83:F115)*7.7/60</f>
      </c>
      <c r="G218" s="151">
        <f>SUM(G83:G115)*7.7/60</f>
      </c>
      <c r="H218" s="421">
        <f>SUM(H83:H115)</f>
      </c>
      <c r="I218" s="130">
        <f>SUM(I83:I115)*7.7/60</f>
      </c>
      <c r="J218" s="130">
        <f>SUM(J83:J115)*7.7/60</f>
      </c>
      <c r="K218" s="421">
        <f>SUM(K83:K115)</f>
      </c>
      <c r="L218" s="151">
        <f>SUM(L83:L115)*7.7/60</f>
      </c>
      <c r="M218" s="151">
        <f>SUM(M83:M115)*7.7/60</f>
      </c>
      <c r="N218" s="421">
        <f>SUM(N83:N115)</f>
      </c>
      <c r="O218" s="151">
        <f>SUM(O83:O115)*7.7/60</f>
      </c>
      <c r="P218" s="151">
        <f>SUM(P83:P115)*7.7/60</f>
      </c>
      <c r="Q218" s="421">
        <f>SUM(Q83:Q115)</f>
      </c>
      <c r="R218" s="151">
        <f>SUM(R83:R115)*7.7/60</f>
      </c>
      <c r="S218" s="151">
        <f>SUM(S83:S115)*7.7/60</f>
      </c>
      <c r="T218" s="421">
        <f>SUM(T83:T115)</f>
      </c>
      <c r="U218" s="151">
        <f>SUM(U83:U115)*7.7/60</f>
      </c>
      <c r="V218" s="151">
        <f>SUM(V83:V115)*7.7/60</f>
      </c>
      <c r="W218" s="421">
        <f>SUM(W83:W115)</f>
      </c>
      <c r="X218" s="151">
        <f>SUM(X83:X115)*7.7/60</f>
      </c>
      <c r="Y218" s="151">
        <f>SUM(Y83:Y115)*7.7/60</f>
      </c>
      <c r="Z218" s="421">
        <f>SUM(Z83:Z115)</f>
      </c>
      <c r="AA218" s="151">
        <f>SUM(AA83:AA115)*7.7/60</f>
      </c>
      <c r="AB218" s="151">
        <f>SUM(AB83:AB115)*7.7/60</f>
      </c>
      <c r="AC218" s="421">
        <f>SUM(AC83:AC115)</f>
      </c>
      <c r="AD218" s="151">
        <f>SUM(AD83:AD115)*7.7/60</f>
      </c>
      <c r="AE218" s="151">
        <f>SUM(AE83:AE115)*7.7/60</f>
      </c>
      <c r="AF218" s="421">
        <f>SUM(AF83:AF115)</f>
      </c>
      <c r="AG218" s="151">
        <f>SUM(AG83:AG115)*7.7/60</f>
      </c>
      <c r="AH218" s="151">
        <f>SUM(AH83:AH115)*7.7/60</f>
      </c>
      <c r="AI218" s="421">
        <f>SUM(AI83:AI115)</f>
      </c>
      <c r="AJ218" s="151">
        <f>SUM(AJ83:AJ115)*7.7/60</f>
      </c>
      <c r="AK218" s="151">
        <f>SUM(AK83:AK115)*7.7/60</f>
      </c>
      <c r="AL218" s="421">
        <f>SUM(AL83:AL115)</f>
      </c>
      <c r="AM218" s="151">
        <f>SUM(AM83:AM115)*7.7/60</f>
      </c>
      <c r="AN218" s="151">
        <f>SUM(AN83:AN115)*7.7/60</f>
      </c>
      <c r="AO218" s="421">
        <f>SUM(AO83:AO115)</f>
      </c>
      <c r="AP218" s="151">
        <f>SUM(AP83:AP115)*7.7/60</f>
      </c>
      <c r="AQ218" s="151">
        <f>SUM(AQ83:AQ115)*7.7/60</f>
      </c>
      <c r="AR218" s="421">
        <f>SUM(AR83:AR115)</f>
      </c>
      <c r="AS218" s="151">
        <f>SUM(AS83:AS115)*7.7/60</f>
      </c>
      <c r="AT218" s="151">
        <f>SUM(AT83:AT115)*7.7/60</f>
      </c>
      <c r="AV218" s="151">
        <f>SUM(AV83:AV115)*7.7/60</f>
      </c>
      <c r="AW218" s="151">
        <f>SUM(AW83:AW115)*7.7/60</f>
      </c>
      <c r="AY218" s="151">
        <f>SUM(AY83:AY115)*7.7/60</f>
      </c>
      <c r="AZ218" s="151">
        <f>SUM(AZ83:AZ115)*7.7/60</f>
      </c>
      <c r="BB218" s="151">
        <f>SUM(BB83:BB115)*7.7/60</f>
      </c>
      <c r="BC218" s="151">
        <f>SUM(BC83:BC115)*7.7/60</f>
      </c>
      <c r="BE218" s="151">
        <f>SUM(BE83:BE115)*7.7/60</f>
      </c>
      <c r="BF218" s="151">
        <f>SUM(BF83:BF115)*7.7/60</f>
      </c>
      <c r="BH218" s="151">
        <f>SUM(BH83:BH115)*7.7/60</f>
      </c>
      <c r="BI218" s="151">
        <f>SUM(BI83:BI115)*7.7/60</f>
      </c>
      <c r="BK218" s="151">
        <f>SUM(BK83:BK115)*7.7/60</f>
      </c>
      <c r="BL218" s="151">
        <f>SUM(BL83:BL115)*7.7/60</f>
      </c>
      <c r="BN218" s="151">
        <f>SUM(BN83:BN115)*7.7/60</f>
      </c>
      <c r="BO218" s="151">
        <f>SUM(BO83:BO115)*7.7/60</f>
      </c>
      <c r="BQ218" s="151">
        <f>SUM(BQ83:BQ115)*7.7/60</f>
      </c>
      <c r="BR218" s="151">
        <f>SUM(BR83:BR115)*7.7/60</f>
      </c>
      <c r="BT218" s="151">
        <f>SUM(BT83:BT115)*7.7/60</f>
      </c>
      <c r="BU218" s="151">
        <f>SUM(BU83:BU115)*7.7/60</f>
      </c>
      <c r="BW218" s="151">
        <f>SUM(BW83:BW115)*7.7/60</f>
      </c>
      <c r="BX218" s="151">
        <f>SUM(BX83:BX115)*7.7/60</f>
      </c>
      <c r="BZ218" s="151">
        <f>SUM(BZ83:BZ115)*7.7/60</f>
      </c>
      <c r="CA218" s="151">
        <f>SUM(CA83:CA115)*7.7/60</f>
      </c>
      <c r="CC218" s="151">
        <f>SUM(CC83:CC115)*7.7/60</f>
      </c>
      <c r="CD218" s="151">
        <f>SUM(CD83:CD115)*7.7/60</f>
      </c>
      <c r="CF218" s="151">
        <f>SUM(CF83:CF115)*7.7/60</f>
      </c>
      <c r="CG218" s="151">
        <f>SUM(CG83:CG115)*7.7/60</f>
      </c>
      <c r="CI218" s="151">
        <f>SUM(CI83:CI115)*7.7/60</f>
      </c>
      <c r="CJ218" s="151">
        <f>SUM(CJ83:CJ115)*7.7/60</f>
      </c>
      <c r="CL218" s="151">
        <f>SUM(CL83:CL115)*7.7/60</f>
      </c>
      <c r="CM218" s="151">
        <f>SUM(CM83:CM115)*7.7/60</f>
      </c>
      <c r="CO218" s="151">
        <f>SUM(CO83:CO115)*7.7/60</f>
      </c>
      <c r="CP218" s="151">
        <f>SUM(CP83:CP115)*7.7/60</f>
      </c>
      <c r="CR218" s="151">
        <f>SUM(CR83:CR115)*7.7/60</f>
      </c>
      <c r="CS218" s="151">
        <f>SUM(CS83:CS115)*7.7/60</f>
      </c>
      <c r="CU218" s="151">
        <f>SUM(CU83:CU115)*7.7/60</f>
      </c>
      <c r="CV218" s="151">
        <f>SUM(CV83:CV115)*7.7/60</f>
      </c>
      <c r="CX218" s="151">
        <f>SUM(CX83:CX115)*7.7/60</f>
      </c>
      <c r="CY218" s="151">
        <f>SUM(CY83:CY115)*7.7/60</f>
      </c>
      <c r="DA218" s="151">
        <f>SUM(DA83:DA115)*7.7/60</f>
      </c>
      <c r="DB218" s="151">
        <f>SUM(DB83:DB115)*7.7/60</f>
      </c>
      <c r="DD218" s="151">
        <f>SUM(DD83:DD115)*7.7/60</f>
      </c>
      <c r="DE218" s="151">
        <f>SUM(DE83:DE115)*7.7/60</f>
      </c>
      <c r="DG218" s="151">
        <f>SUM(DG83:DG115)*7.7/60</f>
      </c>
      <c r="DH218" s="151">
        <f>SUM(DH83:DH115)*7.7/60</f>
      </c>
      <c r="DJ218" s="151">
        <f>SUM(DJ83:DJ115)*7.7/60</f>
      </c>
      <c r="DK218" s="151">
        <f>SUM(DK83:DK115)*7.7/60</f>
      </c>
      <c r="DM218" s="151">
        <f>SUM(DM83:DM115)*7.7/60</f>
      </c>
      <c r="DN218" s="151">
        <f>SUM(DN83:DN115)*7.7/60</f>
      </c>
      <c r="DP218" s="151">
        <f>SUM(DP83:DP115)*7.7/60</f>
      </c>
      <c r="DQ218" s="151">
        <f>SUM(DQ83:DQ115)*7.7/60</f>
      </c>
      <c r="DS218" s="151">
        <f>SUM(DS83:DS115)*7.7/60</f>
      </c>
      <c r="DT218" s="151">
        <f>SUM(DT83:DT115)*7.7/60</f>
      </c>
      <c r="DV218" s="151">
        <f>SUM(DV83:DV115)*7.7/60</f>
      </c>
      <c r="DW218" s="151">
        <f>SUM(DW83:DW115)*7.7/60</f>
      </c>
      <c r="DY218" s="151">
        <f>SUM(DY83:DY115)*7.7/60</f>
      </c>
      <c r="DZ218" s="151">
        <f>SUM(DZ83:DZ115)*7.7/60</f>
      </c>
      <c r="EB218" s="151">
        <f>SUM(EB83:EB115)*7.7/60</f>
      </c>
      <c r="EC218" s="151">
        <f>SUM(EC83:EC115)*7.7/60</f>
      </c>
      <c r="EE218" s="151">
        <f>SUM(EE83:EE115)*7.7/60</f>
      </c>
      <c r="EF218" s="151">
        <f>SUM(EF83:EF115)*7.7/60</f>
      </c>
      <c r="EH218" s="151">
        <f>SUM(EH83:EH115)*7.7/60</f>
      </c>
      <c r="EI218" s="151">
        <f>SUM(EI83:EI115)*7.7/60</f>
      </c>
      <c r="EK218" s="151">
        <f>SUM(EK83:EK115)*7.7/60</f>
      </c>
      <c r="EL218" s="151">
        <f>SUM(EL83:EL115)*7.7/60</f>
      </c>
      <c r="EN218" s="151">
        <f>SUM(EN83:EN115)*7.7/60</f>
      </c>
      <c r="EO218" s="151">
        <f>SUM(EO83:EO115)*7.7/60</f>
      </c>
      <c r="EQ218" s="151">
        <f>SUM(EQ83:EQ115)*7.7/60</f>
      </c>
      <c r="ER218" s="151">
        <f>SUM(ER83:ER115)*7.7/60</f>
      </c>
      <c r="ET218" s="151">
        <f>SUM(ET83:ET115)*7.7/60</f>
      </c>
      <c r="EU218" s="151">
        <f>SUM(EU83:EU115)*7.7/60</f>
      </c>
      <c r="EW218" s="151">
        <f>SUM(EW83:EW115)*7.7/60</f>
      </c>
      <c r="EX218" s="151">
        <f>SUM(EX83:EX115)*7.7/60</f>
      </c>
      <c r="EZ218" s="151">
        <f>SUM(EZ83:EZ115)*7.7/60</f>
      </c>
      <c r="FA218" s="151">
        <f>SUM(FA83:FA115)*7.7/60</f>
      </c>
      <c r="FC218" s="151">
        <f>SUM(FC83:FC115)*7.7/60</f>
      </c>
      <c r="FD218" s="151">
        <f>SUM(FD83:FD115)*7.7/60</f>
      </c>
      <c r="FF218" s="151">
        <f>SUM(FF83:FF115)*7.7/60</f>
      </c>
      <c r="FG218" s="151">
        <f>SUM(FG83:FG115)*7.7/60</f>
      </c>
      <c r="FI218" s="151">
        <f>SUM(FI83:FI115)*7.7/60</f>
      </c>
      <c r="FJ218" s="151">
        <f>SUM(FJ83:FJ115)*7.7/60</f>
      </c>
      <c r="FL218" s="151">
        <f>SUM(FL83:FL115)*7.7/60</f>
      </c>
      <c r="FM218" s="151">
        <f>SUM(FM83:FM115)*7.7/60</f>
      </c>
    </row>
    <row r="219" ht="15" customHeight="1" spans="1:170" x14ac:dyDescent="0.25">
      <c r="B219" s="133"/>
      <c r="C219" s="133" t="s">
        <v>107</v>
      </c>
      <c r="D219" s="420"/>
      <c r="E219" s="421">
        <f>SUM(E117:E133)</f>
      </c>
      <c r="F219" s="138">
        <f>SUM(F117:F133)*7.7/60</f>
      </c>
      <c r="G219" s="138">
        <f>SUM(G117:G133)*7.7/60</f>
      </c>
      <c r="H219" s="421">
        <f>SUM(H117:H133)</f>
      </c>
      <c r="I219" s="132">
        <f>SUM(I117:I133)*7.7/60</f>
      </c>
      <c r="J219" s="132">
        <f>SUM(J117:J133)*7.7/60</f>
      </c>
      <c r="K219" s="421">
        <f>SUM(K117:K133)</f>
      </c>
      <c r="L219" s="138">
        <f>SUM(L117:L133)*7.7/60</f>
      </c>
      <c r="M219" s="138">
        <f>SUM(M117:M133)*7.7/60</f>
      </c>
      <c r="N219" s="421">
        <f>SUM(N117:N133)</f>
      </c>
      <c r="O219" s="138">
        <f>SUM(O117:O133)*7.7/60</f>
      </c>
      <c r="P219" s="138">
        <f>SUM(P117:P133)*7.7/60</f>
      </c>
      <c r="Q219" s="421">
        <f>SUM(Q117:Q133)</f>
      </c>
      <c r="R219" s="138">
        <f>SUM(R117:R133)*7.7/60</f>
      </c>
      <c r="S219" s="138">
        <f>SUM(S117:S133)*7.7/60</f>
      </c>
      <c r="T219" s="421">
        <f>SUM(T117:T133)</f>
      </c>
      <c r="U219" s="138">
        <f>SUM(U117:U133)*7.7/60</f>
      </c>
      <c r="V219" s="138">
        <f>SUM(V117:V133)*7.7/60</f>
      </c>
      <c r="W219" s="421">
        <f>SUM(W117:W133)</f>
      </c>
      <c r="X219" s="138">
        <f>SUM(X117:X133)*7.7/60</f>
      </c>
      <c r="Y219" s="138">
        <f>SUM(Y117:Y133)*7.7/60</f>
      </c>
      <c r="Z219" s="421">
        <f>SUM(Z117:Z133)</f>
      </c>
      <c r="AA219" s="138">
        <f>SUM(AA117:AA133)*7.7/60</f>
      </c>
      <c r="AB219" s="138">
        <f>SUM(AB117:AB133)*7.7/60</f>
      </c>
      <c r="AC219" s="421">
        <f>SUM(AC117:AC133)</f>
      </c>
      <c r="AD219" s="138">
        <f>SUM(AD117:AD133)*7.7/60</f>
      </c>
      <c r="AE219" s="138">
        <f>SUM(AE117:AE133)*7.7/60</f>
      </c>
      <c r="AF219" s="421">
        <f>SUM(AF117:AF133)</f>
      </c>
      <c r="AG219" s="138">
        <f>SUM(AG117:AG133)*7.7/60</f>
      </c>
      <c r="AH219" s="138">
        <f>SUM(AH117:AH133)*7.7/60</f>
      </c>
      <c r="AI219" s="421">
        <f>SUM(AI117:AI133)</f>
      </c>
      <c r="AJ219" s="138">
        <f>SUM(AJ117:AJ133)*7.7/60</f>
      </c>
      <c r="AK219" s="138">
        <f>SUM(AK117:AK133)*7.7/60</f>
      </c>
      <c r="AL219" s="421">
        <f>SUM(AL117:AL133)</f>
      </c>
      <c r="AM219" s="138">
        <f>SUM(AM117:AM133)*7.7/60</f>
      </c>
      <c r="AN219" s="138">
        <f>SUM(AN117:AN133)*7.7/60</f>
      </c>
      <c r="AO219" s="421">
        <f>SUM(AO117:AO133)</f>
      </c>
      <c r="AP219" s="138">
        <f>SUM(AP117:AP133)*7.7/60</f>
      </c>
      <c r="AQ219" s="138">
        <f>SUM(AQ117:AQ133)*7.7/60</f>
      </c>
      <c r="AR219" s="421">
        <f>SUM(AR117:AR133)</f>
      </c>
      <c r="AS219" s="138">
        <f>SUM(AS117:AS133)*7.7/60</f>
      </c>
      <c r="AT219" s="138">
        <f>SUM(AT117:AT133)*7.7/60</f>
      </c>
      <c r="AV219" s="138">
        <f>SUM(AV117:AV133)*7.7/60</f>
      </c>
      <c r="AW219" s="138">
        <f>SUM(AW117:AW133)*7.7/60</f>
      </c>
      <c r="AY219" s="138">
        <f>SUM(AY117:AY133)*7.7/60</f>
      </c>
      <c r="AZ219" s="138">
        <f>SUM(AZ117:AZ133)*7.7/60</f>
      </c>
      <c r="BB219" s="138">
        <f>SUM(BB117:BB133)*7.7/60</f>
      </c>
      <c r="BC219" s="138">
        <f>SUM(BC117:BC133)*7.7/60</f>
      </c>
      <c r="BE219" s="138">
        <f>SUM(BE117:BE133)*7.7/60</f>
      </c>
      <c r="BF219" s="138">
        <f>SUM(BF117:BF133)*7.7/60</f>
      </c>
      <c r="BH219" s="138">
        <f>SUM(BH117:BH133)*7.7/60</f>
      </c>
      <c r="BI219" s="138">
        <f>SUM(BI117:BI133)*7.7/60</f>
      </c>
      <c r="BK219" s="138">
        <f>SUM(BK117:BK133)*7.7/60</f>
      </c>
      <c r="BL219" s="138">
        <f>SUM(BL117:BL133)*7.7/60</f>
      </c>
      <c r="BN219" s="138">
        <f>SUM(BN117:BN133)*7.7/60</f>
      </c>
      <c r="BO219" s="138">
        <f>SUM(BO117:BO133)*7.7/60</f>
      </c>
      <c r="BQ219" s="138">
        <f>SUM(BQ117:BQ133)*7.7/60</f>
      </c>
      <c r="BR219" s="138">
        <f>SUM(BR117:BR133)*7.7/60</f>
      </c>
      <c r="BT219" s="138">
        <f>SUM(BT117:BT133)*7.7/60</f>
      </c>
      <c r="BU219" s="138">
        <f>SUM(BU117:BU133)*7.7/60</f>
      </c>
      <c r="BW219" s="138">
        <f>SUM(BW117:BW133)*7.7/60</f>
      </c>
      <c r="BX219" s="138">
        <f>SUM(BX117:BX133)*7.7/60</f>
      </c>
      <c r="BZ219" s="138">
        <f>SUM(BZ117:BZ133)*7.7/60</f>
      </c>
      <c r="CA219" s="138">
        <f>SUM(CA117:CA133)*7.7/60</f>
      </c>
      <c r="CC219" s="138">
        <f>SUM(CC117:CC133)*7.7/60</f>
      </c>
      <c r="CD219" s="138">
        <f>SUM(CD117:CD133)*7.7/60</f>
      </c>
      <c r="CF219" s="138">
        <f>SUM(CF117:CF133)*7.7/60</f>
      </c>
      <c r="CG219" s="138">
        <f>SUM(CG117:CG133)*7.7/60</f>
      </c>
      <c r="CI219" s="138">
        <f>SUM(CI117:CI133)*7.7/60</f>
      </c>
      <c r="CJ219" s="138">
        <f>SUM(CJ117:CJ133)*7.7/60</f>
      </c>
      <c r="CL219" s="138">
        <f>SUM(CL117:CL133)*7.7/60</f>
      </c>
      <c r="CM219" s="138">
        <f>SUM(CM117:CM133)*7.7/60</f>
      </c>
      <c r="CO219" s="138">
        <f>SUM(CO117:CO133)*7.7/60</f>
      </c>
      <c r="CP219" s="138">
        <f>SUM(CP117:CP133)*7.7/60</f>
      </c>
      <c r="CR219" s="138">
        <f>SUM(CR117:CR133)*7.7/60</f>
      </c>
      <c r="CS219" s="138">
        <f>SUM(CS117:CS133)*7.7/60</f>
      </c>
      <c r="CU219" s="138">
        <f>SUM(CU117:CU133)*7.7/60</f>
      </c>
      <c r="CV219" s="138">
        <f>SUM(CV117:CV133)*7.7/60</f>
      </c>
      <c r="CX219" s="138">
        <f>SUM(CX117:CX133)*7.7/60</f>
      </c>
      <c r="CY219" s="138">
        <f>SUM(CY117:CY133)*7.7/60</f>
      </c>
      <c r="DA219" s="138">
        <f>SUM(DA117:DA133)*7.7/60</f>
      </c>
      <c r="DB219" s="138">
        <f>SUM(DB117:DB133)*7.7/60</f>
      </c>
      <c r="DD219" s="138">
        <f>SUM(DD117:DD133)*7.7/60</f>
      </c>
      <c r="DE219" s="138">
        <f>SUM(DE117:DE133)*7.7/60</f>
      </c>
      <c r="DG219" s="138">
        <f>SUM(DG117:DG133)*7.7/60</f>
      </c>
      <c r="DH219" s="138">
        <f>SUM(DH117:DH133)*7.7/60</f>
      </c>
      <c r="DJ219" s="138">
        <f>SUM(DJ117:DJ133)*7.7/60</f>
      </c>
      <c r="DK219" s="138">
        <f>SUM(DK117:DK133)*7.7/60</f>
      </c>
      <c r="DM219" s="138">
        <f>SUM(DM117:DM133)*7.7/60</f>
      </c>
      <c r="DN219" s="138">
        <f>SUM(DN117:DN133)*7.7/60</f>
      </c>
      <c r="DP219" s="138">
        <f>SUM(DP117:DP133)*7.7/60</f>
      </c>
      <c r="DQ219" s="138">
        <f>SUM(DQ117:DQ133)*7.7/60</f>
      </c>
      <c r="DS219" s="138">
        <f>SUM(DS117:DS133)*7.7/60</f>
      </c>
      <c r="DT219" s="138">
        <f>SUM(DT117:DT133)*7.7/60</f>
      </c>
      <c r="DV219" s="138">
        <f>SUM(DV117:DV133)*7.7/60</f>
      </c>
      <c r="DW219" s="138">
        <f>SUM(DW117:DW133)*7.7/60</f>
      </c>
      <c r="DY219" s="138">
        <f>SUM(DY117:DY133)*7.7/60</f>
      </c>
      <c r="DZ219" s="138">
        <f>SUM(DZ117:DZ133)*7.7/60</f>
      </c>
      <c r="EB219" s="138">
        <f>SUM(EB117:EB133)*7.7/60</f>
      </c>
      <c r="EC219" s="138">
        <f>SUM(EC117:EC133)*7.7/60</f>
      </c>
      <c r="EE219" s="138">
        <f>SUM(EE117:EE133)*7.7/60</f>
      </c>
      <c r="EF219" s="138">
        <f>SUM(EF117:EF133)*7.7/60</f>
      </c>
      <c r="EH219" s="138">
        <f>SUM(EH117:EH133)*7.7/60</f>
      </c>
      <c r="EI219" s="138">
        <f>SUM(EI117:EI133)*7.7/60</f>
      </c>
      <c r="EK219" s="138">
        <f>SUM(EK117:EK133)*7.7/60</f>
      </c>
      <c r="EL219" s="138">
        <f>SUM(EL117:EL133)*7.7/60</f>
      </c>
      <c r="EN219" s="138">
        <f>SUM(EN117:EN133)*7.7/60</f>
      </c>
      <c r="EO219" s="138">
        <f>SUM(EO117:EO133)*7.7/60</f>
      </c>
      <c r="EQ219" s="138">
        <f>SUM(EQ117:EQ133)*7.7/60</f>
      </c>
      <c r="ER219" s="138">
        <f>SUM(ER117:ER133)*7.7/60</f>
      </c>
      <c r="ET219" s="138">
        <f>SUM(ET117:ET133)*7.7/60</f>
      </c>
      <c r="EU219" s="138">
        <f>SUM(EU117:EU133)*7.7/60</f>
      </c>
      <c r="EW219" s="138">
        <f>SUM(EW117:EW133)*7.7/60</f>
      </c>
      <c r="EX219" s="138">
        <f>SUM(EX117:EX133)*7.7/60</f>
      </c>
      <c r="EZ219" s="138">
        <f>SUM(EZ117:EZ133)*7.7/60</f>
      </c>
      <c r="FA219" s="138">
        <f>SUM(FA117:FA133)*7.7/60</f>
      </c>
      <c r="FC219" s="138">
        <f>SUM(FC117:FC133)*7.7/60</f>
      </c>
      <c r="FD219" s="138">
        <f>SUM(FD117:FD133)*7.7/60</f>
      </c>
      <c r="FF219" s="138">
        <f>SUM(FF117:FF133)*7.7/60</f>
      </c>
      <c r="FG219" s="138">
        <f>SUM(FG117:FG133)*7.7/60</f>
      </c>
      <c r="FI219" s="138">
        <f>SUM(FI117:FI133)*7.7/60</f>
      </c>
      <c r="FJ219" s="138">
        <f>SUM(FJ117:FJ133)*7.7/60</f>
      </c>
      <c r="FL219" s="138">
        <f>SUM(FL117:FL133)*7.7/60</f>
      </c>
      <c r="FM219" s="138">
        <f>SUM(FM117:FM133)*7.7/60</f>
      </c>
    </row>
    <row r="220" ht="15" customHeight="1" spans="1:170" x14ac:dyDescent="0.25">
      <c r="B220" s="149"/>
      <c r="C220" s="149" t="s">
        <v>108</v>
      </c>
      <c r="D220" s="422"/>
      <c r="E220" s="421">
        <f>SUM(E135:E162)</f>
      </c>
      <c r="F220" s="151">
        <f>SUM(F135:F162)*7.7/60</f>
      </c>
      <c r="G220" s="151">
        <f>SUM(G135:G162)*7.7/60</f>
      </c>
      <c r="H220" s="421">
        <f>SUM(H135:H162)</f>
      </c>
      <c r="I220" s="130">
        <f>SUM(I135:I162)*7.7/60</f>
      </c>
      <c r="J220" s="130">
        <f>SUM(J135:J162)*7.7/60</f>
      </c>
      <c r="K220" s="421">
        <f>SUM(K135:K162)</f>
      </c>
      <c r="L220" s="151">
        <f>SUM(L135:L162)*7.7/60</f>
      </c>
      <c r="M220" s="151">
        <f>SUM(M135:M162)*7.7/60</f>
      </c>
      <c r="N220" s="421">
        <f>SUM(N135:N162)</f>
      </c>
      <c r="O220" s="151">
        <f>SUM(O135:O162)*7.7/60</f>
      </c>
      <c r="P220" s="151">
        <f>SUM(P135:P162)*7.7/60</f>
      </c>
      <c r="Q220" s="421">
        <f>SUM(Q135:Q162)</f>
      </c>
      <c r="R220" s="151">
        <f>SUM(R135:R162)*7.7/60</f>
      </c>
      <c r="S220" s="151">
        <f>SUM(S135:S162)*7.7/60</f>
      </c>
      <c r="T220" s="421">
        <f>SUM(T135:T162)</f>
      </c>
      <c r="U220" s="151">
        <f>SUM(U135:U162)*7.7/60</f>
      </c>
      <c r="V220" s="151">
        <f>SUM(V135:V162)*7.7/60</f>
      </c>
      <c r="W220" s="421">
        <f>SUM(W135:W162)</f>
      </c>
      <c r="X220" s="151">
        <f>SUM(X135:X162)*7.7/60</f>
      </c>
      <c r="Y220" s="151">
        <f>SUM(Y135:Y162)*7.7/60</f>
      </c>
      <c r="Z220" s="421">
        <f>SUM(Z135:Z162)</f>
      </c>
      <c r="AA220" s="151">
        <f>SUM(AA135:AA162)*7.7/60</f>
      </c>
      <c r="AB220" s="151">
        <f>SUM(AB135:AB162)*7.7/60</f>
      </c>
      <c r="AC220" s="421">
        <f>SUM(AC135:AC162)</f>
      </c>
      <c r="AD220" s="151">
        <f>SUM(AD135:AD162)*7.7/60</f>
      </c>
      <c r="AE220" s="151">
        <f>SUM(AE135:AE162)*7.7/60</f>
      </c>
      <c r="AF220" s="421">
        <f>SUM(AF135:AF162)</f>
      </c>
      <c r="AG220" s="151">
        <f>SUM(AG135:AG162)*7.7/60</f>
      </c>
      <c r="AH220" s="151">
        <f>SUM(AH135:AH162)*7.7/60</f>
      </c>
      <c r="AI220" s="421">
        <f>SUM(AI135:AI162)</f>
      </c>
      <c r="AJ220" s="151">
        <f>SUM(AJ135:AJ162)*7.7/60</f>
      </c>
      <c r="AK220" s="151">
        <f>SUM(AK135:AK162)*7.7/60</f>
      </c>
      <c r="AL220" s="421">
        <f>SUM(AL135:AL162)</f>
      </c>
      <c r="AM220" s="151">
        <f>SUM(AM135:AM162)*7.7/60</f>
      </c>
      <c r="AN220" s="151">
        <f>SUM(AN135:AN162)*7.7/60</f>
      </c>
      <c r="AO220" s="421">
        <f>SUM(AO135:AO162)</f>
      </c>
      <c r="AP220" s="151">
        <f>SUM(AP135:AP162)*7.7/60</f>
      </c>
      <c r="AQ220" s="151">
        <f>SUM(AQ135:AQ162)*7.7/60</f>
      </c>
      <c r="AR220" s="421">
        <f>SUM(AR135:AR162)</f>
      </c>
      <c r="AS220" s="151">
        <f>SUM(AS135:AS162)*7.7/60</f>
      </c>
      <c r="AT220" s="151">
        <f>SUM(AT135:AT162)*7.7/60</f>
      </c>
      <c r="AV220" s="151">
        <f>SUM(AV135:AV162)*7.7/60</f>
      </c>
      <c r="AW220" s="151">
        <f>SUM(AW135:AW162)*7.7/60</f>
      </c>
      <c r="AY220" s="151">
        <f>SUM(AY135:AY162)*7.7/60</f>
      </c>
      <c r="AZ220" s="151">
        <f>SUM(AZ135:AZ162)*7.7/60</f>
      </c>
      <c r="BB220" s="151">
        <f>SUM(BB135:BB162)*7.7/60</f>
      </c>
      <c r="BC220" s="151">
        <f>SUM(BC135:BC162)*7.7/60</f>
      </c>
      <c r="BE220" s="151">
        <f>SUM(BE135:BE162)*7.7/60</f>
      </c>
      <c r="BF220" s="151">
        <f>SUM(BF135:BF162)*7.7/60</f>
      </c>
      <c r="BH220" s="151">
        <f>SUM(BH135:BH162)*7.7/60</f>
      </c>
      <c r="BI220" s="151">
        <f>SUM(BI135:BI162)*7.7/60</f>
      </c>
      <c r="BK220" s="151">
        <f>SUM(BK135:BK162)*7.7/60</f>
      </c>
      <c r="BL220" s="151">
        <f>SUM(BL135:BL162)*7.7/60</f>
      </c>
      <c r="BN220" s="151">
        <f>SUM(BN135:BN162)*7.7/60</f>
      </c>
      <c r="BO220" s="151">
        <f>SUM(BO135:BO162)*7.7/60</f>
      </c>
      <c r="BQ220" s="151">
        <f>SUM(BQ135:BQ162)*7.7/60</f>
      </c>
      <c r="BR220" s="151">
        <f>SUM(BR135:BR162)*7.7/60</f>
      </c>
      <c r="BT220" s="151">
        <f>SUM(BT135:BT162)*7.7/60</f>
      </c>
      <c r="BU220" s="151">
        <f>SUM(BU135:BU162)*7.7/60</f>
      </c>
      <c r="BW220" s="151">
        <f>SUM(BW135:BW162)*7.7/60</f>
      </c>
      <c r="BX220" s="151">
        <f>SUM(BX135:BX162)*7.7/60</f>
      </c>
      <c r="BZ220" s="151">
        <f>SUM(BZ135:BZ162)*7.7/60</f>
      </c>
      <c r="CA220" s="151">
        <f>SUM(CA135:CA162)*7.7/60</f>
      </c>
      <c r="CC220" s="151">
        <f>SUM(CC135:CC162)*7.7/60</f>
      </c>
      <c r="CD220" s="151">
        <f>SUM(CD135:CD162)*7.7/60</f>
      </c>
      <c r="CF220" s="151">
        <f>SUM(CF135:CF162)*7.7/60</f>
      </c>
      <c r="CG220" s="151">
        <f>SUM(CG135:CG162)*7.7/60</f>
      </c>
      <c r="CI220" s="151">
        <f>SUM(CI135:CI162)*7.7/60</f>
      </c>
      <c r="CJ220" s="151">
        <f>SUM(CJ135:CJ162)*7.7/60</f>
      </c>
      <c r="CL220" s="151">
        <f>SUM(CL135:CL162)*7.7/60</f>
      </c>
      <c r="CM220" s="151">
        <f>SUM(CM135:CM162)*7.7/60</f>
      </c>
      <c r="CO220" s="151">
        <f>SUM(CO135:CO162)*7.7/60</f>
      </c>
      <c r="CP220" s="151">
        <f>SUM(CP135:CP162)*7.7/60</f>
      </c>
      <c r="CR220" s="151">
        <f>SUM(CR135:CR162)*7.7/60</f>
      </c>
      <c r="CS220" s="151">
        <f>SUM(CS135:CS162)*7.7/60</f>
      </c>
      <c r="CU220" s="151">
        <f>SUM(CU135:CU162)*7.7/60</f>
      </c>
      <c r="CV220" s="151">
        <f>SUM(CV135:CV162)*7.7/60</f>
      </c>
      <c r="CX220" s="151">
        <f>SUM(CX135:CX162)*7.7/60</f>
      </c>
      <c r="CY220" s="151">
        <f>SUM(CY135:CY162)*7.7/60</f>
      </c>
      <c r="DA220" s="151">
        <f>SUM(DA135:DA162)*7.7/60</f>
      </c>
      <c r="DB220" s="151">
        <f>SUM(DB135:DB162)*7.7/60</f>
      </c>
      <c r="DD220" s="151">
        <f>SUM(DD135:DD162)*7.7/60</f>
      </c>
      <c r="DE220" s="151">
        <f>SUM(DE135:DE162)*7.7/60</f>
      </c>
      <c r="DG220" s="151">
        <f>SUM(DG135:DG162)*7.7/60</f>
      </c>
      <c r="DH220" s="151">
        <f>SUM(DH135:DH162)*7.7/60</f>
      </c>
      <c r="DJ220" s="151">
        <f>SUM(DJ135:DJ162)*7.7/60</f>
      </c>
      <c r="DK220" s="151">
        <f>SUM(DK135:DK162)*7.7/60</f>
      </c>
      <c r="DM220" s="151">
        <f>SUM(DM135:DM162)*7.7/60</f>
      </c>
      <c r="DN220" s="151">
        <f>SUM(DN135:DN162)*7.7/60</f>
      </c>
      <c r="DP220" s="151">
        <f>SUM(DP135:DP162)*7.7/60</f>
      </c>
      <c r="DQ220" s="151">
        <f>SUM(DQ135:DQ162)*7.7/60</f>
      </c>
      <c r="DS220" s="151">
        <f>SUM(DS135:DS162)*7.7/60</f>
      </c>
      <c r="DT220" s="151">
        <f>SUM(DT135:DT162)*7.7/60</f>
      </c>
      <c r="DV220" s="151">
        <f>SUM(DV135:DV162)*7.7/60</f>
      </c>
      <c r="DW220" s="151">
        <f>SUM(DW135:DW162)*7.7/60</f>
      </c>
      <c r="DY220" s="151">
        <f>SUM(DY135:DY162)*7.7/60</f>
      </c>
      <c r="DZ220" s="151">
        <f>SUM(DZ135:DZ162)*7.7/60</f>
      </c>
      <c r="EB220" s="151">
        <f>SUM(EB135:EB162)*7.7/60</f>
      </c>
      <c r="EC220" s="151">
        <f>SUM(EC135:EC162)*7.7/60</f>
      </c>
      <c r="EE220" s="151">
        <f>SUM(EE135:EE162)*7.7/60</f>
      </c>
      <c r="EF220" s="151">
        <f>SUM(EF135:EF162)*7.7/60</f>
      </c>
      <c r="EH220" s="151">
        <f>SUM(EH135:EH162)*7.7/60</f>
      </c>
      <c r="EI220" s="151">
        <f>SUM(EI135:EI162)*7.7/60</f>
      </c>
      <c r="EK220" s="151">
        <f>SUM(EK135:EK162)*7.7/60</f>
      </c>
      <c r="EL220" s="151">
        <f>SUM(EL135:EL162)*7.7/60</f>
      </c>
      <c r="EN220" s="151">
        <f>SUM(EN135:EN162)*7.7/60</f>
      </c>
      <c r="EO220" s="151">
        <f>SUM(EO135:EO162)*7.7/60</f>
      </c>
      <c r="EQ220" s="151">
        <f>SUM(EQ135:EQ162)*7.7/60</f>
      </c>
      <c r="ER220" s="151">
        <f>SUM(ER135:ER162)*7.7/60</f>
      </c>
      <c r="ET220" s="151">
        <f>SUM(ET135:ET162)*7.7/60</f>
      </c>
      <c r="EU220" s="151">
        <f>SUM(EU135:EU162)*7.7/60</f>
      </c>
      <c r="EW220" s="151">
        <f>SUM(EW135:EW162)*7.7/60</f>
      </c>
      <c r="EX220" s="151">
        <f>SUM(EX135:EX162)*7.7/60</f>
      </c>
      <c r="EZ220" s="151">
        <f>SUM(EZ135:EZ162)*7.7/60</f>
      </c>
      <c r="FA220" s="151">
        <f>SUM(FA135:FA162)*7.7/60</f>
      </c>
      <c r="FC220" s="151">
        <f>SUM(FC135:FC162)*7.7/60</f>
      </c>
      <c r="FD220" s="151">
        <f>SUM(FD135:FD162)*7.7/60</f>
      </c>
      <c r="FF220" s="151">
        <f>SUM(FF135:FF162)*7.7/60</f>
      </c>
      <c r="FG220" s="151">
        <f>SUM(FG135:FG162)*7.7/60</f>
      </c>
      <c r="FI220" s="151">
        <f>SUM(FI135:FI162)*7.7/60</f>
      </c>
      <c r="FJ220" s="151">
        <f>SUM(FJ135:FJ162)*7.7/60</f>
      </c>
      <c r="FL220" s="151">
        <f>SUM(FL135:FL162)*7.7/60</f>
      </c>
      <c r="FM220" s="151">
        <f>SUM(FM135:FM162)*7.7/60</f>
      </c>
    </row>
    <row r="221" ht="15" customHeight="1" spans="1:170" x14ac:dyDescent="0.25">
      <c r="B221" s="133"/>
      <c r="C221" s="133" t="s">
        <v>109</v>
      </c>
      <c r="D221" s="420"/>
      <c r="E221" s="421">
        <f>SUM(E164:E170)</f>
      </c>
      <c r="F221" s="138">
        <f>SUM(F164:F170)*7.7/60</f>
      </c>
      <c r="G221" s="138">
        <f>SUM(G164:G170)*7.7/60</f>
      </c>
      <c r="H221" s="421">
        <f>SUM(H164:H170)</f>
      </c>
      <c r="I221" s="132">
        <f>SUM(I164:I170)*7.7/60</f>
      </c>
      <c r="J221" s="132">
        <f>SUM(J164:J170)*7.7/60</f>
      </c>
      <c r="K221" s="421">
        <f>SUM(K164:K170)</f>
      </c>
      <c r="L221" s="138">
        <f>SUM(L164:L170)*7.7/60</f>
      </c>
      <c r="M221" s="138">
        <f>SUM(M164:M170)*7.7/60</f>
      </c>
      <c r="N221" s="421">
        <f>SUM(N164:N170)</f>
      </c>
      <c r="O221" s="138">
        <f>SUM(O164:O170)*7.7/60</f>
      </c>
      <c r="P221" s="138">
        <f>SUM(P164:P170)*7.7/60</f>
      </c>
      <c r="Q221" s="421">
        <f>SUM(Q164:Q170)</f>
      </c>
      <c r="R221" s="138">
        <f>SUM(R164:R170)*7.7/60</f>
      </c>
      <c r="S221" s="138">
        <f>SUM(S164:S170)*7.7/60</f>
      </c>
      <c r="T221" s="421">
        <f>SUM(T164:T170)</f>
      </c>
      <c r="U221" s="138">
        <f>SUM(U164:U170)*7.7/60</f>
      </c>
      <c r="V221" s="138">
        <f>SUM(V164:V170)*7.7/60</f>
      </c>
      <c r="W221" s="421">
        <f>SUM(W164:W170)</f>
      </c>
      <c r="X221" s="138">
        <f>SUM(X164:X170)*7.7/60</f>
      </c>
      <c r="Y221" s="138">
        <f>SUM(Y164:Y170)*7.7/60</f>
      </c>
      <c r="Z221" s="421">
        <f>SUM(Z164:Z170)</f>
      </c>
      <c r="AA221" s="138">
        <f>SUM(AA164:AA170)*7.7/60</f>
      </c>
      <c r="AB221" s="138">
        <f>SUM(AB164:AB170)*7.7/60</f>
      </c>
      <c r="AC221" s="421">
        <f>SUM(AC164:AC170)</f>
      </c>
      <c r="AD221" s="138">
        <f>SUM(AD164:AD170)*7.7/60</f>
      </c>
      <c r="AE221" s="138">
        <f>SUM(AE164:AE170)*7.7/60</f>
      </c>
      <c r="AF221" s="421">
        <f>SUM(AF164:AF170)</f>
      </c>
      <c r="AG221" s="138">
        <f>SUM(AG164:AG170)*7.7/60</f>
      </c>
      <c r="AH221" s="138">
        <f>SUM(AH164:AH170)*7.7/60</f>
      </c>
      <c r="AI221" s="421">
        <f>SUM(AI164:AI170)</f>
      </c>
      <c r="AJ221" s="138">
        <f>SUM(AJ164:AJ170)*7.7/60</f>
      </c>
      <c r="AK221" s="138">
        <f>SUM(AK164:AK170)*7.7/60</f>
      </c>
      <c r="AL221" s="421">
        <f>SUM(AL164:AL170)</f>
      </c>
      <c r="AM221" s="138">
        <f>SUM(AM164:AM170)*7.7/60</f>
      </c>
      <c r="AN221" s="138">
        <f>SUM(AN164:AN170)*7.7/60</f>
      </c>
      <c r="AO221" s="421">
        <f>SUM(AO164:AO170)</f>
      </c>
      <c r="AP221" s="138">
        <f>SUM(AP164:AP170)*7.7/60</f>
      </c>
      <c r="AQ221" s="138">
        <f>SUM(AQ164:AQ170)*7.7/60</f>
      </c>
      <c r="AR221" s="421">
        <f>SUM(AR164:AR170)</f>
      </c>
      <c r="AS221" s="138">
        <f>SUM(AS164:AS170)*7.7/60</f>
      </c>
      <c r="AT221" s="138">
        <f>SUM(AT164:AT170)*7.7/60</f>
      </c>
      <c r="AV221" s="138">
        <f>SUM(AV164:AV170)*7.7/60</f>
      </c>
      <c r="AW221" s="138">
        <f>SUM(AW164:AW170)*7.7/60</f>
      </c>
      <c r="AY221" s="138">
        <f>SUM(AY164:AY170)*7.7/60</f>
      </c>
      <c r="AZ221" s="138">
        <f>SUM(AZ164:AZ170)*7.7/60</f>
      </c>
      <c r="BB221" s="138">
        <f>SUM(BB164:BB170)*7.7/60</f>
      </c>
      <c r="BC221" s="138">
        <f>SUM(BC164:BC170)*7.7/60</f>
      </c>
      <c r="BE221" s="138">
        <f>SUM(BE164:BE170)*7.7/60</f>
      </c>
      <c r="BF221" s="138">
        <f>SUM(BF164:BF170)*7.7/60</f>
      </c>
      <c r="BH221" s="138">
        <f>SUM(BH164:BH170)*7.7/60</f>
      </c>
      <c r="BI221" s="138">
        <f>SUM(BI164:BI170)*7.7/60</f>
      </c>
      <c r="BK221" s="138">
        <f>SUM(BK164:BK170)*7.7/60</f>
      </c>
      <c r="BL221" s="138">
        <f>SUM(BL164:BL170)*7.7/60</f>
      </c>
      <c r="BN221" s="138">
        <f>SUM(BN164:BN170)*7.7/60</f>
      </c>
      <c r="BO221" s="138">
        <f>SUM(BO164:BO170)*7.7/60</f>
      </c>
      <c r="BQ221" s="138">
        <f>SUM(BQ164:BQ170)*7.7/60</f>
      </c>
      <c r="BR221" s="138">
        <f>SUM(BR164:BR170)*7.7/60</f>
      </c>
      <c r="BT221" s="138">
        <f>SUM(BT164:BT170)*7.7/60</f>
      </c>
      <c r="BU221" s="138">
        <f>SUM(BU164:BU170)*7.7/60</f>
      </c>
      <c r="BW221" s="138">
        <f>SUM(BW164:BW170)*7.7/60</f>
      </c>
      <c r="BX221" s="138">
        <f>SUM(BX164:BX170)*7.7/60</f>
      </c>
      <c r="BZ221" s="138">
        <f>SUM(BZ164:BZ170)*7.7/60</f>
      </c>
      <c r="CA221" s="138">
        <f>SUM(CA164:CA170)*7.7/60</f>
      </c>
      <c r="CC221" s="138">
        <f>SUM(CC164:CC170)*7.7/60</f>
      </c>
      <c r="CD221" s="138">
        <f>SUM(CD164:CD170)*7.7/60</f>
      </c>
      <c r="CF221" s="138">
        <f>SUM(CF164:CF170)*7.7/60</f>
      </c>
      <c r="CG221" s="138">
        <f>SUM(CG164:CG170)*7.7/60</f>
      </c>
      <c r="CI221" s="138">
        <f>SUM(CI164:CI170)*7.7/60</f>
      </c>
      <c r="CJ221" s="138">
        <f>SUM(CJ164:CJ170)*7.7/60</f>
      </c>
      <c r="CL221" s="138">
        <f>SUM(CL164:CL170)*7.7/60</f>
      </c>
      <c r="CM221" s="138">
        <f>SUM(CM164:CM170)*7.7/60</f>
      </c>
      <c r="CO221" s="138">
        <f>SUM(CO164:CO170)*7.7/60</f>
      </c>
      <c r="CP221" s="138">
        <f>SUM(CP164:CP170)*7.7/60</f>
      </c>
      <c r="CR221" s="138">
        <f>SUM(CR164:CR170)*7.7/60</f>
      </c>
      <c r="CS221" s="138">
        <f>SUM(CS164:CS170)*7.7/60</f>
      </c>
      <c r="CU221" s="138">
        <f>SUM(CU164:CU170)*7.7/60</f>
      </c>
      <c r="CV221" s="138">
        <f>SUM(CV164:CV170)*7.7/60</f>
      </c>
      <c r="CX221" s="138">
        <f>SUM(CX164:CX170)*7.7/60</f>
      </c>
      <c r="CY221" s="138">
        <f>SUM(CY164:CY170)*7.7/60</f>
      </c>
      <c r="DA221" s="138">
        <f>SUM(DA164:DA170)*7.7/60</f>
      </c>
      <c r="DB221" s="138">
        <f>SUM(DB164:DB170)*7.7/60</f>
      </c>
      <c r="DD221" s="138">
        <f>SUM(DD164:DD170)*7.7/60</f>
      </c>
      <c r="DE221" s="138">
        <f>SUM(DE164:DE170)*7.7/60</f>
      </c>
      <c r="DG221" s="138">
        <f>SUM(DG164:DG170)*7.7/60</f>
      </c>
      <c r="DH221" s="138">
        <f>SUM(DH164:DH170)*7.7/60</f>
      </c>
      <c r="DJ221" s="138">
        <f>SUM(DJ164:DJ170)*7.7/60</f>
      </c>
      <c r="DK221" s="138">
        <f>SUM(DK164:DK170)*7.7/60</f>
      </c>
      <c r="DM221" s="138">
        <f>SUM(DM164:DM170)*7.7/60</f>
      </c>
      <c r="DN221" s="138">
        <f>SUM(DN164:DN170)*7.7/60</f>
      </c>
      <c r="DP221" s="138">
        <f>SUM(DP164:DP170)*7.7/60</f>
      </c>
      <c r="DQ221" s="138">
        <f>SUM(DQ164:DQ170)*7.7/60</f>
      </c>
      <c r="DS221" s="138">
        <f>SUM(DS164:DS170)*7.7/60</f>
      </c>
      <c r="DT221" s="138">
        <f>SUM(DT164:DT170)*7.7/60</f>
      </c>
      <c r="DV221" s="138">
        <f>SUM(DV164:DV170)*7.7/60</f>
      </c>
      <c r="DW221" s="138">
        <f>SUM(DW164:DW170)*7.7/60</f>
      </c>
      <c r="DY221" s="138">
        <f>SUM(DY164:DY170)*7.7/60</f>
      </c>
      <c r="DZ221" s="138">
        <f>SUM(DZ164:DZ170)*7.7/60</f>
      </c>
      <c r="EB221" s="138">
        <f>SUM(EB164:EB170)*7.7/60</f>
      </c>
      <c r="EC221" s="138">
        <f>SUM(EC164:EC170)*7.7/60</f>
      </c>
      <c r="EE221" s="138">
        <f>SUM(EE164:EE170)*7.7/60</f>
      </c>
      <c r="EF221" s="138">
        <f>SUM(EF164:EF170)*7.7/60</f>
      </c>
      <c r="EH221" s="138">
        <f>SUM(EH164:EH170)*7.7/60</f>
      </c>
      <c r="EI221" s="138">
        <f>SUM(EI164:EI170)*7.7/60</f>
      </c>
      <c r="EK221" s="138">
        <f>SUM(EK164:EK170)*7.7/60</f>
      </c>
      <c r="EL221" s="138">
        <f>SUM(EL164:EL170)*7.7/60</f>
      </c>
      <c r="EN221" s="138">
        <f>SUM(EN164:EN170)*7.7/60</f>
      </c>
      <c r="EO221" s="138">
        <f>SUM(EO164:EO170)*7.7/60</f>
      </c>
      <c r="EQ221" s="138">
        <f>SUM(EQ164:EQ170)*7.7/60</f>
      </c>
      <c r="ER221" s="138">
        <f>SUM(ER164:ER170)*7.7/60</f>
      </c>
      <c r="ET221" s="138">
        <f>SUM(ET164:ET170)*7.7/60</f>
      </c>
      <c r="EU221" s="138">
        <f>SUM(EU164:EU170)*7.7/60</f>
      </c>
      <c r="EW221" s="138">
        <f>SUM(EW164:EW170)*7.7/60</f>
      </c>
      <c r="EX221" s="138">
        <f>SUM(EX164:EX170)*7.7/60</f>
      </c>
      <c r="EZ221" s="138">
        <f>SUM(EZ164:EZ170)*7.7/60</f>
      </c>
      <c r="FA221" s="138">
        <f>SUM(FA164:FA170)*7.7/60</f>
      </c>
      <c r="FC221" s="138">
        <f>SUM(FC164:FC170)*7.7/60</f>
      </c>
      <c r="FD221" s="138">
        <f>SUM(FD164:FD170)*7.7/60</f>
      </c>
      <c r="FF221" s="138">
        <f>SUM(FF164:FF170)*7.7/60</f>
      </c>
      <c r="FG221" s="138">
        <f>SUM(FG164:FG170)*7.7/60</f>
      </c>
      <c r="FI221" s="138">
        <f>SUM(FI164:FI170)*7.7/60</f>
      </c>
      <c r="FJ221" s="138">
        <f>SUM(FJ164:FJ170)*7.7/60</f>
      </c>
      <c r="FL221" s="138">
        <f>SUM(FL164:FL170)*7.7/60</f>
      </c>
      <c r="FM221" s="138">
        <f>SUM(FM164:FM170)*7.7/60</f>
      </c>
    </row>
    <row r="222" ht="15" customHeight="1" spans="1:170" x14ac:dyDescent="0.25">
      <c r="B222" s="149"/>
      <c r="C222" s="149" t="s">
        <v>110</v>
      </c>
      <c r="D222" s="422"/>
      <c r="E222" s="421">
        <f>SUM(E172:E187)</f>
      </c>
      <c r="F222" s="154">
        <f>SUM(F172:F187)*7.7/60</f>
      </c>
      <c r="G222" s="154">
        <f>SUM(G172:G187)*7.7/60</f>
      </c>
      <c r="H222" s="421">
        <f>SUM(H172:H187)</f>
      </c>
      <c r="I222" s="130">
        <f>SUM(I172:I187)*7.7/60</f>
      </c>
      <c r="J222" s="130">
        <f>SUM(J172:J187)*7.7/60</f>
      </c>
      <c r="K222" s="421">
        <f>SUM(K172:K187)</f>
      </c>
      <c r="L222" s="154">
        <f>SUM(L172:L187)*7.7/60</f>
      </c>
      <c r="M222" s="154">
        <f>SUM(M172:M187)*7.7/60</f>
      </c>
      <c r="N222" s="421">
        <f>SUM(N172:N187)</f>
      </c>
      <c r="O222" s="154">
        <f>SUM(O172:O187)*7.7/60</f>
      </c>
      <c r="P222" s="154">
        <f>SUM(P172:P187)*7.7/60</f>
      </c>
      <c r="Q222" s="421">
        <f>SUM(Q172:Q187)</f>
      </c>
      <c r="R222" s="154">
        <f>SUM(R172:R187)*7.7/60</f>
      </c>
      <c r="S222" s="154">
        <f>SUM(S172:S187)*7.7/60</f>
      </c>
      <c r="T222" s="421">
        <f>SUM(T172:T187)</f>
      </c>
      <c r="U222" s="154">
        <f>SUM(U172:U187)*7.7/60</f>
      </c>
      <c r="V222" s="154">
        <f>SUM(V172:V187)*7.7/60</f>
      </c>
      <c r="W222" s="421">
        <f>SUM(W172:W187)</f>
      </c>
      <c r="X222" s="154">
        <f>SUM(X172:X187)*7.7/60</f>
      </c>
      <c r="Y222" s="154">
        <f>SUM(Y172:Y187)*7.7/60</f>
      </c>
      <c r="Z222" s="421">
        <f>SUM(Z172:Z187)</f>
      </c>
      <c r="AA222" s="154">
        <f>SUM(AA172:AA187)*7.7/60</f>
      </c>
      <c r="AB222" s="154">
        <f>SUM(AB172:AB187)*7.7/60</f>
      </c>
      <c r="AC222" s="421">
        <f>SUM(AC172:AC187)</f>
      </c>
      <c r="AD222" s="154">
        <f>SUM(AD172:AD187)*7.7/60</f>
      </c>
      <c r="AE222" s="154">
        <f>SUM(AE172:AE187)*7.7/60</f>
      </c>
      <c r="AF222" s="421">
        <f>SUM(AF172:AF187)</f>
      </c>
      <c r="AG222" s="154">
        <f>SUM(AG172:AG187)*7.7/60</f>
      </c>
      <c r="AH222" s="154">
        <f>SUM(AH172:AH187)*7.7/60</f>
      </c>
      <c r="AI222" s="421">
        <f>SUM(AI172:AI187)</f>
      </c>
      <c r="AJ222" s="154">
        <f>SUM(AJ172:AJ187)*7.7/60</f>
      </c>
      <c r="AK222" s="154">
        <f>SUM(AK172:AK187)*7.7/60</f>
      </c>
      <c r="AL222" s="421">
        <f>SUM(AL172:AL187)</f>
      </c>
      <c r="AM222" s="154">
        <f>SUM(AM172:AM187)*7.7/60</f>
      </c>
      <c r="AN222" s="154">
        <f>SUM(AN172:AN187)*7.7/60</f>
      </c>
      <c r="AO222" s="421">
        <f>SUM(AO172:AO187)</f>
      </c>
      <c r="AP222" s="154">
        <f>SUM(AP172:AP187)*7.7/60</f>
      </c>
      <c r="AQ222" s="154">
        <f>SUM(AQ172:AQ187)*7.7/60</f>
      </c>
      <c r="AR222" s="421">
        <f>SUM(AR172:AR187)</f>
      </c>
      <c r="AS222" s="154">
        <f>SUM(AS172:AS187)*7.7/60</f>
      </c>
      <c r="AT222" s="154">
        <f>SUM(AT172:AT187)*7.7/60</f>
      </c>
      <c r="AV222" s="154">
        <f>SUM(AV172:AV187)*7.7/60</f>
      </c>
      <c r="AW222" s="154">
        <f>SUM(AW172:AW187)*7.7/60</f>
      </c>
      <c r="AY222" s="154">
        <f>SUM(AY172:AY187)*7.7/60</f>
      </c>
      <c r="AZ222" s="154">
        <f>SUM(AZ172:AZ187)*7.7/60</f>
      </c>
      <c r="BB222" s="154">
        <f>SUM(BB172:BB187)*7.7/60</f>
      </c>
      <c r="BC222" s="154">
        <f>SUM(BC172:BC187)*7.7/60</f>
      </c>
      <c r="BE222" s="154">
        <f>SUM(BE172:BE187)*7.7/60</f>
      </c>
      <c r="BF222" s="154">
        <f>SUM(BF172:BF187)*7.7/60</f>
      </c>
      <c r="BH222" s="154">
        <f>SUM(BH172:BH187)*7.7/60</f>
      </c>
      <c r="BI222" s="154">
        <f>SUM(BI172:BI187)*7.7/60</f>
      </c>
      <c r="BK222" s="154">
        <f>SUM(BK172:BK187)*7.7/60</f>
      </c>
      <c r="BL222" s="154">
        <f>SUM(BL172:BL187)*7.7/60</f>
      </c>
      <c r="BN222" s="154">
        <f>SUM(BN172:BN187)*7.7/60</f>
      </c>
      <c r="BO222" s="154">
        <f>SUM(BO172:BO187)*7.7/60</f>
      </c>
      <c r="BQ222" s="154">
        <f>SUM(BQ172:BQ187)*7.7/60</f>
      </c>
      <c r="BR222" s="154">
        <f>SUM(BR172:BR187)*7.7/60</f>
      </c>
      <c r="BT222" s="154">
        <f>SUM(BT172:BT187)*7.7/60</f>
      </c>
      <c r="BU222" s="154">
        <f>SUM(BU172:BU187)*7.7/60</f>
      </c>
      <c r="BW222" s="154">
        <f>SUM(BW172:BW187)*7.7/60</f>
      </c>
      <c r="BX222" s="154">
        <f>SUM(BX172:BX187)*7.7/60</f>
      </c>
      <c r="BZ222" s="154">
        <f>SUM(BZ172:BZ187)*7.7/60</f>
      </c>
      <c r="CA222" s="154">
        <f>SUM(CA172:CA187)*7.7/60</f>
      </c>
      <c r="CC222" s="154">
        <f>SUM(CC172:CC187)*7.7/60</f>
      </c>
      <c r="CD222" s="154">
        <f>SUM(CD172:CD187)*7.7/60</f>
      </c>
      <c r="CF222" s="154">
        <f>SUM(CF172:CF187)*7.7/60</f>
      </c>
      <c r="CG222" s="154">
        <f>SUM(CG172:CG187)*7.7/60</f>
      </c>
      <c r="CI222" s="154">
        <f>SUM(CI172:CI187)*7.7/60</f>
      </c>
      <c r="CJ222" s="154">
        <f>SUM(CJ172:CJ187)*7.7/60</f>
      </c>
      <c r="CL222" s="154">
        <f>SUM(CL172:CL187)*7.7/60</f>
      </c>
      <c r="CM222" s="154">
        <f>SUM(CM172:CM187)*7.7/60</f>
      </c>
      <c r="CO222" s="154">
        <f>SUM(CO172:CO187)*7.7/60</f>
      </c>
      <c r="CP222" s="154">
        <f>SUM(CP172:CP187)*7.7/60</f>
      </c>
      <c r="CR222" s="154">
        <f>SUM(CR172:CR187)*7.7/60</f>
      </c>
      <c r="CS222" s="154">
        <f>SUM(CS172:CS187)*7.7/60</f>
      </c>
      <c r="CU222" s="154">
        <f>SUM(CU172:CU187)*7.7/60</f>
      </c>
      <c r="CV222" s="154">
        <f>SUM(CV172:CV187)*7.7/60</f>
      </c>
      <c r="CX222" s="154">
        <f>SUM(CX172:CX187)*7.7/60</f>
      </c>
      <c r="CY222" s="154">
        <f>SUM(CY172:CY187)*7.7/60</f>
      </c>
      <c r="DA222" s="154">
        <f>SUM(DA172:DA187)*7.7/60</f>
      </c>
      <c r="DB222" s="154">
        <f>SUM(DB172:DB187)*7.7/60</f>
      </c>
      <c r="DD222" s="154">
        <f>SUM(DD172:DD187)*7.7/60</f>
      </c>
      <c r="DE222" s="154">
        <f>SUM(DE172:DE187)*7.7/60</f>
      </c>
      <c r="DG222" s="154">
        <f>SUM(DG172:DG187)*7.7/60</f>
      </c>
      <c r="DH222" s="154">
        <f>SUM(DH172:DH187)*7.7/60</f>
      </c>
      <c r="DJ222" s="154">
        <f>SUM(DJ172:DJ187)*7.7/60</f>
      </c>
      <c r="DK222" s="154">
        <f>SUM(DK172:DK187)*7.7/60</f>
      </c>
      <c r="DM222" s="154">
        <f>SUM(DM172:DM187)*7.7/60</f>
      </c>
      <c r="DN222" s="154">
        <f>SUM(DN172:DN187)*7.7/60</f>
      </c>
      <c r="DP222" s="154">
        <f>SUM(DP172:DP187)*7.7/60</f>
      </c>
      <c r="DQ222" s="154">
        <f>SUM(DQ172:DQ187)*7.7/60</f>
      </c>
      <c r="DS222" s="154">
        <f>SUM(DS172:DS187)*7.7/60</f>
      </c>
      <c r="DT222" s="154">
        <f>SUM(DT172:DT187)*7.7/60</f>
      </c>
      <c r="DV222" s="154">
        <f>SUM(DV172:DV187)*7.7/60</f>
      </c>
      <c r="DW222" s="154">
        <f>SUM(DW172:DW187)*7.7/60</f>
      </c>
      <c r="DY222" s="154">
        <f>SUM(DY172:DY187)*7.7/60</f>
      </c>
      <c r="DZ222" s="154">
        <f>SUM(DZ172:DZ187)*7.7/60</f>
      </c>
      <c r="EB222" s="154">
        <f>SUM(EB172:EB187)*7.7/60</f>
      </c>
      <c r="EC222" s="154">
        <f>SUM(EC172:EC187)*7.7/60</f>
      </c>
      <c r="EE222" s="154">
        <f>SUM(EE172:EE187)*7.7/60</f>
      </c>
      <c r="EF222" s="154">
        <f>SUM(EF172:EF187)*7.7/60</f>
      </c>
      <c r="EH222" s="154">
        <f>SUM(EH172:EH187)*7.7/60</f>
      </c>
      <c r="EI222" s="154">
        <f>SUM(EI172:EI187)*7.7/60</f>
      </c>
      <c r="EK222" s="154">
        <f>SUM(EK172:EK187)*7.7/60</f>
      </c>
      <c r="EL222" s="154">
        <f>SUM(EL172:EL187)*7.7/60</f>
      </c>
      <c r="EN222" s="154">
        <f>SUM(EN172:EN187)*7.7/60</f>
      </c>
      <c r="EO222" s="154">
        <f>SUM(EO172:EO187)*7.7/60</f>
      </c>
      <c r="EQ222" s="154">
        <f>SUM(EQ172:EQ187)*7.7/60</f>
      </c>
      <c r="ER222" s="154">
        <f>SUM(ER172:ER187)*7.7/60</f>
      </c>
      <c r="ET222" s="154">
        <f>SUM(ET172:ET187)*7.7/60</f>
      </c>
      <c r="EU222" s="154">
        <f>SUM(EU172:EU187)*7.7/60</f>
      </c>
      <c r="EW222" s="154">
        <f>SUM(EW172:EW187)*7.7/60</f>
      </c>
      <c r="EX222" s="154">
        <f>SUM(EX172:EX187)*7.7/60</f>
      </c>
      <c r="EZ222" s="154">
        <f>SUM(EZ172:EZ187)*7.7/60</f>
      </c>
      <c r="FA222" s="154">
        <f>SUM(FA172:FA187)*7.7/60</f>
      </c>
      <c r="FC222" s="154">
        <f>SUM(FC172:FC187)*7.7/60</f>
      </c>
      <c r="FD222" s="154">
        <f>SUM(FD172:FD187)*7.7/60</f>
      </c>
      <c r="FF222" s="154">
        <f>SUM(FF172:FF187)*7.7/60</f>
      </c>
      <c r="FG222" s="154">
        <f>SUM(FG172:FG187)*7.7/60</f>
      </c>
      <c r="FI222" s="154">
        <f>SUM(FI172:FI187)*7.7/60</f>
      </c>
      <c r="FJ222" s="154">
        <f>SUM(FJ172:FJ187)*7.7/60</f>
      </c>
      <c r="FL222" s="154">
        <f>SUM(FL172:FL187)*7.7/60</f>
      </c>
      <c r="FM222" s="154">
        <f>SUM(FM172:FM187)*7.7/60</f>
      </c>
    </row>
    <row r="223" ht="15" customHeight="1" spans="1:170" x14ac:dyDescent="0.25">
      <c r="B223" s="133"/>
      <c r="C223" s="133" t="s">
        <v>111</v>
      </c>
      <c r="D223" s="420"/>
      <c r="E223" s="421">
        <f>SUM(E189:E200)</f>
      </c>
      <c r="F223" s="423">
        <v>0</v>
      </c>
      <c r="G223" s="135">
        <f>SUM(G189:G200)*7.7/60</f>
      </c>
      <c r="H223" s="421">
        <f>SUM(H189:H200)</f>
      </c>
      <c r="I223" s="424">
        <v>0</v>
      </c>
      <c r="J223" s="132">
        <f>SUM(J189:J200)*7.7/60</f>
      </c>
      <c r="K223" s="421">
        <f>SUM(K189:K200)</f>
      </c>
      <c r="L223" s="423">
        <v>0</v>
      </c>
      <c r="M223" s="135">
        <f>SUM(M189:M200)*7.7/60</f>
      </c>
      <c r="N223" s="421">
        <f>SUM(N189:N200)</f>
      </c>
      <c r="O223" s="423">
        <v>0</v>
      </c>
      <c r="P223" s="135">
        <f>SUM(P189:P200)*7.7/60</f>
      </c>
      <c r="Q223" s="421">
        <f>SUM(Q189:Q200)</f>
      </c>
      <c r="R223" s="423">
        <v>0</v>
      </c>
      <c r="S223" s="135">
        <f>SUM(S189:S200)*7.7/60</f>
      </c>
      <c r="T223" s="421">
        <f>SUM(T189:T200)</f>
      </c>
      <c r="U223" s="423">
        <v>0</v>
      </c>
      <c r="V223" s="135">
        <f>SUM(V189:V200)*7.7/60</f>
      </c>
      <c r="W223" s="421">
        <f>SUM(W189:W200)</f>
      </c>
      <c r="X223" s="423">
        <v>0</v>
      </c>
      <c r="Y223" s="135">
        <f>SUM(Y189:Y200)*7.7/60</f>
      </c>
      <c r="Z223" s="421">
        <f>SUM(Z189:Z200)</f>
      </c>
      <c r="AA223" s="423">
        <v>0</v>
      </c>
      <c r="AB223" s="135">
        <f>SUM(AB189:AB200)*7.7/60</f>
      </c>
      <c r="AC223" s="421">
        <f>SUM(AC189:AC200)</f>
      </c>
      <c r="AD223" s="135">
        <f>SUM(AD189:AD200)*7.7/60</f>
      </c>
      <c r="AE223" s="135">
        <f>SUM(AE189:AE200)*7.7/60</f>
      </c>
      <c r="AF223" s="421">
        <f>SUM(AF189:AF200)</f>
      </c>
      <c r="AG223" s="135">
        <f>SUM(AG189:AG200)*7.7/60</f>
      </c>
      <c r="AH223" s="135">
        <f>SUM(AH189:AH200)*7.7/60</f>
      </c>
      <c r="AI223" s="421">
        <f>SUM(AI189:AI200)</f>
      </c>
      <c r="AJ223" s="135">
        <f>SUM(AJ189:AJ200)*7.7/60</f>
      </c>
      <c r="AK223" s="135">
        <f>SUM(AK189:AK200)*7.7/60</f>
      </c>
      <c r="AL223" s="421">
        <f>SUM(AL189:AL200)</f>
      </c>
      <c r="AM223" s="135">
        <f>SUM(AM189:AM200)*7.7/60</f>
      </c>
      <c r="AN223" s="135">
        <f>SUM(AN189:AN200)*7.7/60</f>
      </c>
      <c r="AO223" s="421">
        <f>SUM(AO189:AO200)</f>
      </c>
      <c r="AP223" s="135">
        <f>SUM(AP189:AP200)*7.7/60</f>
      </c>
      <c r="AQ223" s="135">
        <f>SUM(AQ189:AQ200)*7.7/60</f>
      </c>
      <c r="AR223" s="421">
        <f>SUM(AR189:AR200)</f>
      </c>
      <c r="AS223" s="135">
        <f>SUM(AS189:AS200)*7.7/60</f>
      </c>
      <c r="AT223" s="135">
        <f>SUM(AT189:AT200)*7.7/60</f>
      </c>
      <c r="AV223" s="135">
        <f>SUM(AV189:AV200)*7.7/60</f>
      </c>
      <c r="AW223" s="135">
        <f>SUM(AW189:AW200)*7.7/60</f>
      </c>
      <c r="AY223" s="135">
        <f>SUM(AY189:AY200)*7.7/60</f>
      </c>
      <c r="AZ223" s="135">
        <f>SUM(AZ189:AZ200)*7.7/60</f>
      </c>
      <c r="BB223" s="135">
        <f>SUM(BB189:BB200)*7.7/60</f>
      </c>
      <c r="BC223" s="135">
        <f>SUM(BC189:BC200)*7.7/60</f>
      </c>
      <c r="BE223" s="135">
        <f>SUM(BE189:BE200)*7.7/60</f>
      </c>
      <c r="BF223" s="135">
        <f>SUM(BF189:BF200)*7.7/60</f>
      </c>
      <c r="BH223" s="135">
        <f>SUM(BH189:BH200)*7.7/60</f>
      </c>
      <c r="BI223" s="135">
        <f>SUM(BI189:BI200)*7.7/60</f>
      </c>
      <c r="BK223" s="135">
        <f>SUM(BK189:BK200)*7.7/60</f>
      </c>
      <c r="BL223" s="135">
        <f>SUM(BL189:BL200)*7.7/60</f>
      </c>
      <c r="BN223" s="135">
        <f>SUM(BN189:BN200)*7.7/60</f>
      </c>
      <c r="BO223" s="135">
        <f>SUM(BO189:BO200)*7.7/60</f>
      </c>
      <c r="BQ223" s="135">
        <f>SUM(BQ189:BQ200)*7.7/60</f>
      </c>
      <c r="BR223" s="135">
        <f>SUM(BR189:BR200)*7.7/60</f>
      </c>
      <c r="BT223" s="135">
        <f>SUM(BT189:BT200)*7.7/60</f>
      </c>
      <c r="BU223" s="135">
        <f>SUM(BU189:BU200)*7.7/60</f>
      </c>
      <c r="BW223" s="135">
        <f>SUM(BW189:BW200)*7.7/60</f>
      </c>
      <c r="BX223" s="135">
        <f>SUM(BX189:BX200)*7.7/60</f>
      </c>
      <c r="BZ223" s="135">
        <f>SUM(BZ189:BZ200)*7.7/60</f>
      </c>
      <c r="CA223" s="135">
        <f>SUM(CA189:CA200)*7.7/60</f>
      </c>
      <c r="CC223" s="135">
        <f>SUM(CC189:CC200)*7.7/60</f>
      </c>
      <c r="CD223" s="135">
        <f>SUM(CD189:CD200)*7.7/60</f>
      </c>
      <c r="CF223" s="135">
        <f>SUM(CF189:CF200)*7.7/60</f>
      </c>
      <c r="CG223" s="135">
        <f>SUM(CG189:CG200)*7.7/60</f>
      </c>
      <c r="CI223" s="135">
        <f>SUM(CI189:CI200)*7.7/60</f>
      </c>
      <c r="CJ223" s="135">
        <f>SUM(CJ189:CJ200)*7.7/60</f>
      </c>
      <c r="CL223" s="135">
        <f>SUM(CL189:CL200)*7.7/60</f>
      </c>
      <c r="CM223" s="135">
        <f>SUM(CM189:CM200)*7.7/60</f>
      </c>
      <c r="CO223" s="135">
        <f>SUM(CO189:CO200)*7.7/60</f>
      </c>
      <c r="CP223" s="135">
        <f>SUM(CP189:CP200)*7.7/60</f>
      </c>
      <c r="CR223" s="135">
        <f>SUM(CR189:CR200)*7.7/60</f>
      </c>
      <c r="CS223" s="135">
        <f>SUM(CS189:CS200)*7.7/60</f>
      </c>
      <c r="CU223" s="135">
        <f>SUM(CU189:CU200)*7.7/60</f>
      </c>
      <c r="CV223" s="135">
        <f>SUM(CV189:CV200)*7.7/60</f>
      </c>
      <c r="CX223" s="135">
        <f>SUM(CX189:CX200)*7.7/60</f>
      </c>
      <c r="CY223" s="135">
        <f>SUM(CY189:CY200)*7.7/60</f>
      </c>
      <c r="DA223" s="135">
        <f>SUM(DA189:DA200)*7.7/60</f>
      </c>
      <c r="DB223" s="135">
        <f>SUM(DB189:DB200)*7.7/60</f>
      </c>
      <c r="DD223" s="135">
        <f>SUM(DD189:DD200)*7.7/60</f>
      </c>
      <c r="DE223" s="135">
        <f>SUM(DE189:DE200)*7.7/60</f>
      </c>
      <c r="DG223" s="135">
        <f>SUM(DG189:DG200)*7.7/60</f>
      </c>
      <c r="DH223" s="135">
        <f>SUM(DH189:DH200)*7.7/60</f>
      </c>
      <c r="DJ223" s="135">
        <f>SUM(DJ189:DJ200)*7.7/60</f>
      </c>
      <c r="DK223" s="135">
        <f>SUM(DK189:DK200)*7.7/60</f>
      </c>
      <c r="DM223" s="135">
        <f>SUM(DM189:DM200)*7.7/60</f>
      </c>
      <c r="DN223" s="135">
        <f>SUM(DN189:DN200)*7.7/60</f>
      </c>
      <c r="DP223" s="135">
        <f>SUM(DP189:DP200)*7.7/60</f>
      </c>
      <c r="DQ223" s="135">
        <f>SUM(DQ189:DQ200)*7.7/60</f>
      </c>
      <c r="DS223" s="135">
        <f>SUM(DS189:DS200)*7.7/60</f>
      </c>
      <c r="DT223" s="135">
        <f>SUM(DT189:DT200)*7.7/60</f>
      </c>
      <c r="DV223" s="135">
        <f>SUM(DV189:DV200)*7.7/60</f>
      </c>
      <c r="DW223" s="135">
        <f>SUM(DW189:DW200)*7.7/60</f>
      </c>
      <c r="DY223" s="135">
        <f>SUM(DY189:DY200)*7.7/60</f>
      </c>
      <c r="DZ223" s="135">
        <f>SUM(DZ189:DZ200)*7.7/60</f>
      </c>
      <c r="EB223" s="135">
        <f>SUM(EB189:EB200)*7.7/60</f>
      </c>
      <c r="EC223" s="135">
        <f>SUM(EC189:EC200)*7.7/60</f>
      </c>
      <c r="EE223" s="135">
        <f>SUM(EE189:EE200)*7.7/60</f>
      </c>
      <c r="EF223" s="135">
        <f>SUM(EF189:EF200)*7.7/60</f>
      </c>
      <c r="EH223" s="135">
        <f>SUM(EH189:EH200)*7.7/60</f>
      </c>
      <c r="EI223" s="135">
        <f>SUM(EI189:EI200)*7.7/60</f>
      </c>
      <c r="EK223" s="135">
        <f>SUM(EK189:EK200)*7.7/60</f>
      </c>
      <c r="EL223" s="135">
        <f>SUM(EL189:EL200)*7.7/60</f>
      </c>
      <c r="EN223" s="135">
        <f>SUM(EN189:EN200)*7.7/60</f>
      </c>
      <c r="EO223" s="135">
        <f>SUM(EO189:EO200)*7.7/60</f>
      </c>
      <c r="EQ223" s="135">
        <f>SUM(EQ189:EQ200)*7.7/60</f>
      </c>
      <c r="ER223" s="135">
        <f>SUM(ER189:ER200)*7.7/60</f>
      </c>
      <c r="ET223" s="135">
        <f>SUM(ET189:ET200)*7.7/60</f>
      </c>
      <c r="EU223" s="135">
        <f>SUM(EU189:EU200)*7.7/60</f>
      </c>
      <c r="EW223" s="135">
        <f>SUM(EW189:EW200)*7.7/60</f>
      </c>
      <c r="EX223" s="135">
        <f>SUM(EX189:EX200)*7.7/60</f>
      </c>
      <c r="EZ223" s="135">
        <f>SUM(EZ189:EZ200)*7.7/60</f>
      </c>
      <c r="FA223" s="135">
        <f>SUM(FA189:FA200)*7.7/60</f>
      </c>
      <c r="FC223" s="135">
        <f>SUM(FC189:FC200)*7.7/60</f>
      </c>
      <c r="FD223" s="135">
        <f>SUM(FD189:FD200)*7.7/60</f>
      </c>
      <c r="FF223" s="135">
        <f>SUM(FF189:FF200)*7.7/60</f>
      </c>
      <c r="FG223" s="135">
        <f>SUM(FG189:FG200)*7.7/60</f>
      </c>
      <c r="FI223" s="135">
        <f>SUM(FI189:FI200)*7.7/60</f>
      </c>
      <c r="FJ223" s="135">
        <f>SUM(FJ189:FJ200)*7.7/60</f>
      </c>
      <c r="FL223" s="135">
        <f>SUM(FL189:FL200)*7.7/60</f>
      </c>
      <c r="FM223" s="135">
        <f>SUM(FM189:FM200)*7.7/60</f>
      </c>
    </row>
    <row r="224" ht="15.75" customHeight="1" spans="1:170" x14ac:dyDescent="0.25">
      <c r="B224" s="422"/>
      <c r="C224" s="422" t="s">
        <v>112</v>
      </c>
      <c r="D224" s="422"/>
      <c r="E224" s="421">
        <f>SUM(E202:E215)</f>
      </c>
      <c r="F224" s="425">
        <f>SUM(F202:F215)*7.7/60</f>
      </c>
      <c r="G224" s="425">
        <f>SUM(G202:G215)*7.7/60</f>
      </c>
      <c r="H224" s="421">
        <f>SUM(H202:H215)</f>
      </c>
      <c r="I224" s="426">
        <f>SUM(I202:I215)*7.7/60</f>
      </c>
      <c r="J224" s="426">
        <f>SUM(J202:J215)*7.7/60</f>
      </c>
      <c r="K224" s="421">
        <f>SUM(K202:K215)</f>
      </c>
      <c r="L224" s="425">
        <f>SUM(L202:L215)*7.7/60</f>
      </c>
      <c r="M224" s="425">
        <f>SUM(M202:M215)*7.7/60</f>
      </c>
      <c r="N224" s="421">
        <f>SUM(N202:N215)</f>
      </c>
      <c r="O224" s="425">
        <f>SUM(O202:O215)*7.7/60</f>
      </c>
      <c r="P224" s="425">
        <f>SUM(P202:P215)*7.7/60</f>
      </c>
      <c r="Q224" s="421">
        <f>SUM(Q202:Q215)</f>
      </c>
      <c r="R224" s="425">
        <f>SUM(R202:R215)*7.7/60</f>
      </c>
      <c r="S224" s="425">
        <f>SUM(S202:S215)*7.7/60</f>
      </c>
      <c r="T224" s="421">
        <f>SUM(T202:T215)</f>
      </c>
      <c r="U224" s="425">
        <f>SUM(U202:U215)*7.7/60</f>
      </c>
      <c r="V224" s="425">
        <f>SUM(V202:V215)*7.7/60</f>
      </c>
      <c r="W224" s="421">
        <f>SUM(W202:W215)</f>
      </c>
      <c r="X224" s="425">
        <f>SUM(X202:X215)*7.7/60</f>
      </c>
      <c r="Y224" s="425">
        <f>SUM(Y202:Y215)*7.7/60</f>
      </c>
      <c r="Z224" s="421">
        <f>SUM(Z202:Z215)</f>
      </c>
      <c r="AA224" s="425">
        <f>SUM(AA202:AA215)*7.7/60</f>
      </c>
      <c r="AB224" s="425">
        <f>SUM(AB202:AB215)*7.7/60</f>
      </c>
      <c r="AC224" s="421">
        <f>SUM(AC202:AC215)</f>
      </c>
      <c r="AD224" s="425">
        <f>SUM(AD202:AD215)*7.7/60</f>
      </c>
      <c r="AE224" s="425">
        <f>SUM(AE202:AE215)*7.7/60</f>
      </c>
      <c r="AF224" s="421">
        <f>SUM(AF202:AF215)</f>
      </c>
      <c r="AG224" s="425">
        <f>SUM(AG202:AG215)*7.7/60</f>
      </c>
      <c r="AH224" s="425">
        <f>SUM(AH202:AH215)*7.7/60</f>
      </c>
      <c r="AI224" s="421">
        <f>SUM(AI202:AI215)</f>
      </c>
      <c r="AJ224" s="425">
        <f>SUM(AJ202:AJ215)*7.7/60</f>
      </c>
      <c r="AK224" s="425">
        <f>SUM(AK202:AK215)*7.7/60</f>
      </c>
      <c r="AL224" s="421">
        <f>SUM(AL202:AL215)</f>
      </c>
      <c r="AM224" s="425">
        <f>SUM(AM202:AM215)*7.7/60</f>
      </c>
      <c r="AN224" s="425">
        <f>SUM(AN202:AN215)*7.7/60</f>
      </c>
      <c r="AO224" s="421">
        <f>SUM(AO202:AO215)</f>
      </c>
      <c r="AP224" s="425">
        <f>SUM(AP202:AP215)*7.7/60</f>
      </c>
      <c r="AQ224" s="425">
        <f>SUM(AQ202:AQ215)*7.7/60</f>
      </c>
      <c r="AR224" s="421">
        <f>SUM(AR202:AR215)</f>
      </c>
      <c r="AS224" s="425">
        <f>SUM(AS202:AS215)*7.7/60</f>
      </c>
      <c r="AT224" s="425">
        <f>SUM(AT202:AT215)*7.7/60</f>
      </c>
      <c r="AV224" s="425">
        <f>SUM(AV202:AV215)*7.7/60</f>
      </c>
      <c r="AW224" s="425">
        <f>SUM(AW202:AW215)*7.7/60</f>
      </c>
      <c r="AY224" s="425">
        <f>SUM(AY202:AY215)*7.7/60</f>
      </c>
      <c r="AZ224" s="425">
        <f>SUM(AZ202:AZ215)*7.7/60</f>
      </c>
      <c r="BB224" s="425">
        <f>SUM(BB202:BB215)*7.7/60</f>
      </c>
      <c r="BC224" s="425">
        <f>SUM(BC202:BC215)*7.7/60</f>
      </c>
      <c r="BE224" s="425">
        <f>SUM(BE202:BE215)*7.7/60</f>
      </c>
      <c r="BF224" s="425">
        <f>SUM(BF202:BF215)*7.7/60</f>
      </c>
      <c r="BH224" s="425">
        <f>SUM(BH202:BH215)*7.7/60</f>
      </c>
      <c r="BI224" s="425">
        <f>SUM(BI202:BI215)*7.7/60</f>
      </c>
      <c r="BK224" s="425">
        <f>SUM(BK202:BK215)*7.7/60</f>
      </c>
      <c r="BL224" s="425">
        <f>SUM(BL202:BL215)*7.7/60</f>
      </c>
      <c r="BN224" s="425">
        <f>SUM(BN202:BN215)*7.7/60</f>
      </c>
      <c r="BO224" s="425">
        <f>SUM(BO202:BO215)*7.7/60</f>
      </c>
      <c r="BQ224" s="425">
        <f>SUM(BQ202:BQ215)*7.7/60</f>
      </c>
      <c r="BR224" s="425">
        <f>SUM(BR202:BR215)*7.7/60</f>
      </c>
      <c r="BT224" s="425">
        <f>SUM(BT202:BT215)*7.7/60</f>
      </c>
      <c r="BU224" s="425">
        <f>SUM(BU202:BU215)*7.7/60</f>
      </c>
      <c r="BW224" s="425">
        <f>SUM(BW202:BW215)*7.7/60</f>
      </c>
      <c r="BX224" s="425">
        <f>SUM(BX202:BX215)*7.7/60</f>
      </c>
      <c r="BZ224" s="425">
        <f>SUM(BZ202:BZ215)*7.7/60</f>
      </c>
      <c r="CA224" s="425">
        <f>SUM(CA202:CA215)*7.7/60</f>
      </c>
      <c r="CC224" s="425">
        <f>SUM(CC202:CC215)*7.7/60</f>
      </c>
      <c r="CD224" s="425">
        <f>SUM(CD202:CD215)*7.7/60</f>
      </c>
      <c r="CF224" s="425">
        <f>SUM(CF202:CF215)*7.7/60</f>
      </c>
      <c r="CG224" s="425">
        <f>SUM(CG202:CG215)*7.7/60</f>
      </c>
      <c r="CI224" s="425">
        <f>SUM(CI202:CI215)*7.7/60</f>
      </c>
      <c r="CJ224" s="425">
        <f>SUM(CJ202:CJ215)*7.7/60</f>
      </c>
      <c r="CL224" s="425">
        <f>SUM(CL202:CL215)*7.7/60</f>
      </c>
      <c r="CM224" s="425">
        <f>SUM(CM202:CM215)*7.7/60</f>
      </c>
      <c r="CO224" s="425">
        <f>SUM(CO202:CO215)*7.7/60</f>
      </c>
      <c r="CP224" s="425">
        <f>SUM(CP202:CP215)*7.7/60</f>
      </c>
      <c r="CR224" s="425">
        <f>SUM(CR202:CR215)*7.7/60</f>
      </c>
      <c r="CS224" s="425">
        <f>SUM(CS202:CS215)*7.7/60</f>
      </c>
      <c r="CU224" s="425">
        <f>SUM(CU202:CU215)*7.7/60</f>
      </c>
      <c r="CV224" s="425">
        <f>SUM(CV202:CV215)*7.7/60</f>
      </c>
      <c r="CX224" s="425">
        <f>SUM(CX202:CX215)*7.7/60</f>
      </c>
      <c r="CY224" s="425">
        <f>SUM(CY202:CY215)*7.7/60</f>
      </c>
      <c r="DA224" s="425">
        <f>SUM(DA202:DA215)*7.7/60</f>
      </c>
      <c r="DB224" s="425">
        <f>SUM(DB202:DB215)*7.7/60</f>
      </c>
      <c r="DD224" s="425">
        <f>SUM(DD202:DD215)*7.7/60</f>
      </c>
      <c r="DE224" s="425">
        <f>SUM(DE202:DE215)*7.7/60</f>
      </c>
      <c r="DG224" s="425">
        <f>SUM(DG202:DG215)*7.7/60</f>
      </c>
      <c r="DH224" s="425">
        <f>SUM(DH202:DH215)*7.7/60</f>
      </c>
      <c r="DJ224" s="425">
        <f>SUM(DJ202:DJ215)*7.7/60</f>
      </c>
      <c r="DK224" s="425">
        <f>SUM(DK202:DK215)*7.7/60</f>
      </c>
      <c r="DM224" s="425">
        <f>SUM(DM202:DM215)*7.7/60</f>
      </c>
      <c r="DN224" s="425">
        <f>SUM(DN202:DN215)*7.7/60</f>
      </c>
      <c r="DP224" s="425">
        <f>SUM(DP202:DP215)*7.7/60</f>
      </c>
      <c r="DQ224" s="425">
        <f>SUM(DQ202:DQ215)*7.7/60</f>
      </c>
      <c r="DS224" s="425">
        <f>SUM(DS202:DS215)*7.7/60</f>
      </c>
      <c r="DT224" s="425">
        <f>SUM(DT202:DT215)*7.7/60</f>
      </c>
      <c r="DV224" s="425">
        <f>SUM(DV202:DV215)*7.7/60</f>
      </c>
      <c r="DW224" s="425">
        <f>SUM(DW202:DW215)*7.7/60</f>
      </c>
      <c r="DY224" s="425">
        <f>SUM(DY202:DY215)*7.7/60</f>
      </c>
      <c r="DZ224" s="425">
        <f>SUM(DZ202:DZ215)*7.7/60</f>
      </c>
      <c r="EB224" s="425">
        <f>SUM(EB202:EB215)*7.7/60</f>
      </c>
      <c r="EC224" s="425">
        <f>SUM(EC202:EC215)*7.7/60</f>
      </c>
      <c r="EE224" s="425">
        <f>SUM(EE202:EE215)*7.7/60</f>
      </c>
      <c r="EF224" s="425">
        <f>SUM(EF202:EF215)*7.7/60</f>
      </c>
      <c r="EH224" s="425">
        <f>SUM(EH202:EH215)*7.7/60</f>
      </c>
      <c r="EI224" s="425">
        <f>SUM(EI202:EI215)*7.7/60</f>
      </c>
      <c r="EK224" s="425">
        <f>SUM(EK202:EK215)*7.7/60</f>
      </c>
      <c r="EL224" s="425">
        <f>SUM(EL202:EL215)*7.7/60</f>
      </c>
      <c r="EN224" s="425">
        <f>SUM(EN202:EN215)*7.7/60</f>
      </c>
      <c r="EO224" s="425">
        <f>SUM(EO202:EO215)*7.7/60</f>
      </c>
      <c r="EQ224" s="425">
        <f>SUM(EQ202:EQ215)*7.7/60</f>
      </c>
      <c r="ER224" s="425">
        <f>SUM(ER202:ER215)*7.7/60</f>
      </c>
      <c r="ET224" s="425">
        <f>SUM(ET202:ET215)*7.7/60</f>
      </c>
      <c r="EU224" s="425">
        <f>SUM(EU202:EU215)*7.7/60</f>
      </c>
      <c r="EW224" s="425">
        <f>SUM(EW202:EW215)*7.7/60</f>
      </c>
      <c r="EX224" s="425">
        <f>SUM(EX202:EX215)*7.7/60</f>
      </c>
      <c r="EZ224" s="425">
        <f>SUM(EZ202:EZ215)*7.7/60</f>
      </c>
      <c r="FA224" s="425">
        <f>SUM(FA202:FA215)*7.7/60</f>
      </c>
      <c r="FC224" s="425">
        <f>SUM(FC202:FC215)*7.7/60</f>
      </c>
      <c r="FD224" s="425">
        <f>SUM(FD202:FD215)*7.7/60</f>
      </c>
      <c r="FF224" s="425">
        <f>SUM(FF202:FF215)*7.7/60</f>
      </c>
      <c r="FG224" s="425">
        <f>SUM(FG202:FG215)*7.7/60</f>
      </c>
      <c r="FI224" s="425">
        <f>SUM(FI202:FI215)*7.7/60</f>
      </c>
      <c r="FJ224" s="425">
        <f>SUM(FJ202:FJ215)*7.7/60</f>
      </c>
      <c r="FL224" s="425">
        <f>SUM(FL202:FL215)*7.7/60</f>
      </c>
      <c r="FM224" s="425">
        <f>SUM(FM202:FM215)*7.7/60</f>
      </c>
    </row>
    <row r="225" ht="15.75" customHeight="1" spans="1:170" x14ac:dyDescent="0.25">
      <c r="B225" s="427"/>
      <c r="C225" s="427" t="s">
        <v>113</v>
      </c>
      <c r="D225" s="420"/>
      <c r="E225" s="421">
        <f t="shared" ref="E225:AT225" si="4">SUM(E217:E224)</f>
      </c>
      <c r="F225" s="428">
        <f t="shared" si="4"/>
      </c>
      <c r="G225" s="428">
        <f t="shared" si="4"/>
      </c>
      <c r="H225" s="421">
        <f t="shared" si="4"/>
      </c>
      <c r="I225" s="428">
        <f t="shared" si="4"/>
      </c>
      <c r="J225" s="428">
        <f t="shared" si="4"/>
      </c>
      <c r="K225" s="421">
        <f t="shared" si="4"/>
      </c>
      <c r="L225" s="428">
        <f t="shared" si="4"/>
      </c>
      <c r="M225" s="428">
        <f t="shared" si="4"/>
      </c>
      <c r="N225" s="421">
        <f t="shared" si="4"/>
      </c>
      <c r="O225" s="428">
        <f t="shared" si="4"/>
      </c>
      <c r="P225" s="428">
        <f t="shared" si="4"/>
      </c>
      <c r="Q225" s="421">
        <f t="shared" si="4"/>
      </c>
      <c r="R225" s="428">
        <f t="shared" si="4"/>
      </c>
      <c r="S225" s="428">
        <f t="shared" si="4"/>
      </c>
      <c r="T225" s="421">
        <f t="shared" si="4"/>
      </c>
      <c r="U225" s="428">
        <f t="shared" si="4"/>
      </c>
      <c r="V225" s="428">
        <f t="shared" si="4"/>
      </c>
      <c r="W225" s="421">
        <f t="shared" si="4"/>
      </c>
      <c r="X225" s="428">
        <f t="shared" si="4"/>
      </c>
      <c r="Y225" s="428">
        <f t="shared" si="4"/>
      </c>
      <c r="Z225" s="421">
        <f t="shared" si="4"/>
      </c>
      <c r="AA225" s="428">
        <f t="shared" si="4"/>
      </c>
      <c r="AB225" s="428">
        <f t="shared" si="4"/>
      </c>
      <c r="AC225" s="421">
        <f t="shared" si="4"/>
      </c>
      <c r="AD225" s="428">
        <f t="shared" si="4"/>
      </c>
      <c r="AE225" s="428">
        <f t="shared" si="4"/>
      </c>
      <c r="AF225" s="421">
        <f t="shared" si="4"/>
      </c>
      <c r="AG225" s="428">
        <f t="shared" si="4"/>
      </c>
      <c r="AH225" s="428">
        <f t="shared" si="4"/>
      </c>
      <c r="AI225" s="421">
        <f t="shared" si="4"/>
      </c>
      <c r="AJ225" s="428">
        <f t="shared" si="4"/>
      </c>
      <c r="AK225" s="428">
        <f t="shared" si="4"/>
      </c>
      <c r="AL225" s="421">
        <f t="shared" si="4"/>
      </c>
      <c r="AM225" s="428">
        <f t="shared" si="4"/>
      </c>
      <c r="AN225" s="428">
        <f t="shared" si="4"/>
      </c>
      <c r="AO225" s="421">
        <f t="shared" si="4"/>
      </c>
      <c r="AP225" s="428">
        <f t="shared" si="4"/>
      </c>
      <c r="AQ225" s="428">
        <f t="shared" si="4"/>
      </c>
      <c r="AR225" s="421">
        <f t="shared" si="4"/>
      </c>
      <c r="AS225" s="428">
        <f t="shared" si="4"/>
      </c>
      <c r="AT225" s="428">
        <f t="shared" si="4"/>
      </c>
      <c r="AV225" s="428">
        <f>SUM(AV217:AV224)</f>
      </c>
      <c r="AW225" s="428">
        <f>SUM(AW217:AW224)</f>
      </c>
      <c r="AY225" s="428">
        <f>SUM(AY217:AY224)</f>
      </c>
      <c r="AZ225" s="428">
        <f>SUM(AZ217:AZ224)</f>
      </c>
      <c r="BB225" s="428">
        <f>SUM(BB217:BB224)</f>
      </c>
      <c r="BC225" s="428">
        <f>SUM(BC217:BC224)</f>
      </c>
      <c r="BE225" s="428">
        <f>SUM(BE217:BE224)</f>
      </c>
      <c r="BF225" s="428">
        <f>SUM(BF217:BF224)</f>
      </c>
      <c r="BH225" s="428">
        <f>SUM(BH217:BH224)</f>
      </c>
      <c r="BI225" s="428">
        <f>SUM(BI217:BI224)</f>
      </c>
      <c r="BK225" s="428">
        <f>SUM(BK217:BK224)</f>
      </c>
      <c r="BL225" s="428">
        <f>SUM(BL217:BL224)</f>
      </c>
      <c r="BN225" s="428">
        <f>SUM(BN217:BN224)</f>
      </c>
      <c r="BO225" s="428">
        <f>SUM(BO217:BO224)</f>
      </c>
      <c r="BQ225" s="428">
        <f>SUM(BQ217:BQ224)</f>
      </c>
      <c r="BR225" s="428">
        <f>SUM(BR217:BR224)</f>
      </c>
      <c r="BT225" s="428">
        <f>SUM(BT217:BT224)</f>
      </c>
      <c r="BU225" s="428">
        <f>SUM(BU217:BU224)</f>
      </c>
      <c r="BW225" s="428">
        <f>SUM(BW217:BW224)</f>
      </c>
      <c r="BX225" s="428">
        <f>SUM(BX217:BX224)</f>
      </c>
      <c r="BZ225" s="428">
        <f>SUM(BZ217:BZ224)</f>
      </c>
      <c r="CA225" s="428">
        <f>SUM(CA217:CA224)</f>
      </c>
      <c r="CC225" s="428">
        <f>SUM(CC217:CC224)</f>
      </c>
      <c r="CD225" s="428">
        <f>SUM(CD217:CD224)</f>
      </c>
      <c r="CF225" s="428">
        <f>SUM(CF217:CF224)</f>
      </c>
      <c r="CG225" s="428">
        <f>SUM(CG217:CG224)</f>
      </c>
      <c r="CI225" s="428">
        <f>SUM(CI217:CI224)</f>
      </c>
      <c r="CJ225" s="428">
        <f>SUM(CJ217:CJ224)</f>
      </c>
      <c r="CL225" s="428">
        <f>SUM(CL217:CL224)</f>
      </c>
      <c r="CM225" s="428">
        <f>SUM(CM217:CM224)</f>
      </c>
      <c r="CN225" s="429"/>
      <c r="CO225" s="428">
        <f>SUM(CO217:CO224)</f>
      </c>
      <c r="CP225" s="428">
        <f>SUM(CP217:CP224)</f>
      </c>
      <c r="CQ225" s="429"/>
      <c r="CR225" s="428">
        <f>SUM(CR217:CR224)</f>
      </c>
      <c r="CS225" s="428">
        <f>SUM(CS217:CS224)</f>
      </c>
      <c r="CT225" s="429"/>
      <c r="CU225" s="428">
        <f>SUM(CU217:CU224)</f>
      </c>
      <c r="CV225" s="428">
        <f>SUM(CV217:CV224)</f>
      </c>
      <c r="CW225" s="429"/>
      <c r="CX225" s="428">
        <f>SUM(CX217:CX224)</f>
      </c>
      <c r="CY225" s="428">
        <f>SUM(CY217:CY224)</f>
      </c>
      <c r="CZ225" s="429"/>
      <c r="DA225" s="428">
        <f>SUM(DA217:DA224)</f>
      </c>
      <c r="DB225" s="428">
        <f>SUM(DB217:DB224)</f>
      </c>
      <c r="DC225" s="429"/>
      <c r="DD225" s="428">
        <f>SUM(DD217:DD224)</f>
      </c>
      <c r="DE225" s="428">
        <f>SUM(DE217:DE224)</f>
      </c>
      <c r="DF225" s="429"/>
      <c r="DG225" s="428">
        <f>SUM(DG217:DG224)</f>
      </c>
      <c r="DH225" s="428">
        <f>SUM(DH217:DH224)</f>
      </c>
      <c r="DI225" s="429"/>
      <c r="DJ225" s="428">
        <f>SUM(DJ217:DJ224)</f>
      </c>
      <c r="DK225" s="428">
        <f>SUM(DK217:DK224)</f>
      </c>
      <c r="DL225" s="429"/>
      <c r="DM225" s="428">
        <f>SUM(DM217:DM224)</f>
      </c>
      <c r="DN225" s="428">
        <f>SUM(DN217:DN224)</f>
      </c>
      <c r="DO225" s="429"/>
      <c r="DP225" s="428">
        <f>SUM(DP217:DP224)</f>
      </c>
      <c r="DQ225" s="428">
        <f>SUM(DQ217:DQ224)</f>
      </c>
      <c r="DR225" s="429"/>
      <c r="DS225" s="428">
        <f>SUM(DS217:DS224)</f>
      </c>
      <c r="DT225" s="428">
        <f>SUM(DT217:DT224)</f>
      </c>
      <c r="DU225" s="429"/>
      <c r="DV225" s="428">
        <f>SUM(DV217:DV224)</f>
      </c>
      <c r="DW225" s="428">
        <f>SUM(DW217:DW224)</f>
      </c>
      <c r="DX225" s="429"/>
      <c r="DY225" s="428">
        <f>SUM(DY217:DY224)</f>
      </c>
      <c r="DZ225" s="428">
        <f>SUM(DZ217:DZ224)</f>
      </c>
      <c r="EA225" s="429"/>
      <c r="EB225" s="428">
        <f>SUM(EB217:EB224)</f>
      </c>
      <c r="EC225" s="428">
        <f>SUM(EC217:EC224)</f>
      </c>
      <c r="ED225" s="429"/>
      <c r="EE225" s="428">
        <f>SUM(EE217:EE224)</f>
      </c>
      <c r="EF225" s="428">
        <f>SUM(EF217:EF224)</f>
      </c>
      <c r="EG225" s="429"/>
      <c r="EH225" s="428">
        <f>SUM(EH217:EH224)</f>
      </c>
      <c r="EI225" s="428">
        <f>SUM(EI217:EI224)</f>
      </c>
      <c r="EJ225" s="429"/>
      <c r="EK225" s="428">
        <f>SUM(EK217:EK224)</f>
      </c>
      <c r="EL225" s="428">
        <f>SUM(EL217:EL224)</f>
      </c>
      <c r="EM225" s="429"/>
      <c r="EN225" s="428">
        <f>SUM(EN217:EN224)</f>
      </c>
      <c r="EO225" s="428">
        <f>SUM(EO217:EO224)</f>
      </c>
      <c r="EP225" s="429"/>
      <c r="EQ225" s="428">
        <f>SUM(EQ217:EQ224)</f>
      </c>
      <c r="ER225" s="428">
        <f>SUM(ER217:ER224)</f>
      </c>
      <c r="ES225" s="429"/>
      <c r="ET225" s="428">
        <f>SUM(ET217:ET224)</f>
      </c>
      <c r="EU225" s="428">
        <f>SUM(EU217:EU224)</f>
      </c>
      <c r="EV225" s="429"/>
      <c r="EW225" s="428">
        <f>SUM(EW217:EW224)</f>
      </c>
      <c r="EX225" s="428">
        <f>SUM(EX217:EX224)</f>
      </c>
      <c r="EY225" s="429"/>
      <c r="EZ225" s="428">
        <f>SUM(EZ217:EZ224)</f>
      </c>
      <c r="FA225" s="428">
        <f>SUM(FA217:FA224)</f>
      </c>
      <c r="FB225" s="429"/>
      <c r="FC225" s="428">
        <f>SUM(FC217:FC224)</f>
      </c>
      <c r="FD225" s="428">
        <f>SUM(FD217:FD224)</f>
      </c>
      <c r="FE225" s="429"/>
      <c r="FF225" s="428">
        <f>SUM(FF217:FF224)</f>
      </c>
      <c r="FG225" s="428">
        <f>SUM(FG217:FG224)</f>
      </c>
      <c r="FH225" s="429"/>
      <c r="FI225" s="428">
        <f>SUM(FI217:FI224)</f>
      </c>
      <c r="FJ225" s="428">
        <f>SUM(FJ217:FJ224)</f>
      </c>
      <c r="FK225" s="429"/>
      <c r="FL225" s="428">
        <f>SUM(FL217:FL224)</f>
      </c>
      <c r="FM225" s="428">
        <f>SUM(FM217:FM224)</f>
      </c>
      <c r="FN225" s="429">
        <f>IF(FK216&lt;1,"",(FL225+FM225)/7.7*60*'a completer'!$D$7*Feuil1!$H$226)</f>
      </c>
    </row>
    <row r="226" ht="15.75" customHeight="1" spans="1:170" s="430" customFormat="1" x14ac:dyDescent="0.25">
      <c r="A226" s="430"/>
      <c r="B226" s="431"/>
      <c r="C226" s="178" t="s">
        <v>105</v>
      </c>
      <c r="D226" s="431"/>
      <c r="E226" s="430"/>
      <c r="F226" s="432">
        <f>$E$1/60*F225/10+$E$2/60*E216</f>
      </c>
      <c r="G226" s="432">
        <f>($E$1+$E$2)/60*G225/2.5</f>
      </c>
      <c r="H226" s="430"/>
      <c r="I226" s="432">
        <f>$E$1/60*I225/10+$E$2/60*H216</f>
      </c>
      <c r="J226" s="432">
        <f>($E$1+$E$2)/60*J225/2.5</f>
      </c>
      <c r="K226" s="430"/>
      <c r="L226" s="432">
        <f>$E$1/60*L225/10+$E$2/60*K216</f>
      </c>
      <c r="M226" s="432">
        <f>($E$1+$E$2)/60*M225/2.5</f>
      </c>
      <c r="N226" s="430"/>
      <c r="O226" s="432">
        <f>$E$1/60*O225/10+$E$2/60*N216</f>
      </c>
      <c r="P226" s="432">
        <f>($E$1+$E$2)/60*P225/2.5</f>
      </c>
      <c r="Q226" s="430"/>
      <c r="R226" s="432">
        <f>$E$1/60*R225/10+$E$2/60*Q216</f>
      </c>
      <c r="S226" s="432">
        <f>($E$1+$E$2)/60*S225/2.5</f>
      </c>
      <c r="T226" s="430"/>
      <c r="U226" s="432">
        <f>$E$1/60*U225/10+$E$2/60*T216</f>
      </c>
      <c r="V226" s="432">
        <f>($E$1+$E$2)/60*V225/2.5</f>
      </c>
      <c r="W226" s="430"/>
      <c r="X226" s="432">
        <f>$E$1/60*X225/10+$E$2/60*W216</f>
      </c>
      <c r="Y226" s="432">
        <f>($E$1+$E$2)/60*Y225/2.5</f>
      </c>
      <c r="Z226" s="430"/>
      <c r="AA226" s="432">
        <f>$E$1/60*AA225/10+$E$2/60*Z216</f>
      </c>
      <c r="AB226" s="432">
        <f>($E$1+$E$2)/60*AB225/2.5</f>
      </c>
      <c r="AC226" s="430"/>
      <c r="AD226" s="432">
        <f>$E$1/60*AD225/10+$E$2/60*AC216</f>
      </c>
      <c r="AE226" s="432">
        <f>($E$1+$E$2)/60*AE225/2.5</f>
      </c>
      <c r="AF226" s="430"/>
      <c r="AG226" s="432">
        <f>$E$1/60*AG225/10+$E$2/60*AF216</f>
      </c>
      <c r="AH226" s="432">
        <f>($E$1+$E$2)/60*AH225/2.5</f>
      </c>
      <c r="AI226" s="430"/>
      <c r="AJ226" s="432">
        <f>$E$1/60*AJ225/10+$E$2/60*AI216</f>
      </c>
      <c r="AK226" s="432">
        <f>($E$1+$E$2)/60*AK225/2.5</f>
      </c>
      <c r="AL226" s="430"/>
      <c r="AM226" s="432">
        <f>$E$1/60*AM225/10+$E$2/60*AL216</f>
      </c>
      <c r="AN226" s="432">
        <f>($E$1+$E$2)/60*AN225/2.5</f>
      </c>
      <c r="AO226" s="430"/>
      <c r="AP226" s="432">
        <f>$E$1/60*AP225/10+$E$2/60*AO216</f>
      </c>
      <c r="AQ226" s="432">
        <f>($E$1+$E$2)/60*AQ225/2.5</f>
      </c>
      <c r="AR226" s="430"/>
      <c r="AS226" s="432">
        <f>$E$1/60*AS225/10+$E$2/60*AR216</f>
      </c>
      <c r="AT226" s="432">
        <f>($E$1+$E$2)/60*AT225/2.5</f>
      </c>
      <c r="AU226" s="430"/>
      <c r="AV226" s="432">
        <f>$E$1/60*AV225/10+$E$2/60*AU216</f>
      </c>
      <c r="AW226" s="432">
        <f>($E$1+$E$2)/60*AW225/2.5</f>
      </c>
      <c r="AX226" s="430"/>
      <c r="AY226" s="432">
        <f>$E$1/60*AY225/10+$E$2/60*AX216</f>
      </c>
      <c r="AZ226" s="432">
        <f>($E$1+$E$2)/60*AZ225/2.5</f>
      </c>
      <c r="BA226" s="430"/>
      <c r="BB226" s="432">
        <f>$E$1/60*BB225/10+$E$2/60*BA216</f>
      </c>
      <c r="BC226" s="432">
        <f>($E$1+$E$2)/60*BC225/2.5</f>
      </c>
      <c r="BD226" s="430"/>
      <c r="BE226" s="432">
        <f>$E$1/60*BE225/10+$E$2/60*BD216</f>
      </c>
      <c r="BF226" s="432">
        <f>($E$1+$E$2)/60*BF225/2.5</f>
      </c>
      <c r="BG226" s="430"/>
      <c r="BH226" s="432">
        <f>$E$1/60*BH225/10+$E$2/60*BG216</f>
      </c>
      <c r="BI226" s="432">
        <f>($E$1+$E$2)/60*BI225/2.5</f>
      </c>
      <c r="BJ226" s="430"/>
      <c r="BK226" s="432">
        <f>$E$1/60*BK225/10+$E$2/60*BJ216</f>
      </c>
      <c r="BL226" s="432">
        <f>($E$1+$E$2)/60*BL225/2.5</f>
      </c>
      <c r="BM226" s="430"/>
      <c r="BN226" s="432">
        <f>$E$1/60*BN225/10+$E$2/60*BM216</f>
      </c>
      <c r="BO226" s="432">
        <f>($E$1+$E$2)/60*BO225/2.5</f>
      </c>
      <c r="BP226" s="430"/>
      <c r="BQ226" s="432">
        <f>$E$1/60*BQ225/10+$E$2/60*BP216</f>
      </c>
      <c r="BR226" s="432">
        <f>($E$1+$E$2)/60*BR225/2.5</f>
      </c>
      <c r="BS226" s="430"/>
      <c r="BT226" s="432">
        <f>$E$1/60*BT225/10+$E$2/60*BS216</f>
      </c>
      <c r="BU226" s="432">
        <f>($E$1+$E$2)/60*BU225/2.5</f>
      </c>
      <c r="BV226" s="430"/>
      <c r="BW226" s="432">
        <f>$E$1/60*BW225/10+$E$2/60*BV216</f>
      </c>
      <c r="BX226" s="432">
        <f>($E$1+$E$2)/60*BX225/2.5</f>
      </c>
      <c r="BY226" s="430"/>
      <c r="BZ226" s="432">
        <f>$E$1/60*BZ225/10+$E$2/60*BY216</f>
      </c>
      <c r="CA226" s="432">
        <f>($E$1+$E$2)/60*CA225/2.5</f>
      </c>
      <c r="CB226" s="430"/>
      <c r="CC226" s="432">
        <f>$E$1/60*CC225/10+$E$2/60*CB216</f>
      </c>
      <c r="CD226" s="432">
        <f>($E$1+$E$2)/60*CD225/2.5</f>
      </c>
      <c r="CE226" s="430"/>
      <c r="CF226" s="432">
        <f>$E$1/60*CF225/10+$E$2/60*CE216</f>
      </c>
      <c r="CG226" s="432">
        <f>($E$1+$E$2)/60*CG225/2.5</f>
      </c>
      <c r="CH226" s="430"/>
      <c r="CI226" s="432">
        <f>$E$1/60*CI225/10+$E$2/60*CH216</f>
      </c>
      <c r="CJ226" s="432">
        <f>($E$1+$E$2)/60*CJ225/2.5</f>
      </c>
      <c r="CK226" s="430"/>
      <c r="CL226" s="432">
        <f>$E$1/60*CL225/10+$E$2/60*CK216</f>
      </c>
      <c r="CM226" s="432">
        <f>($E$1+$E$2)/60*CM225/2.5</f>
      </c>
      <c r="CN226" s="433"/>
      <c r="CO226" s="432">
        <f>$E$1/60*CO225/10+$E$2/60*CN216</f>
      </c>
      <c r="CP226" s="432">
        <f>($E$1+$E$2)/60*CP225/2.5</f>
      </c>
      <c r="CQ226" s="433"/>
      <c r="CR226" s="432">
        <f>$E$1/60*CR225/10+$E$2/60*CQ216</f>
      </c>
      <c r="CS226" s="432">
        <f>($E$1+$E$2)/60*CS225/2.5</f>
      </c>
      <c r="CT226" s="433"/>
      <c r="CU226" s="432">
        <f>$E$1/60*CU225/10+$E$2/60*CT216</f>
      </c>
      <c r="CV226" s="432">
        <f>($E$1+$E$2)/60*CV225/2.5</f>
      </c>
      <c r="CW226" s="433"/>
      <c r="CX226" s="432">
        <f>$E$1/60*CX225/10+$E$2/60*CW216</f>
      </c>
      <c r="CY226" s="432">
        <f>($E$1+$E$2)/60*CY225/2.5</f>
      </c>
      <c r="CZ226" s="433"/>
      <c r="DA226" s="432">
        <f>$E$1/60*DA225/10+$E$2/60*CZ216</f>
      </c>
      <c r="DB226" s="432">
        <f>($E$1+$E$2)/60*DB225/2.5</f>
      </c>
      <c r="DC226" s="433"/>
      <c r="DD226" s="432">
        <f>$E$1/60*DD225/10+$E$2/60*DC216</f>
      </c>
      <c r="DE226" s="432">
        <f>($E$1+$E$2)/60*DE225/2.5</f>
      </c>
      <c r="DF226" s="433"/>
      <c r="DG226" s="432">
        <f>$E$1/60*DG225/10+$E$2/60*DF216</f>
      </c>
      <c r="DH226" s="432">
        <f>($E$1+$E$2)/60*DH225/2.5</f>
      </c>
      <c r="DI226" s="433"/>
      <c r="DJ226" s="432">
        <f>$E$1/60*DJ225/10+$E$2/60*DI216</f>
      </c>
      <c r="DK226" s="432">
        <f>($E$1+$E$2)/60*DK225/2.5</f>
      </c>
      <c r="DL226" s="433"/>
      <c r="DM226" s="432">
        <f>$E$1/60*DM225/10+$E$2/60*DL216</f>
      </c>
      <c r="DN226" s="432">
        <f>($E$1+$E$2)/60*DN225/2.5</f>
      </c>
      <c r="DO226" s="433"/>
      <c r="DP226" s="432">
        <f>$E$1/60*DP225/10+$E$2/60*DO216</f>
      </c>
      <c r="DQ226" s="432">
        <f>($E$1+$E$2)/60*DQ225/2.5</f>
      </c>
      <c r="DR226" s="433"/>
      <c r="DS226" s="432">
        <f>$E$1/60*DS225/10+$E$2/60*DR216</f>
      </c>
      <c r="DT226" s="432">
        <f>($E$1+$E$2)/60*DT225/2.5</f>
      </c>
      <c r="DU226" s="433"/>
      <c r="DV226" s="432">
        <f>$E$1/60*DV225/10+$E$2/60*DU216</f>
      </c>
      <c r="DW226" s="432">
        <f>($E$1+$E$2)/60*DW225/2.5</f>
      </c>
      <c r="DX226" s="433"/>
      <c r="DY226" s="432">
        <f>$E$1/60*DY225/10+$E$2/60*DX216</f>
      </c>
      <c r="DZ226" s="432">
        <f>($E$1+$E$2)/60*DZ225/2.5</f>
      </c>
      <c r="EA226" s="433"/>
      <c r="EB226" s="432">
        <f>$E$1/60*EB225/10+$E$2/60*EA216</f>
      </c>
      <c r="EC226" s="432">
        <f>($E$1+$E$2)/60*EC225/2.5</f>
      </c>
      <c r="ED226" s="433"/>
      <c r="EE226" s="432">
        <f>$E$1/60*EE225/10+$E$2/60*ED216</f>
      </c>
      <c r="EF226" s="432">
        <f>($E$1+$E$2)/60*EF225/2.5</f>
      </c>
      <c r="EG226" s="433"/>
      <c r="EH226" s="432">
        <f>$E$1/60*EH225/10+$E$2/60*EG216</f>
      </c>
      <c r="EI226" s="432">
        <f>($E$1+$E$2)/60*EI225/2.5</f>
      </c>
      <c r="EJ226" s="433"/>
      <c r="EK226" s="432">
        <f>$E$1/60*EK225/10+$E$2/60*EJ216</f>
      </c>
      <c r="EL226" s="432">
        <f>($E$1+$E$2)/60*EL225/2.5</f>
      </c>
      <c r="EM226" s="433"/>
      <c r="EN226" s="432">
        <f>$E$1/60*EN225/10+$E$2/60*EM216</f>
      </c>
      <c r="EO226" s="432">
        <f>($E$1+$E$2)/60*EO225/2.5</f>
      </c>
      <c r="EP226" s="433"/>
      <c r="EQ226" s="432">
        <f>$E$1/60*EQ225/10+$E$2/60*EP216</f>
      </c>
      <c r="ER226" s="432">
        <f>($E$1+$E$2)/60*ER225/2.5</f>
      </c>
      <c r="ES226" s="433"/>
      <c r="ET226" s="432">
        <f>$E$1/60*ET225/10+$E$2/60*ES216</f>
      </c>
      <c r="EU226" s="432">
        <f>($E$1+$E$2)/60*EU225/2.5</f>
      </c>
      <c r="EV226" s="433"/>
      <c r="EW226" s="432">
        <f>$E$1/60*EW225/10+$E$2/60*EV216</f>
      </c>
      <c r="EX226" s="432">
        <f>($E$1+$E$2)/60*EX225/2.5</f>
      </c>
      <c r="EY226" s="433"/>
      <c r="EZ226" s="432">
        <f>$E$1/60*EZ225/10+$E$2/60*EY216</f>
      </c>
      <c r="FA226" s="432">
        <f>($E$1+$E$2)/60*FA225/2.5</f>
      </c>
      <c r="FB226" s="433"/>
      <c r="FC226" s="432">
        <f>$E$1/60*FC225/10+$E$2/60*FB216</f>
      </c>
      <c r="FD226" s="432">
        <f>($E$1+$E$2)/60*FD225/2.5</f>
      </c>
      <c r="FE226" s="433"/>
      <c r="FF226" s="432">
        <f>$E$1/60*FF225/10+$E$2/60*FE216</f>
      </c>
      <c r="FG226" s="432">
        <f>($E$1+$E$2)/60*FG225/2.5</f>
      </c>
      <c r="FH226" s="433"/>
      <c r="FI226" s="432">
        <f>$E$1/60*FI225/10+$E$2/60*FH216</f>
      </c>
      <c r="FJ226" s="432">
        <f>($E$1+$E$2)/60*FJ225/2.5</f>
      </c>
      <c r="FK226" s="433"/>
      <c r="FL226" s="432">
        <f>$E$1/60*FL225/10+$E$2/60*FK216</f>
      </c>
      <c r="FM226" s="432">
        <f>($E$1+$E$2)/60*FM225/2.5</f>
      </c>
      <c r="FN226" s="433">
        <f>FL225/10*$B$1+FM225/2.5*$B$1</f>
      </c>
    </row>
    <row r="227" ht="15" customHeight="1" spans="1:170" x14ac:dyDescent="0.25">
      <c r="B227" s="186"/>
      <c r="C227" s="186" t="s">
        <v>117</v>
      </c>
      <c r="D227" s="422"/>
      <c r="F227" s="189">
        <f>ROUNDUP(+F225/10,0)</f>
      </c>
      <c r="G227" s="189">
        <f>ROUNDUP(+G225/2.5,0)</f>
      </c>
      <c r="I227" s="189">
        <f>ROUNDUP(+I225/10,0)</f>
      </c>
      <c r="J227" s="189">
        <f>ROUNDUP(+J225/2.5,0)</f>
      </c>
      <c r="L227" s="189">
        <f>ROUNDUP(+L225/10,0)</f>
      </c>
      <c r="M227" s="189">
        <f>ROUNDUP(+M225/2.5,0)</f>
      </c>
      <c r="O227" s="189">
        <f>ROUNDUP(+O225/10,0)</f>
      </c>
      <c r="P227" s="189">
        <f>ROUNDUP(+P225/2.5,0)</f>
      </c>
      <c r="R227" s="189">
        <f>ROUNDUP(+R225/10,0)</f>
      </c>
      <c r="S227" s="189">
        <f>ROUNDUP(+S225/2.5,0)</f>
      </c>
      <c r="U227" s="189">
        <f>ROUNDUP(+U225/10,0)</f>
      </c>
      <c r="V227" s="189">
        <f>ROUNDUP(+V225/2.5,0)</f>
      </c>
      <c r="X227" s="189">
        <f>ROUNDUP(+X225/10,0)</f>
      </c>
      <c r="Y227" s="189">
        <f>ROUNDUP(+Y225/2.5,0)</f>
      </c>
      <c r="AA227" s="189">
        <f>ROUNDUP(+AA225/10,0)</f>
      </c>
      <c r="AB227" s="189">
        <f>ROUNDUP(+AB225/2.5,0)</f>
      </c>
      <c r="AD227" s="189">
        <f>ROUNDUP(+AD225/10,0)</f>
      </c>
      <c r="AE227" s="189">
        <f>ROUNDUP(+AE225/2.5,0)</f>
      </c>
      <c r="AG227" s="189">
        <f>ROUNDUP(+AG225/10,0)</f>
      </c>
      <c r="AH227" s="189">
        <f>ROUNDUP(+AH225/2.5,0)</f>
      </c>
      <c r="AJ227" s="189">
        <f>ROUNDUP(+AJ225/10,0)</f>
      </c>
      <c r="AK227" s="189">
        <f>ROUNDUP(+AK225/2.5,0)</f>
      </c>
      <c r="AM227" s="189">
        <f>ROUNDUP(+AM225/10,0)</f>
      </c>
      <c r="AN227" s="189">
        <f>ROUNDUP(+AN225/2.5,0)</f>
      </c>
      <c r="AP227" s="189">
        <f>ROUNDUP(+AP225/10,0)</f>
      </c>
      <c r="AQ227" s="189">
        <f>ROUNDUP(+AQ225/2.5,0)</f>
      </c>
      <c r="AS227" s="189">
        <f>ROUNDUP(+AS225/10,0)</f>
      </c>
      <c r="AT227" s="189">
        <f>ROUNDUP(+AT225/2.5,0)</f>
      </c>
      <c r="AV227" s="189">
        <f>ROUNDUP(+AV225/10,0)</f>
      </c>
      <c r="AW227" s="189">
        <f>ROUNDUP(+AW225/2.5,0)</f>
      </c>
      <c r="AY227" s="189">
        <f>ROUNDUP(+AY225/10,0)</f>
      </c>
      <c r="AZ227" s="189">
        <f>ROUNDUP(+AZ225/2.5,0)</f>
      </c>
      <c r="BB227" s="189">
        <f>ROUNDUP(+BB225/10,0)</f>
      </c>
      <c r="BC227" s="189">
        <f>ROUNDUP(+BC225/2.5,0)</f>
      </c>
      <c r="BE227" s="189">
        <f>ROUNDUP(+BE225/10,0)</f>
      </c>
      <c r="BF227" s="189">
        <f>ROUNDUP(+BF225/2.5,0)</f>
      </c>
      <c r="BH227" s="189">
        <f>ROUNDUP(+BH225/10,0)</f>
      </c>
      <c r="BI227" s="189">
        <f>ROUNDUP(+BI225/2.5,0)</f>
      </c>
      <c r="BK227" s="189">
        <f>ROUNDUP(+BK225/10,0)</f>
      </c>
      <c r="BL227" s="189">
        <f>ROUNDUP(+BL225/2.5,0)</f>
      </c>
      <c r="BN227" s="189">
        <f>ROUNDUP(+BN225/10,0)</f>
      </c>
      <c r="BO227" s="189">
        <f>ROUNDUP(+BO225/2.5,0)</f>
      </c>
      <c r="BQ227" s="189">
        <f>ROUNDUP(+BQ225/10,0)</f>
      </c>
      <c r="BR227" s="189">
        <f>ROUNDUP(+BR225/2.5,0)</f>
      </c>
      <c r="BT227" s="189">
        <f>ROUNDUP(+BT225/10,0)</f>
      </c>
      <c r="BU227" s="189">
        <f>ROUNDUP(+BU225/2.5,0)</f>
      </c>
      <c r="BW227" s="189">
        <f>ROUNDUP(+BW225/10,0)</f>
      </c>
      <c r="BX227" s="189">
        <f>ROUNDUP(+BX225/2.5,0)</f>
      </c>
      <c r="BZ227" s="189">
        <f>ROUNDUP(+BZ225/10,0)</f>
      </c>
      <c r="CA227" s="189">
        <f>ROUNDUP(+CA225/2.5,0)</f>
      </c>
      <c r="CC227" s="189">
        <f>ROUNDUP(+CC225/10,0)</f>
      </c>
      <c r="CD227" s="189">
        <f>ROUNDUP(+CD225/2.5,0)</f>
      </c>
      <c r="CF227" s="189">
        <f>ROUNDUP(+CF225/10,0)</f>
      </c>
      <c r="CG227" s="189">
        <f>ROUNDUP(+CG225/2.5,0)</f>
      </c>
      <c r="CI227" s="189">
        <f>ROUNDUP(+CI225/10,0)</f>
      </c>
      <c r="CJ227" s="189">
        <f>ROUNDUP(+CJ225/2.5,0)</f>
      </c>
      <c r="CL227" s="189">
        <f>ROUNDUP(+CL225/10,0)</f>
      </c>
      <c r="CM227" s="189">
        <f>ROUNDUP(+CM225/2.5,0)</f>
      </c>
      <c r="CO227" s="189">
        <f>ROUNDUP(+CO225/10,0)</f>
      </c>
      <c r="CP227" s="189">
        <f>ROUNDUP(+CP225/2.5,0)</f>
      </c>
      <c r="CR227" s="189">
        <f>ROUNDUP(+CR225/10,0)</f>
      </c>
      <c r="CS227" s="189">
        <f>ROUNDUP(+CS225/2.5,0)</f>
      </c>
      <c r="CU227" s="189">
        <f>ROUNDUP(+CU225/10,0)</f>
      </c>
      <c r="CV227" s="189">
        <f>ROUNDUP(+CV225/2.5,0)</f>
      </c>
      <c r="CX227" s="189">
        <f>ROUNDUP(+CX225/10,0)</f>
      </c>
      <c r="CY227" s="189">
        <f>ROUNDUP(+CY225/2.5,0)</f>
      </c>
      <c r="DA227" s="189">
        <f>ROUNDUP(+DA225/10,0)</f>
      </c>
      <c r="DB227" s="189">
        <f>ROUNDUP(+DB225/2.5,0)</f>
      </c>
      <c r="DD227" s="189">
        <f>ROUNDUP(+DD225/10,0)</f>
      </c>
      <c r="DE227" s="189">
        <f>ROUNDUP(+DE225/2.5,0)</f>
      </c>
      <c r="DG227" s="189">
        <f>ROUNDUP(+DG225/10,0)</f>
      </c>
      <c r="DH227" s="189">
        <f>ROUNDUP(+DH225/2.5,0)</f>
      </c>
      <c r="DJ227" s="189">
        <f>ROUNDUP(+DJ225/10,0)</f>
      </c>
      <c r="DK227" s="189">
        <f>ROUNDUP(+DK225/2.5,0)</f>
      </c>
      <c r="DM227" s="189">
        <f>ROUNDUP(+DM225/10,0)</f>
      </c>
      <c r="DN227" s="189">
        <f>ROUNDUP(+DN225/2.5,0)</f>
      </c>
      <c r="DP227" s="189">
        <f>ROUNDUP(+DP225/10,0)</f>
      </c>
      <c r="DQ227" s="189">
        <f>ROUNDUP(+DQ225/2.5,0)</f>
      </c>
      <c r="DS227" s="189">
        <f>ROUNDUP(+DS225/10,0)</f>
      </c>
      <c r="DT227" s="189">
        <f>ROUNDUP(+DT225/2.5,0)</f>
      </c>
      <c r="DV227" s="189">
        <f>ROUNDUP(+DV225/10,0)</f>
      </c>
      <c r="DW227" s="189">
        <f>ROUNDUP(+DW225/2.5,0)</f>
      </c>
      <c r="DY227" s="189">
        <f>ROUNDUP(+DY225/10,0)</f>
      </c>
      <c r="DZ227" s="189">
        <f>ROUNDUP(+DZ225/2.5,0)</f>
      </c>
      <c r="EB227" s="189">
        <f>ROUNDUP(+EB225/10,0)</f>
      </c>
      <c r="EC227" s="189">
        <f>ROUNDUP(+EC225/2.5,0)</f>
      </c>
      <c r="EE227" s="189">
        <f>ROUNDUP(+EE225/10,0)</f>
      </c>
      <c r="EF227" s="189">
        <f>ROUNDUP(+EF225/2.5,0)</f>
      </c>
      <c r="EH227" s="189">
        <f>ROUNDUP(+EH225/10,0)</f>
      </c>
      <c r="EI227" s="189">
        <f>ROUNDUP(+EI225/2.5,0)</f>
      </c>
      <c r="EK227" s="189">
        <f>ROUNDUP(+EK225/10,0)</f>
      </c>
      <c r="EL227" s="189">
        <f>ROUNDUP(+EL225/2.5,0)</f>
      </c>
      <c r="EN227" s="189">
        <f>ROUNDUP(+EN225/10,0)</f>
      </c>
      <c r="EO227" s="189">
        <f>ROUNDUP(+EO225/2.5,0)</f>
      </c>
      <c r="EQ227" s="189">
        <f>ROUNDUP(+EQ225/10,0)</f>
      </c>
      <c r="ER227" s="189">
        <f>ROUNDUP(+ER225/2.5,0)</f>
      </c>
      <c r="ET227" s="189">
        <f>ROUNDUP(+ET225/10,0)</f>
      </c>
      <c r="EU227" s="189">
        <f>ROUNDUP(+EU225/2.5,0)</f>
      </c>
      <c r="EW227" s="189">
        <f>ROUNDUP(+EW225/10,0)</f>
      </c>
      <c r="EX227" s="189">
        <f>ROUNDUP(+EX225/2.5,0)</f>
      </c>
      <c r="EZ227" s="189">
        <f>ROUNDUP(+EZ225/10,0)</f>
      </c>
      <c r="FA227" s="189">
        <f>ROUNDUP(+FA225/2.5,0)</f>
      </c>
      <c r="FC227" s="189">
        <f>ROUNDUP(+FC225/10,0)</f>
      </c>
      <c r="FD227" s="189">
        <f>ROUNDUP(+FD225/2.5,0)</f>
      </c>
      <c r="FF227" s="189">
        <f>ROUNDUP(+FF225/10,0)</f>
      </c>
      <c r="FG227" s="189">
        <f>ROUNDUP(+FG225/2.5,0)</f>
      </c>
      <c r="FI227" s="189">
        <f>ROUNDUP(+FI225/10,0)</f>
      </c>
      <c r="FJ227" s="189">
        <f>ROUNDUP(+FJ225/2.5,0)</f>
      </c>
      <c r="FL227" s="189">
        <f>ROUNDUP(+FL225/10,0)</f>
      </c>
      <c r="FM227" s="189">
        <f>ROUNDUP(+FM225/2.5,0)</f>
      </c>
    </row>
    <row r="228" ht="15.75" customHeight="1" spans="1:170" s="419" customFormat="1" x14ac:dyDescent="0.25">
      <c r="A228" s="419"/>
      <c r="B228" s="419"/>
      <c r="C228" s="178" t="s">
        <v>105</v>
      </c>
      <c r="D228" s="419"/>
      <c r="E228" s="419"/>
      <c r="F228" s="434">
        <f>ROUNDUP(+(F225+F226)/10,0)-F227</f>
      </c>
      <c r="G228" s="434">
        <v>0</v>
      </c>
      <c r="H228" s="419"/>
      <c r="I228" s="434">
        <f>ROUNDUP(+(I225+I226)/10,0)-I227</f>
      </c>
      <c r="J228" s="434">
        <v>0</v>
      </c>
      <c r="K228" s="419"/>
      <c r="L228" s="434">
        <f>ROUNDUP(+(L225+L226)/10,0)-L227</f>
      </c>
      <c r="M228" s="434">
        <v>0</v>
      </c>
      <c r="N228" s="419"/>
      <c r="O228" s="434">
        <f>ROUNDUP(+(O225+O226)/10,0)-O227</f>
      </c>
      <c r="P228" s="434">
        <v>0</v>
      </c>
      <c r="Q228" s="419"/>
      <c r="R228" s="434">
        <f>ROUNDUP(+(R225+R226)/10,0)-R227</f>
      </c>
      <c r="S228" s="434">
        <v>0</v>
      </c>
      <c r="T228" s="419"/>
      <c r="U228" s="434">
        <f>ROUNDUP(+(U225+U226)/10,0)-U227</f>
      </c>
      <c r="V228" s="434">
        <v>0</v>
      </c>
      <c r="W228" s="419"/>
      <c r="X228" s="434">
        <f>ROUNDUP(+(X225+X226)/10,0)-X227</f>
      </c>
      <c r="Y228" s="434">
        <v>0</v>
      </c>
      <c r="Z228" s="419"/>
      <c r="AA228" s="434">
        <f>ROUNDUP(+(AA225+AA226)/10,0)-AA227</f>
      </c>
      <c r="AB228" s="434">
        <v>0</v>
      </c>
      <c r="AC228" s="419"/>
      <c r="AD228" s="434">
        <f>ROUNDUP(+(AD225+AD226)/10,0)-AD227</f>
      </c>
      <c r="AE228" s="434">
        <v>0</v>
      </c>
      <c r="AF228" s="419"/>
      <c r="AG228" s="434">
        <f>ROUNDUP(+(AG225+AG226)/10,0)-AG227</f>
      </c>
      <c r="AH228" s="434">
        <v>0</v>
      </c>
      <c r="AI228" s="419"/>
      <c r="AJ228" s="434">
        <f>ROUNDUP(+(AJ225+AJ226)/10,0)-AJ227</f>
      </c>
      <c r="AK228" s="434">
        <v>0</v>
      </c>
      <c r="AL228" s="419"/>
      <c r="AM228" s="434">
        <f>ROUNDUP(+(AM225+AM226)/10,0)-AM227</f>
      </c>
      <c r="AN228" s="434">
        <v>0</v>
      </c>
      <c r="AO228" s="419"/>
      <c r="AP228" s="434">
        <f>ROUNDUP(+(AP225+AP226)/10,0)-AP227</f>
      </c>
      <c r="AQ228" s="434">
        <v>0</v>
      </c>
      <c r="AR228" s="419"/>
      <c r="AS228" s="434">
        <f>ROUNDUP(+(AS225+AS226)/10,0)-AS227</f>
      </c>
      <c r="AT228" s="434">
        <v>0</v>
      </c>
      <c r="AU228" s="419"/>
      <c r="AV228" s="434">
        <f>ROUNDUP(+(AV225+AV226)/10,0)-AV227</f>
      </c>
      <c r="AW228" s="434">
        <v>0</v>
      </c>
      <c r="AX228" s="419"/>
      <c r="AY228" s="434">
        <f>ROUNDUP(+(AY225+AY226)/10,0)-AY227</f>
      </c>
      <c r="AZ228" s="434">
        <v>0</v>
      </c>
      <c r="BA228" s="419"/>
      <c r="BB228" s="434">
        <f>ROUNDUP(+(BB225+BB226)/10,0)-BB227</f>
      </c>
      <c r="BC228" s="434">
        <v>0</v>
      </c>
      <c r="BD228" s="419"/>
      <c r="BE228" s="434">
        <f>ROUNDUP(+(BE225+BE226)/10,0)-BE227</f>
      </c>
      <c r="BF228" s="434">
        <v>0</v>
      </c>
      <c r="BG228" s="419"/>
      <c r="BH228" s="434">
        <f>ROUNDUP(+(BH225+BH226)/10,0)-BH227</f>
      </c>
      <c r="BI228" s="434">
        <v>0</v>
      </c>
      <c r="BJ228" s="419"/>
      <c r="BK228" s="434">
        <f>ROUNDUP(+(BK225+BK226)/10,0)-BK227</f>
      </c>
      <c r="BL228" s="434">
        <v>0</v>
      </c>
      <c r="BM228" s="419"/>
      <c r="BN228" s="434">
        <f>ROUNDUP(+(BN225+BN226)/10,0)-BN227</f>
      </c>
      <c r="BO228" s="434">
        <v>0</v>
      </c>
      <c r="BP228" s="419"/>
      <c r="BQ228" s="434">
        <f>ROUNDUP(+(BQ225+BQ226)/10,0)-BQ227</f>
      </c>
      <c r="BR228" s="434">
        <v>0</v>
      </c>
      <c r="BS228" s="419"/>
      <c r="BT228" s="434">
        <f>ROUNDUP(+(BT225+BT226)/10,0)-BT227</f>
      </c>
      <c r="BU228" s="434">
        <v>0</v>
      </c>
      <c r="BV228" s="419"/>
      <c r="BW228" s="434">
        <f>ROUNDUP(+(BW225+BW226)/10,0)-BW227</f>
      </c>
      <c r="BX228" s="434">
        <v>0</v>
      </c>
      <c r="BY228" s="419"/>
      <c r="BZ228" s="434">
        <f>ROUNDUP(+(BZ225+BZ226)/10,0)-BZ227</f>
      </c>
      <c r="CA228" s="434">
        <v>0</v>
      </c>
      <c r="CB228" s="419"/>
      <c r="CC228" s="434">
        <f>ROUNDUP(+(CC225+CC226)/10,0)-CC227</f>
      </c>
      <c r="CD228" s="434">
        <v>0</v>
      </c>
      <c r="CE228" s="419"/>
      <c r="CF228" s="434">
        <f>ROUNDUP(+(CF225+CF226)/10,0)-CF227</f>
      </c>
      <c r="CG228" s="434">
        <v>0</v>
      </c>
      <c r="CH228" s="419"/>
      <c r="CI228" s="434">
        <f>ROUNDUP(+(CI225+CI226)/10,0)-CI227</f>
      </c>
      <c r="CJ228" s="434">
        <v>0</v>
      </c>
      <c r="CK228" s="419"/>
      <c r="CL228" s="434">
        <f>ROUNDUP(+(CL225+CL226)/10,0)-CL227</f>
      </c>
      <c r="CM228" s="434">
        <v>0</v>
      </c>
      <c r="CN228" s="419"/>
      <c r="CO228" s="434">
        <f>ROUNDUP(+(CO225+CO226)/10,0)-CO227</f>
      </c>
      <c r="CP228" s="434">
        <v>0</v>
      </c>
      <c r="CQ228" s="419"/>
      <c r="CR228" s="434">
        <f>ROUNDUP(+(CR225+CR226)/10,0)-CR227</f>
      </c>
      <c r="CS228" s="434">
        <v>0</v>
      </c>
      <c r="CT228" s="419"/>
      <c r="CU228" s="434">
        <f>ROUNDUP(+(CU225+CU226)/10,0)-CU227</f>
      </c>
      <c r="CV228" s="434">
        <v>0</v>
      </c>
      <c r="CW228" s="419"/>
      <c r="CX228" s="434">
        <f>ROUNDUP(+(CX225+CX226)/10,0)-CX227</f>
      </c>
      <c r="CY228" s="434">
        <v>0</v>
      </c>
      <c r="CZ228" s="419"/>
      <c r="DA228" s="434">
        <f>ROUNDUP(+(DA225+DA226)/10,0)-DA227</f>
      </c>
      <c r="DB228" s="434">
        <v>0</v>
      </c>
      <c r="DC228" s="419"/>
      <c r="DD228" s="434">
        <f>ROUNDUP(+(DD225+DD226)/10,0)-DD227</f>
      </c>
      <c r="DE228" s="434">
        <v>0</v>
      </c>
      <c r="DF228" s="419"/>
      <c r="DG228" s="434">
        <f>ROUNDUP(+(DG225+DG226)/10,0)-DG227</f>
      </c>
      <c r="DH228" s="434">
        <v>0</v>
      </c>
      <c r="DI228" s="419"/>
      <c r="DJ228" s="434">
        <f>ROUNDUP(+(DJ225+DJ226)/10,0)-DJ227</f>
      </c>
      <c r="DK228" s="434">
        <v>0</v>
      </c>
      <c r="DL228" s="419"/>
      <c r="DM228" s="434">
        <f>ROUNDUP(+(DM225+DM226)/10,0)-DM227</f>
      </c>
      <c r="DN228" s="434">
        <v>0</v>
      </c>
      <c r="DO228" s="419"/>
      <c r="DP228" s="434">
        <f>ROUNDUP(+(DP225+DP226)/10,0)-DP227</f>
      </c>
      <c r="DQ228" s="434">
        <v>0</v>
      </c>
      <c r="DR228" s="419"/>
      <c r="DS228" s="434">
        <f>ROUNDUP(+(DS225+DS226)/10,0)-DS227</f>
      </c>
      <c r="DT228" s="434">
        <v>0</v>
      </c>
      <c r="DU228" s="419"/>
      <c r="DV228" s="434">
        <f>ROUNDUP(+(DV225+DV226)/10,0)-DV227</f>
      </c>
      <c r="DW228" s="434">
        <v>0</v>
      </c>
      <c r="DX228" s="419"/>
      <c r="DY228" s="434">
        <f>ROUNDUP(+(DY225+DY226)/10,0)-DY227</f>
      </c>
      <c r="DZ228" s="434">
        <v>0</v>
      </c>
      <c r="EA228" s="419"/>
      <c r="EB228" s="434">
        <f>ROUNDUP(+(EB225+EB226)/10,0)-EB227</f>
      </c>
      <c r="EC228" s="434">
        <v>0</v>
      </c>
      <c r="ED228" s="419"/>
      <c r="EE228" s="434">
        <f>ROUNDUP(+(EE225+EE226)/10,0)-EE227</f>
      </c>
      <c r="EF228" s="434">
        <v>0</v>
      </c>
      <c r="EG228" s="419"/>
      <c r="EH228" s="434">
        <f>ROUNDUP(+(EH225+EH226)/10,0)-EH227</f>
      </c>
      <c r="EI228" s="434">
        <v>0</v>
      </c>
      <c r="EJ228" s="419"/>
      <c r="EK228" s="434">
        <f>ROUNDUP(+(EK225+EK226)/10,0)-EK227</f>
      </c>
      <c r="EL228" s="434">
        <v>0</v>
      </c>
      <c r="EM228" s="419"/>
      <c r="EN228" s="434">
        <f>ROUNDUP(+(EN225+EN226)/10,0)-EN227</f>
      </c>
      <c r="EO228" s="434">
        <v>0</v>
      </c>
      <c r="EP228" s="419"/>
      <c r="EQ228" s="434">
        <f>ROUNDUP(+(EQ225+EQ226)/10,0)-EQ227</f>
      </c>
      <c r="ER228" s="434">
        <v>0</v>
      </c>
      <c r="ES228" s="419"/>
      <c r="ET228" s="434">
        <f>ROUNDUP(+(ET225+ET226)/10,0)-ET227</f>
      </c>
      <c r="EU228" s="434">
        <v>0</v>
      </c>
      <c r="EV228" s="419"/>
      <c r="EW228" s="434">
        <f>ROUNDUP(+(EW225+EW226)/10,0)-EW227</f>
      </c>
      <c r="EX228" s="434">
        <v>0</v>
      </c>
      <c r="EY228" s="419"/>
      <c r="EZ228" s="434">
        <f>ROUNDUP(+(EZ225+EZ226)/10,0)-EZ227</f>
      </c>
      <c r="FA228" s="434">
        <v>0</v>
      </c>
      <c r="FB228" s="419"/>
      <c r="FC228" s="434">
        <f>ROUNDUP(+(FC225+FC226)/10,0)-FC227</f>
      </c>
      <c r="FD228" s="434">
        <v>0</v>
      </c>
      <c r="FE228" s="419"/>
      <c r="FF228" s="434">
        <f>ROUNDUP(+(FF225+FF226)/10,0)-FF227</f>
      </c>
      <c r="FG228" s="434">
        <v>0</v>
      </c>
      <c r="FH228" s="419"/>
      <c r="FI228" s="434">
        <f>ROUNDUP(+(FI225+FI226)/10,0)-FI227</f>
      </c>
      <c r="FJ228" s="434">
        <v>0</v>
      </c>
      <c r="FK228" s="419"/>
      <c r="FL228" s="434">
        <f>ROUNDUP(+(FL225+FL226)/10,0)-FL227</f>
      </c>
      <c r="FM228" s="434">
        <v>0</v>
      </c>
      <c r="FN228" s="419"/>
    </row>
    <row r="229" spans="1:170" x14ac:dyDescent="0.25"/>
    <row r="230" ht="14.45" customHeight="1" spans="1:170" x14ac:dyDescent="0.25">
      <c r="A230" s="198" t="s">
        <v>119</v>
      </c>
      <c r="B230" s="198"/>
      <c r="C230" s="199"/>
      <c r="D230" s="435"/>
    </row>
    <row r="231" ht="15" customHeight="1" spans="1:170" x14ac:dyDescent="0.25">
      <c r="A231" s="205"/>
      <c r="B231" s="205"/>
      <c r="C231" s="206" t="s">
        <v>121</v>
      </c>
      <c r="D231" s="436"/>
      <c r="F231" s="207">
        <f>(F225*'a completer'!$B$8)+('a completer'!$B$9*F227)</f>
      </c>
      <c r="G231" s="437">
        <f>(F231-(F225*'a completer'!$F$8+'a completer'!$F$9*'calcul multi site'!F227))/F231</f>
      </c>
      <c r="I231" s="207">
        <f>(I225*'a completer'!$B$8)+('a completer'!$B$9*I227)</f>
      </c>
      <c r="J231" s="437">
        <f>(I231-(I225*'a completer'!$F$8+'a completer'!$F$9*'calcul multi site'!I227))/I231</f>
      </c>
      <c r="L231" s="207">
        <f>(L225*'a completer'!$B$8)+('a completer'!$B$9*L227)</f>
      </c>
      <c r="M231" s="437">
        <f>(L231-(L225*'a completer'!$F$8+'a completer'!$F$9*'calcul multi site'!L227))/L231</f>
      </c>
      <c r="O231" s="207">
        <f>(O225*'a completer'!$B$8)+('a completer'!$B$9*O227)</f>
      </c>
      <c r="P231" s="437">
        <f>(O231-(O225*'a completer'!$F$8+'a completer'!$F$9*'calcul multi site'!O227))/O231</f>
      </c>
      <c r="R231" s="207">
        <f>(R225*'a completer'!$B$8)+('a completer'!$B$9*R227)</f>
      </c>
      <c r="S231" s="437">
        <f>(R231-(R225*'a completer'!$F$8+'a completer'!$F$9*'calcul multi site'!R227))/R231</f>
      </c>
      <c r="U231" s="207">
        <f>(U225*'a completer'!$B$8)+('a completer'!$B$9*U227)</f>
      </c>
      <c r="V231" s="437">
        <f>(U231-(U225*'a completer'!$F$8+'a completer'!$F$9*'calcul multi site'!U227))/U231</f>
      </c>
      <c r="X231" s="207">
        <f>(X225*'a completer'!$B$8)+('a completer'!$B$9*X227)</f>
      </c>
      <c r="Y231" s="437">
        <f>(X231-(X225*'a completer'!$F$8+'a completer'!$F$9*'calcul multi site'!X227))/X231</f>
      </c>
      <c r="AA231" s="207">
        <f>(AA225*'a completer'!$B$8)+('a completer'!$B$9*AA227)</f>
      </c>
      <c r="AB231" s="437">
        <f>(AA231-(AA225*'a completer'!$F$8+'a completer'!$F$9*'calcul multi site'!AA227))/AA231</f>
      </c>
      <c r="AD231" s="207">
        <f>(AD225*'a completer'!$B$8)+('a completer'!$B$9*AD227)</f>
      </c>
      <c r="AE231" s="437">
        <f>(AD231-(AD225*'a completer'!$F$8+'a completer'!$F$9*'calcul multi site'!AD227))/AD231</f>
      </c>
      <c r="AG231" s="207">
        <f>(AG225*'a completer'!$B$8)+('a completer'!$B$9*AG227)</f>
      </c>
      <c r="AH231" s="437">
        <f>(AG231-(AG225*'a completer'!$F$8+'a completer'!$F$9*'calcul multi site'!AG227))/AG231</f>
      </c>
      <c r="AJ231" s="207">
        <f>(AJ225*'a completer'!$B$8)+('a completer'!$B$9*AJ227)</f>
      </c>
      <c r="AK231" s="437">
        <f>(AJ231-(AJ225*'a completer'!$F$8+'a completer'!$F$9*'calcul multi site'!AJ227))/AJ231</f>
      </c>
      <c r="AM231" s="207">
        <f>(AM225*'a completer'!$B$8)+('a completer'!$B$9*AM227)</f>
      </c>
      <c r="AN231" s="437">
        <f>(AM231-(AM225*'a completer'!$F$8+'a completer'!$F$9*'calcul multi site'!AM227))/AM231</f>
      </c>
      <c r="AP231" s="207">
        <f>(AP225*'a completer'!$B$8)+('a completer'!$B$9*AP227)</f>
      </c>
      <c r="AQ231" s="437">
        <f>(AP231-(AP225*'a completer'!$F$8+'a completer'!$F$9*'calcul multi site'!AP227))/AP231</f>
      </c>
      <c r="AS231" s="207">
        <f>(AS225*'a completer'!$B$8)+('a completer'!$B$9*AS227)</f>
      </c>
      <c r="AT231" s="437">
        <f>(AS231-(AS225*'a completer'!$F$8+'a completer'!$F$9*'calcul multi site'!AS227))/AS231</f>
      </c>
      <c r="AV231" s="207">
        <f>(AV225*'a completer'!$B$8)+('a completer'!$B$9*AV227)</f>
      </c>
      <c r="AW231" s="437">
        <f>(AV231-(AV225*'a completer'!$F$8+'a completer'!$F$9*'calcul multi site'!AV227))/AV231</f>
      </c>
      <c r="AY231" s="207">
        <f>(AY225*'a completer'!$B$8)+('a completer'!$B$9*AY227)</f>
      </c>
      <c r="AZ231" s="437">
        <f>(AY231-(AY225*'a completer'!$F$8+'a completer'!$F$9*'calcul multi site'!AY227))/AY231</f>
      </c>
      <c r="BB231" s="207">
        <f>(BB225*'a completer'!$B$8)+('a completer'!$B$9*BB227)</f>
      </c>
      <c r="BC231" s="437">
        <f>(BB231-(BB225*'a completer'!$F$8+'a completer'!$F$9*'calcul multi site'!BB227))/BB231</f>
      </c>
      <c r="BE231" s="207">
        <f>(BE225*'a completer'!$B$8)+('a completer'!$B$9*BE227)</f>
      </c>
      <c r="BF231" s="437">
        <f>(BE231-(BE225*'a completer'!$F$8+'a completer'!$F$9*'calcul multi site'!BE227))/BE231</f>
      </c>
      <c r="BH231" s="207">
        <f>(BH225*'a completer'!$B$8)+('a completer'!$B$9*BH227)</f>
      </c>
      <c r="BI231" s="437">
        <f>(BH231-(BH225*'a completer'!$F$8+'a completer'!$F$9*'calcul multi site'!BH227))/BH231</f>
      </c>
      <c r="BK231" s="207">
        <f>(BK225*'a completer'!$B$8)+('a completer'!$B$9*BK227)</f>
      </c>
      <c r="BL231" s="437">
        <f>(BK231-(BK225*'a completer'!$F$8+'a completer'!$F$9*'calcul multi site'!BK227))/BK231</f>
      </c>
      <c r="BN231" s="207">
        <f>(BN225*'a completer'!$B$8)+('a completer'!$B$9*BN227)</f>
      </c>
      <c r="BO231" s="437">
        <f>(BN231-(BN225*'a completer'!$F$8+'a completer'!$F$9*'calcul multi site'!BN227))/BN231</f>
      </c>
      <c r="BQ231" s="207">
        <f>(BQ225*'a completer'!$B$8)+('a completer'!$B$9*BQ227)</f>
      </c>
      <c r="BR231" s="437">
        <f>(BQ231-(BQ225*'a completer'!$F$8+'a completer'!$F$9*'calcul multi site'!BQ227))/BQ231</f>
      </c>
      <c r="BT231" s="207">
        <f>(BT225*'a completer'!$B$8)+('a completer'!$B$9*BT227)</f>
      </c>
      <c r="BU231" s="437">
        <f>(BT231-(BT225*'a completer'!$F$8+'a completer'!$F$9*'calcul multi site'!BT227))/BT231</f>
      </c>
      <c r="BW231" s="207">
        <f>(BW225*'a completer'!$B$8)+('a completer'!$B$9*BW227)</f>
      </c>
      <c r="BX231" s="437">
        <f>(BW231-(BW225*'a completer'!$F$8+'a completer'!$F$9*'calcul multi site'!BW227))/BW231</f>
      </c>
      <c r="BZ231" s="207">
        <f>(BZ225*'a completer'!$B$8)+('a completer'!$B$9*BZ227)</f>
      </c>
      <c r="CA231" s="437">
        <f>(BZ231-(BZ225*'a completer'!$F$8+'a completer'!$F$9*'calcul multi site'!BZ227))/BZ231</f>
      </c>
      <c r="CC231" s="207">
        <f>(CC225*'a completer'!$B$8)+('a completer'!$B$9*CC227)</f>
      </c>
      <c r="CD231" s="437">
        <f>(CC231-(CC225*'a completer'!$F$8+'a completer'!$F$9*'calcul multi site'!CC227))/CC231</f>
      </c>
      <c r="CF231" s="207">
        <f>(CF225*'a completer'!$B$8)+('a completer'!$B$9*CF227)</f>
      </c>
      <c r="CG231" s="437">
        <f>(CF231-(CF225*'a completer'!$F$8+'a completer'!$F$9*'calcul multi site'!CF227))/CF231</f>
      </c>
      <c r="CI231" s="207">
        <f>(CI225*'a completer'!$B$8)+('a completer'!$B$9*CI227)</f>
      </c>
      <c r="CJ231" s="437">
        <f>(CI231-(CI225*'a completer'!$F$8+'a completer'!$F$9*'calcul multi site'!CI227))/CI231</f>
      </c>
      <c r="CL231" s="207">
        <f>(CL225*'a completer'!$B$8)+('a completer'!$B$9*CL227)</f>
      </c>
      <c r="CM231" s="437">
        <f>(CL231-(CL225*'a completer'!$F$8+'a completer'!$F$9*'calcul multi site'!CL227))/CL231</f>
      </c>
      <c r="CO231" s="207">
        <f>(CO225*'a completer'!$B$8)+('a completer'!$B$9*CO227)</f>
      </c>
      <c r="CP231" s="437">
        <f>(CO231-(CO225*'a completer'!$F$8+'a completer'!$F$9*'calcul multi site'!CO227))/CO231</f>
      </c>
      <c r="CR231" s="207">
        <f>(CR225*'a completer'!$B$8)+('a completer'!$B$9*CR227)</f>
      </c>
      <c r="CS231" s="437">
        <f>(CR231-(CR225*'a completer'!$F$8+'a completer'!$F$9*'calcul multi site'!CR227))/CR231</f>
      </c>
      <c r="CU231" s="207">
        <f>(CU225*'a completer'!$B$8)+('a completer'!$B$9*CU227)</f>
      </c>
      <c r="CV231" s="437">
        <f>(CU231-(CU225*'a completer'!$F$8+'a completer'!$F$9*'calcul multi site'!CU227))/CU231</f>
      </c>
      <c r="CX231" s="207">
        <f>(CX225*'a completer'!$B$8)+('a completer'!$B$9*CX227)</f>
      </c>
      <c r="CY231" s="437">
        <f>(CX231-(CX225*'a completer'!$F$8+'a completer'!$F$9*'calcul multi site'!CX227))/CX231</f>
      </c>
      <c r="DA231" s="207">
        <f>(DA225*'a completer'!$B$8)+('a completer'!$B$9*DA227)</f>
      </c>
      <c r="DB231" s="437">
        <f>(DA231-(DA225*'a completer'!$F$8+'a completer'!$F$9*'calcul multi site'!DA227))/DA231</f>
      </c>
      <c r="DD231" s="207">
        <f>(DD225*'a completer'!$B$8)+('a completer'!$B$9*DD227)</f>
      </c>
      <c r="DE231" s="437">
        <f>(DD231-(DD225*'a completer'!$F$8+'a completer'!$F$9*'calcul multi site'!DD227))/DD231</f>
      </c>
      <c r="DG231" s="207">
        <f>(DG225*'a completer'!$B$8)+('a completer'!$B$9*DG227)</f>
      </c>
      <c r="DH231" s="437">
        <f>(DG231-(DG225*'a completer'!$F$8+'a completer'!$F$9*'calcul multi site'!DG227))/DG231</f>
      </c>
      <c r="DJ231" s="207">
        <f>(DJ225*'a completer'!$B$8)+('a completer'!$B$9*DJ227)</f>
      </c>
      <c r="DK231" s="437">
        <f>(DJ231-(DJ225*'a completer'!$F$8+'a completer'!$F$9*'calcul multi site'!DJ227))/DJ231</f>
      </c>
      <c r="DM231" s="207">
        <f>(DM225*'a completer'!$B$8)+('a completer'!$B$9*DM227)</f>
      </c>
      <c r="DN231" s="437">
        <f>(DM231-(DM225*'a completer'!$F$8+'a completer'!$F$9*'calcul multi site'!DM227))/DM231</f>
      </c>
      <c r="DP231" s="207">
        <f>(DP225*'a completer'!$B$8)+('a completer'!$B$9*DP227)</f>
      </c>
      <c r="DQ231" s="437">
        <f>(DP231-(DP225*'a completer'!$F$8+'a completer'!$F$9*'calcul multi site'!DP227))/DP231</f>
      </c>
      <c r="DS231" s="207">
        <f>(DS225*'a completer'!$B$8)+('a completer'!$B$9*DS227)</f>
      </c>
      <c r="DT231" s="437">
        <f>(DS231-(DS225*'a completer'!$F$8+'a completer'!$F$9*'calcul multi site'!DS227))/DS231</f>
      </c>
      <c r="DV231" s="207">
        <f>(DV225*'a completer'!$B$8)+('a completer'!$B$9*DV227)</f>
      </c>
      <c r="DW231" s="437">
        <f>(DV231-(DV225*'a completer'!$F$8+'a completer'!$F$9*'calcul multi site'!DV227))/DV231</f>
      </c>
      <c r="DY231" s="207">
        <f>(DY225*'a completer'!$B$8)+('a completer'!$B$9*DY227)</f>
      </c>
      <c r="DZ231" s="437">
        <f>(DY231-(DY225*'a completer'!$F$8+'a completer'!$F$9*'calcul multi site'!DY227))/DY231</f>
      </c>
      <c r="EB231" s="207">
        <f>(EB225*'a completer'!$B$8)+('a completer'!$B$9*EB227)</f>
      </c>
      <c r="EC231" s="437">
        <f>(EB231-(EB225*'a completer'!$F$8+'a completer'!$F$9*'calcul multi site'!EB227))/EB231</f>
      </c>
      <c r="EE231" s="207">
        <f>(EE225*'a completer'!$B$8)+('a completer'!$B$9*EE227)</f>
      </c>
      <c r="EF231" s="437">
        <f>(EE231-(EE225*'a completer'!$F$8+'a completer'!$F$9*'calcul multi site'!EE227))/EE231</f>
      </c>
      <c r="EH231" s="207">
        <f>(EH225*'a completer'!$B$8)+('a completer'!$B$9*EH227)</f>
      </c>
      <c r="EI231" s="437">
        <f>(EH231-(EH225*'a completer'!$F$8+'a completer'!$F$9*'calcul multi site'!EH227))/EH231</f>
      </c>
      <c r="EK231" s="207">
        <f>(EK225*'a completer'!$B$8)+('a completer'!$B$9*EK227)</f>
      </c>
      <c r="EL231" s="437">
        <f>(EK231-(EK225*'a completer'!$F$8+'a completer'!$F$9*'calcul multi site'!EK227))/EK231</f>
      </c>
      <c r="EN231" s="207">
        <f>(EN225*'a completer'!$B$8)+('a completer'!$B$9*EN227)</f>
      </c>
      <c r="EO231" s="437">
        <f>(EN231-(EN225*'a completer'!$F$8+'a completer'!$F$9*'calcul multi site'!EN227))/EN231</f>
      </c>
      <c r="EQ231" s="207">
        <f>(EQ225*'a completer'!$B$8)+('a completer'!$B$9*EQ227)</f>
      </c>
      <c r="ER231" s="437">
        <f>(EQ231-(EQ225*'a completer'!$F$8+'a completer'!$F$9*'calcul multi site'!EQ227))/EQ231</f>
      </c>
      <c r="ET231" s="207">
        <f>(ET225*'a completer'!$B$8)+('a completer'!$B$9*ET227)</f>
      </c>
      <c r="EU231" s="437">
        <f>(ET231-(ET225*'a completer'!$F$8+'a completer'!$F$9*'calcul multi site'!ET227))/ET231</f>
      </c>
      <c r="EW231" s="207">
        <f>(EW225*'a completer'!$B$8)+('a completer'!$B$9*EW227)</f>
      </c>
      <c r="EX231" s="437">
        <f>(EW231-(EW225*'a completer'!$F$8+'a completer'!$F$9*'calcul multi site'!EW227))/EW231</f>
      </c>
      <c r="EZ231" s="207">
        <f>(EZ225*'a completer'!$B$8)+('a completer'!$B$9*EZ227)</f>
      </c>
      <c r="FA231" s="437">
        <f>(EZ231-(EZ225*'a completer'!$F$8+'a completer'!$F$9*'calcul multi site'!EZ227))/EZ231</f>
      </c>
      <c r="FC231" s="207">
        <f>(FC225*'a completer'!$B$8)+('a completer'!$B$9*FC227)</f>
      </c>
      <c r="FD231" s="437">
        <f>(FC231-(FC225*'a completer'!$F$8+'a completer'!$F$9*'calcul multi site'!FC227))/FC231</f>
      </c>
      <c r="FF231" s="207">
        <f>(FF225*'a completer'!$B$8)+('a completer'!$B$9*FF227)</f>
      </c>
      <c r="FG231" s="437">
        <f>(FF231-(FF225*'a completer'!$F$8+'a completer'!$F$9*'calcul multi site'!FF227))/FF231</f>
      </c>
      <c r="FI231" s="207">
        <f>(FI225*'a completer'!$B$8)+('a completer'!$B$9*FI227)</f>
      </c>
      <c r="FJ231" s="437">
        <f>(FI231-(FI225*'a completer'!$F$8+'a completer'!$F$9*'calcul multi site'!FI227))/FI231</f>
      </c>
      <c r="FL231" s="207">
        <f>(FL225*'a completer'!$B$8)+('a completer'!$B$9*FL227)</f>
      </c>
      <c r="FM231" s="437">
        <f>(FL231-(FL225*'a completer'!$F$8+'a completer'!$F$9*'calcul multi site'!FL227))/FL231</f>
      </c>
    </row>
    <row r="232" ht="15" customHeight="1" spans="1:170" s="430" customFormat="1" x14ac:dyDescent="0.25">
      <c r="A232" s="205"/>
      <c r="B232" s="205"/>
      <c r="C232" s="438" t="s">
        <v>392</v>
      </c>
      <c r="D232" s="439"/>
      <c r="E232" s="430"/>
      <c r="F232" s="440">
        <f>(F226*'a completer'!$F$8+('a completer'!$F$8*F228)+F225/10*$B$1)</f>
      </c>
      <c r="G232" s="441">
        <f>F232/F231</f>
      </c>
      <c r="H232" s="430"/>
      <c r="I232" s="440">
        <f>(I226*'a completer'!$F$8+('a completer'!$F$8*I228)+I225/10*$B$1)</f>
      </c>
      <c r="J232" s="441">
        <f>I232/I231</f>
      </c>
      <c r="K232" s="430"/>
      <c r="L232" s="440">
        <f>(L226*'a completer'!$F$8+('a completer'!$F$8*L228)+L225/10*$B$1)</f>
      </c>
      <c r="M232" s="441">
        <f>L232/L231</f>
      </c>
      <c r="N232" s="430"/>
      <c r="O232" s="440">
        <f>(O226*'a completer'!$F$8+('a completer'!$F$8*O228)+O225/10*$B$1)</f>
      </c>
      <c r="P232" s="441">
        <f>O232/O231</f>
      </c>
      <c r="Q232" s="430"/>
      <c r="R232" s="440">
        <f>(R226*'a completer'!$F$8+('a completer'!$F$8*R228)+R225/10*$B$1)</f>
      </c>
      <c r="S232" s="441">
        <f>R232/R231</f>
      </c>
      <c r="T232" s="430"/>
      <c r="U232" s="440">
        <f>(U226*'a completer'!$F$8+('a completer'!$F$8*U228)+U225/10*$B$1)</f>
      </c>
      <c r="V232" s="441">
        <f>U232/U231</f>
      </c>
      <c r="W232" s="430"/>
      <c r="X232" s="440">
        <f>(X226*'a completer'!$F$8+('a completer'!$F$8*X228)+X225/10*$B$1)</f>
      </c>
      <c r="Y232" s="441">
        <f>X232/X231</f>
      </c>
      <c r="Z232" s="430"/>
      <c r="AA232" s="440">
        <f>(AA226*'a completer'!$F$8+('a completer'!$F$8*AA228)+AA225/10*$B$1)</f>
      </c>
      <c r="AB232" s="441">
        <f>AA232/AA231</f>
      </c>
      <c r="AC232" s="430"/>
      <c r="AD232" s="440">
        <f>(AD226*'a completer'!$F$8+('a completer'!$F$8*AD228)+AD225/10*$B$1)</f>
      </c>
      <c r="AE232" s="441">
        <f>AD232/AD231</f>
      </c>
      <c r="AF232" s="430"/>
      <c r="AG232" s="440">
        <f>(AG226*'a completer'!$F$8+('a completer'!$F$8*AG228)+AG225/10*$B$1)</f>
      </c>
      <c r="AH232" s="441">
        <f>AG232/AG231</f>
      </c>
      <c r="AI232" s="430"/>
      <c r="AJ232" s="440">
        <f>(AJ226*'a completer'!$F$8+('a completer'!$F$8*AJ228)+AJ225/10*$B$1)</f>
      </c>
      <c r="AK232" s="441">
        <f>AJ232/AJ231</f>
      </c>
      <c r="AL232" s="430"/>
      <c r="AM232" s="440">
        <f>(AM226*'a completer'!$F$8+('a completer'!$F$8*AM228)+AM225/10*$B$1)</f>
      </c>
      <c r="AN232" s="441">
        <f>AM232/AM231</f>
      </c>
      <c r="AO232" s="430"/>
      <c r="AP232" s="440">
        <f>(AP226*'a completer'!$F$8+('a completer'!$F$8*AP228)+AP225/10*$B$1)</f>
      </c>
      <c r="AQ232" s="441">
        <f>AP232/AP231</f>
      </c>
      <c r="AR232" s="430"/>
      <c r="AS232" s="440">
        <f>(AS226*'a completer'!$F$8+('a completer'!$F$8*AS228)+AS225/10*$B$1)</f>
      </c>
      <c r="AT232" s="441">
        <f>AS232/AS231</f>
      </c>
      <c r="AU232" s="430"/>
      <c r="AV232" s="440">
        <f>(AV226*'a completer'!$F$8+('a completer'!$F$8*AV228)+AV225/10*$B$1)</f>
      </c>
      <c r="AW232" s="441">
        <f>AV232/AV231</f>
      </c>
      <c r="AX232" s="430"/>
      <c r="AY232" s="440">
        <f>(AY226*'a completer'!$F$8+('a completer'!$F$8*AY228)+AY225/10*$B$1)</f>
      </c>
      <c r="AZ232" s="441">
        <f>AY232/AY231</f>
      </c>
      <c r="BA232" s="430"/>
      <c r="BB232" s="440">
        <f>(BB226*'a completer'!$F$8+('a completer'!$F$8*BB228)+BB225/10*$B$1)</f>
      </c>
      <c r="BC232" s="441">
        <f>BB232/BB231</f>
      </c>
      <c r="BD232" s="430"/>
      <c r="BE232" s="440">
        <f>(BE226*'a completer'!$F$8+('a completer'!$F$8*BE228)+BE225/10*$B$1)</f>
      </c>
      <c r="BF232" s="441">
        <f>BE232/BE231</f>
      </c>
      <c r="BG232" s="430"/>
      <c r="BH232" s="440">
        <f>(BH226*'a completer'!$F$8+('a completer'!$F$8*BH228)+BH225/10*$B$1)</f>
      </c>
      <c r="BI232" s="441">
        <f>BH232/BH231</f>
      </c>
      <c r="BJ232" s="430"/>
      <c r="BK232" s="440">
        <f>(BK226*'a completer'!$F$8+('a completer'!$F$8*BK228)+BK225/10*$B$1)</f>
      </c>
      <c r="BL232" s="441">
        <f>BK232/BK231</f>
      </c>
      <c r="BM232" s="430"/>
      <c r="BN232" s="440">
        <f>(BN226*'a completer'!$F$8+('a completer'!$F$8*BN228)+BN225/10*$B$1)</f>
      </c>
      <c r="BO232" s="441">
        <f>BN232/BN231</f>
      </c>
      <c r="BP232" s="430"/>
      <c r="BQ232" s="440">
        <f>(BQ226*'a completer'!$F$8+('a completer'!$F$8*BQ228)+BQ225/10*$B$1)</f>
      </c>
      <c r="BR232" s="441">
        <f>BQ232/BQ231</f>
      </c>
      <c r="BS232" s="430"/>
      <c r="BT232" s="440">
        <f>(BT226*'a completer'!$F$8+('a completer'!$F$8*BT228)+BT225/10*$B$1)</f>
      </c>
      <c r="BU232" s="441">
        <f>BT232/BT231</f>
      </c>
      <c r="BV232" s="430"/>
      <c r="BW232" s="440">
        <f>(BW226*'a completer'!$F$8+('a completer'!$F$8*BW228)+BW225/10*$B$1)</f>
      </c>
      <c r="BX232" s="441">
        <f>BW232/BW231</f>
      </c>
      <c r="BY232" s="430"/>
      <c r="BZ232" s="440">
        <f>(BZ226*'a completer'!$F$8+('a completer'!$F$8*BZ228)+BZ225/10*$B$1)</f>
      </c>
      <c r="CA232" s="441">
        <f>BZ232/BZ231</f>
      </c>
      <c r="CB232" s="430"/>
      <c r="CC232" s="440">
        <f>(CC226*'a completer'!$F$8+('a completer'!$F$8*CC228)+CC225/10*$B$1)</f>
      </c>
      <c r="CD232" s="441">
        <f>CC232/CC231</f>
      </c>
      <c r="CE232" s="430"/>
      <c r="CF232" s="440">
        <f>(CF226*'a completer'!$F$8+('a completer'!$F$8*CF228)+CF225/10*$B$1)</f>
      </c>
      <c r="CG232" s="441">
        <f>CF232/CF231</f>
      </c>
      <c r="CH232" s="430"/>
      <c r="CI232" s="440">
        <f>(CI226*'a completer'!$F$8+('a completer'!$F$8*CI228)+CI225/10*$B$1)</f>
      </c>
      <c r="CJ232" s="441">
        <f>CI232/CI231</f>
      </c>
      <c r="CK232" s="430"/>
      <c r="CL232" s="440">
        <f>(CL226*'a completer'!$F$8+('a completer'!$F$8*CL228)+CL225/10*$B$1)</f>
      </c>
      <c r="CM232" s="441">
        <f>CL232/CL231</f>
      </c>
      <c r="CN232" s="430"/>
      <c r="CO232" s="440">
        <f>(CO226*'a completer'!$F$8+('a completer'!$F$8*CO228)+CO225/10*$B$1)</f>
      </c>
      <c r="CP232" s="441">
        <f>CO232/CO231</f>
      </c>
      <c r="CQ232" s="430"/>
      <c r="CR232" s="440">
        <f>(CR226*'a completer'!$F$8+('a completer'!$F$8*CR228)+CR225/10*$B$1)</f>
      </c>
      <c r="CS232" s="441">
        <f>CR232/CR231</f>
      </c>
      <c r="CT232" s="430"/>
      <c r="CU232" s="440">
        <f>(CU226*'a completer'!$F$8+('a completer'!$F$8*CU228)+CU225/10*$B$1)</f>
      </c>
      <c r="CV232" s="441">
        <f>CU232/CU231</f>
      </c>
      <c r="CW232" s="430"/>
      <c r="CX232" s="440">
        <f>(CX226*'a completer'!$F$8+('a completer'!$F$8*CX228)+CX225/10*$B$1)</f>
      </c>
      <c r="CY232" s="441">
        <f>CX232/CX231</f>
      </c>
      <c r="CZ232" s="430"/>
      <c r="DA232" s="440">
        <f>(DA226*'a completer'!$F$8+('a completer'!$F$8*DA228)+DA225/10*$B$1)</f>
      </c>
      <c r="DB232" s="441">
        <f>DA232/DA231</f>
      </c>
      <c r="DC232" s="430"/>
      <c r="DD232" s="440">
        <f>(DD226*'a completer'!$F$8+('a completer'!$F$8*DD228)+DD225/10*$B$1)</f>
      </c>
      <c r="DE232" s="441">
        <f>DD232/DD231</f>
      </c>
      <c r="DF232" s="430"/>
      <c r="DG232" s="440">
        <f>(DG226*'a completer'!$F$8+('a completer'!$F$8*DG228)+DG225/10*$B$1)</f>
      </c>
      <c r="DH232" s="441">
        <f>DG232/DG231</f>
      </c>
      <c r="DI232" s="430"/>
      <c r="DJ232" s="440">
        <f>(DJ226*'a completer'!$F$8+('a completer'!$F$8*DJ228)+DJ225/10*$B$1)</f>
      </c>
      <c r="DK232" s="441">
        <f>DJ232/DJ231</f>
      </c>
      <c r="DL232" s="430"/>
      <c r="DM232" s="440">
        <f>(DM226*'a completer'!$F$8+('a completer'!$F$8*DM228)+DM225/10*$B$1)</f>
      </c>
      <c r="DN232" s="441">
        <f>DM232/DM231</f>
      </c>
      <c r="DO232" s="430"/>
      <c r="DP232" s="440">
        <f>(DP226*'a completer'!$F$8+('a completer'!$F$8*DP228)+DP225/10*$B$1)</f>
      </c>
      <c r="DQ232" s="441">
        <f>DP232/DP231</f>
      </c>
      <c r="DR232" s="430"/>
      <c r="DS232" s="440">
        <f>(DS226*'a completer'!$F$8+('a completer'!$F$8*DS228)+DS225/10*$B$1)</f>
      </c>
      <c r="DT232" s="441">
        <f>DS232/DS231</f>
      </c>
      <c r="DU232" s="430"/>
      <c r="DV232" s="440">
        <f>(DV226*'a completer'!$F$8+('a completer'!$F$8*DV228)+DV225/10*$B$1)</f>
      </c>
      <c r="DW232" s="441">
        <f>DV232/DV231</f>
      </c>
      <c r="DX232" s="430"/>
      <c r="DY232" s="440">
        <f>(DY226*'a completer'!$F$8+('a completer'!$F$8*DY228)+DY225/10*$B$1)</f>
      </c>
      <c r="DZ232" s="441">
        <f>DY232/DY231</f>
      </c>
      <c r="EA232" s="430"/>
      <c r="EB232" s="440">
        <f>(EB226*'a completer'!$F$8+('a completer'!$F$8*EB228)+EB225/10*$B$1)</f>
      </c>
      <c r="EC232" s="441">
        <f>EB232/EB231</f>
      </c>
      <c r="ED232" s="430"/>
      <c r="EE232" s="440">
        <f>(EE226*'a completer'!$F$8+('a completer'!$F$8*EE228)+EE225/10*$B$1)</f>
      </c>
      <c r="EF232" s="441">
        <f>EE232/EE231</f>
      </c>
      <c r="EG232" s="430"/>
      <c r="EH232" s="440">
        <f>(EH226*'a completer'!$F$8+('a completer'!$F$8*EH228)+EH225/10*$B$1)</f>
      </c>
      <c r="EI232" s="441">
        <f>EH232/EH231</f>
      </c>
      <c r="EJ232" s="430"/>
      <c r="EK232" s="440">
        <f>(EK226*'a completer'!$F$8+('a completer'!$F$8*EK228)+EK225/10*$B$1)</f>
      </c>
      <c r="EL232" s="441">
        <f>EK232/EK231</f>
      </c>
      <c r="EM232" s="430"/>
      <c r="EN232" s="440">
        <f>(EN226*'a completer'!$F$8+('a completer'!$F$8*EN228)+EN225/10*$B$1)</f>
      </c>
      <c r="EO232" s="441">
        <f>EN232/EN231</f>
      </c>
      <c r="EP232" s="430"/>
      <c r="EQ232" s="440">
        <f>(EQ226*'a completer'!$F$8+('a completer'!$F$8*EQ228)+EQ225/10*$B$1)</f>
      </c>
      <c r="ER232" s="441">
        <f>EQ232/EQ231</f>
      </c>
      <c r="ES232" s="430"/>
      <c r="ET232" s="440">
        <f>(ET226*'a completer'!$F$8+('a completer'!$F$8*ET228)+ET225/10*$B$1)</f>
      </c>
      <c r="EU232" s="441">
        <f>ET232/ET231</f>
      </c>
      <c r="EV232" s="430"/>
      <c r="EW232" s="440">
        <f>(EW226*'a completer'!$F$8+('a completer'!$F$8*EW228)+EW225/10*$B$1)</f>
      </c>
      <c r="EX232" s="441">
        <f>EW232/EW231</f>
      </c>
      <c r="EY232" s="430"/>
      <c r="EZ232" s="440">
        <f>(EZ226*'a completer'!$F$8+('a completer'!$F$8*EZ228)+EZ225/10*$B$1)</f>
      </c>
      <c r="FA232" s="441">
        <f>EZ232/EZ231</f>
      </c>
      <c r="FB232" s="430"/>
      <c r="FC232" s="440">
        <f>(FC226*'a completer'!$F$8+('a completer'!$F$8*FC228)+FC225/10*$B$1)</f>
      </c>
      <c r="FD232" s="441">
        <f>FC232/FC231</f>
      </c>
      <c r="FE232" s="430"/>
      <c r="FF232" s="440">
        <f>(FF226*'a completer'!$F$8+('a completer'!$F$8*FF228)+FF225/10*$B$1)</f>
      </c>
      <c r="FG232" s="441">
        <f>FF232/FF231</f>
      </c>
      <c r="FH232" s="430"/>
      <c r="FI232" s="440">
        <f>(FI226*'a completer'!$F$8+('a completer'!$F$8*FI228)+FI225/10*$B$1)</f>
      </c>
      <c r="FJ232" s="441">
        <f>FI232/FI231</f>
      </c>
      <c r="FK232" s="430"/>
      <c r="FL232" s="440">
        <f>(FL226*'a completer'!$F$8+('a completer'!$F$8*FL228)+FL225/10*$B$1)</f>
      </c>
      <c r="FM232" s="441">
        <f>FL232/FL231</f>
      </c>
      <c r="FN232" s="430"/>
    </row>
    <row r="233" ht="15" customHeight="1" spans="1:170" x14ac:dyDescent="0.25">
      <c r="A233" s="205"/>
      <c r="B233" s="205"/>
      <c r="C233" s="211" t="s">
        <v>123</v>
      </c>
      <c r="D233" s="442"/>
      <c r="F233" s="212">
        <f>F231+(G225*'a completer'!$B$8)+('a completer'!$B$9*G227)</f>
      </c>
      <c r="G233" s="443">
        <f>(F233-('a completer'!$F$8*(F225+'calcul multi site'!G225)+(F227+'calcul multi site'!G227*'a completer'!$F$9)))/F233</f>
      </c>
      <c r="I233" s="212">
        <f>I231+(J225*'a completer'!$B$8)+('a completer'!$B$9*J227)</f>
      </c>
      <c r="J233" s="443">
        <f>(I233-('a completer'!$F$8*(I225+'calcul multi site'!J225)+(I227+'calcul multi site'!J227*'a completer'!$F$9)))/I233</f>
      </c>
      <c r="L233" s="212">
        <f>L231+(M225*'a completer'!$B$8)+('a completer'!$B$9*M227)</f>
      </c>
      <c r="M233" s="443">
        <f>(L233-('a completer'!$F$8*(L225+'calcul multi site'!M225)+(L227+'calcul multi site'!M227*'a completer'!$F$9)))/L233</f>
      </c>
      <c r="O233" s="212">
        <f>O231+(P225*'a completer'!$B$8)+('a completer'!$B$9*P227)</f>
      </c>
      <c r="P233" s="443">
        <f>(O233-('a completer'!$F$8*(O225+'calcul multi site'!P225)+(O227+'calcul multi site'!P227*'a completer'!$F$9)))/O233</f>
      </c>
      <c r="R233" s="212">
        <f>R231+(S225*'a completer'!$B$8)+('a completer'!$B$9*S227)</f>
      </c>
      <c r="S233" s="443">
        <f>(R233-('a completer'!$F$8*(R225+'calcul multi site'!S225)+(R227+'calcul multi site'!S227*'a completer'!$F$9)))/R233</f>
      </c>
      <c r="U233" s="212">
        <f>U231+(V225*'a completer'!$B$8)+('a completer'!$B$9*V227)</f>
      </c>
      <c r="V233" s="443">
        <f>(U233-('a completer'!$F$8*(U225+'calcul multi site'!V225)+(U227+'calcul multi site'!V227*'a completer'!$F$9)))/U233</f>
      </c>
      <c r="X233" s="212">
        <f>X231+(Y225*'a completer'!$B$8)+('a completer'!$B$9*Y227)</f>
      </c>
      <c r="Y233" s="443">
        <f>(X233-('a completer'!$F$8*(X225+'calcul multi site'!Y225)+(X227+'calcul multi site'!Y227*'a completer'!$F$9)))/X233</f>
      </c>
      <c r="AA233" s="212">
        <f>AA231+(AB225*'a completer'!$B$8)+('a completer'!$B$9*AB227)</f>
      </c>
      <c r="AB233" s="443">
        <f>(AA233-('a completer'!$F$8*(AA225+'calcul multi site'!AB225)+(AA227+'calcul multi site'!AB227*'a completer'!$F$9)))/AA233</f>
      </c>
      <c r="AD233" s="212">
        <f>AD231+(AE225*'a completer'!$B$8)+('a completer'!$B$9*AE227)</f>
      </c>
      <c r="AE233" s="443">
        <f>(AD233-('a completer'!$F$8*(AD225+'calcul multi site'!AE225)+(AD227+'calcul multi site'!AE227*'a completer'!$F$9)))/AD233</f>
      </c>
      <c r="AG233" s="212">
        <f>AG231+(AH225*'a completer'!$B$8)+('a completer'!$B$9*AH227)</f>
      </c>
      <c r="AH233" s="443">
        <f>(AG233-('a completer'!$F$8*(AG225+'calcul multi site'!AH225)+(AG227+'calcul multi site'!AH227*'a completer'!$F$9)))/AG233</f>
      </c>
      <c r="AJ233" s="212">
        <f>AJ231+(AK225*'a completer'!$B$8)+('a completer'!$B$9*AK227)</f>
      </c>
      <c r="AK233" s="443">
        <f>(AJ233-('a completer'!$F$8*(AJ225+'calcul multi site'!AK225)+(AJ227+'calcul multi site'!AK227*'a completer'!$F$9)))/AJ233</f>
      </c>
      <c r="AM233" s="212">
        <f>AM231+(AN225*'a completer'!$B$8)+('a completer'!$B$9*AN227)</f>
      </c>
      <c r="AN233" s="443">
        <f>(AM233-('a completer'!$F$8*(AM225+'calcul multi site'!AN225)+(AM227+'calcul multi site'!AN227*'a completer'!$F$9)))/AM233</f>
      </c>
      <c r="AP233" s="212">
        <f>AP231+(AQ225*'a completer'!$B$8)+('a completer'!$B$9*AQ227)</f>
      </c>
      <c r="AQ233" s="443">
        <f>(AP233-('a completer'!$F$8*(AP225+'calcul multi site'!AQ225)+(AP227+'calcul multi site'!AQ227*'a completer'!$F$9)))/AP233</f>
      </c>
      <c r="AS233" s="212">
        <f>AS231+(AT225*'a completer'!$B$8)+('a completer'!$B$9*AT227)</f>
      </c>
      <c r="AT233" s="443">
        <f>(AS233-('a completer'!$F$8*(AS225+'calcul multi site'!AT225)+(AS227+'calcul multi site'!AT227*'a completer'!$F$9)))/AS233</f>
      </c>
      <c r="AV233" s="212">
        <f>AV231+(AW225*'a completer'!$B$8)+('a completer'!$B$9*AW227)</f>
      </c>
      <c r="AW233" s="443">
        <f>(AV233-('a completer'!$F$8*(AV225+'calcul multi site'!AW225)+(AV227+'calcul multi site'!AW227*'a completer'!$F$9)))/AV233</f>
      </c>
      <c r="AY233" s="212">
        <f>AY231+(AZ225*'a completer'!$B$8)+('a completer'!$B$9*AZ227)</f>
      </c>
      <c r="AZ233" s="443">
        <f>(AY233-('a completer'!$F$8*(AY225+'calcul multi site'!AZ225)+(AY227+'calcul multi site'!AZ227*'a completer'!$F$9)))/AY233</f>
      </c>
      <c r="BB233" s="212">
        <f>BB231+(BC225*'a completer'!$B$8)+('a completer'!$B$9*BC227)</f>
      </c>
      <c r="BC233" s="443">
        <f>(BB233-('a completer'!$F$8*(BB225+'calcul multi site'!BC225)+(BB227+'calcul multi site'!BC227*'a completer'!$F$9)))/BB233</f>
      </c>
      <c r="BE233" s="212">
        <f>BE231+(BF225*'a completer'!$B$8)+('a completer'!$B$9*BF227)</f>
      </c>
      <c r="BF233" s="443">
        <f>(BE233-('a completer'!$F$8*(BE225+'calcul multi site'!BF225)+(BE227+'calcul multi site'!BF227*'a completer'!$F$9)))/BE233</f>
      </c>
      <c r="BH233" s="212">
        <f>BH231+(BI225*'a completer'!$B$8)+('a completer'!$B$9*BI227)</f>
      </c>
      <c r="BI233" s="443">
        <f>(BH233-('a completer'!$F$8*(BH225+'calcul multi site'!BI225)+(BH227+'calcul multi site'!BI227*'a completer'!$F$9)))/BH233</f>
      </c>
      <c r="BK233" s="212">
        <f>BK231+(BL225*'a completer'!$B$8)+('a completer'!$B$9*BL227)</f>
      </c>
      <c r="BL233" s="443">
        <f>(BK233-('a completer'!$F$8*(BK225+'calcul multi site'!BL225)+(BK227+'calcul multi site'!BL227*'a completer'!$F$9)))/BK233</f>
      </c>
      <c r="BN233" s="212">
        <f>BN231+(BO225*'a completer'!$B$8)+('a completer'!$B$9*BO227)</f>
      </c>
      <c r="BO233" s="443">
        <f>(BN233-('a completer'!$F$8*(BN225+'calcul multi site'!BO225)+(BN227+'calcul multi site'!BO227*'a completer'!$F$9)))/BN233</f>
      </c>
      <c r="BQ233" s="212">
        <f>BQ231+(BR225*'a completer'!$B$8)+('a completer'!$B$9*BR227)</f>
      </c>
      <c r="BR233" s="443">
        <f>(BQ233-('a completer'!$F$8*(BQ225+'calcul multi site'!BR225)+(BQ227+'calcul multi site'!BR227*'a completer'!$F$9)))/BQ233</f>
      </c>
      <c r="BT233" s="212">
        <f>BT231+(BU225*'a completer'!$B$8)+('a completer'!$B$9*BU227)</f>
      </c>
      <c r="BU233" s="443">
        <f>(BT233-('a completer'!$F$8*(BT225+'calcul multi site'!BU225)+(BT227+'calcul multi site'!BU227*'a completer'!$F$9)))/BT233</f>
      </c>
      <c r="BW233" s="212">
        <f>BW231+(BX225*'a completer'!$B$8)+('a completer'!$B$9*BX227)</f>
      </c>
      <c r="BX233" s="443">
        <f>(BW233-('a completer'!$F$8*(BW225+'calcul multi site'!BX225)+(BW227+'calcul multi site'!BX227*'a completer'!$F$9)))/BW233</f>
      </c>
      <c r="BZ233" s="212">
        <f>BZ231+(CA225*'a completer'!$B$8)+('a completer'!$B$9*CA227)</f>
      </c>
      <c r="CA233" s="443">
        <f>(BZ233-('a completer'!$F$8*(BZ225+'calcul multi site'!CA225)+(BZ227+'calcul multi site'!CA227*'a completer'!$F$9)))/BZ233</f>
      </c>
      <c r="CC233" s="212">
        <f>CC231+(CD225*'a completer'!$B$8)+('a completer'!$B$9*CD227)</f>
      </c>
      <c r="CD233" s="443">
        <f>(CC233-('a completer'!$F$8*(CC225+'calcul multi site'!CD225)+(CC227+'calcul multi site'!CD227*'a completer'!$F$9)))/CC233</f>
      </c>
      <c r="CF233" s="212">
        <f>CF231+(CG225*'a completer'!$B$8)+('a completer'!$B$9*CG227)</f>
      </c>
      <c r="CG233" s="443">
        <f>(CF233-('a completer'!$F$8*(CF225+'calcul multi site'!CG225)+(CF227+'calcul multi site'!CG227*'a completer'!$F$9)))/CF233</f>
      </c>
      <c r="CI233" s="212">
        <f>CI231+(CJ225*'a completer'!$B$8)+('a completer'!$B$9*CJ227)</f>
      </c>
      <c r="CJ233" s="443">
        <f>(CI233-('a completer'!$F$8*(CI225+'calcul multi site'!CJ225)+(CI227+'calcul multi site'!CJ227*'a completer'!$F$9)))/CI233</f>
      </c>
      <c r="CL233" s="212">
        <f>CL231+(CM225*'a completer'!$B$8)+('a completer'!$B$9*CM227)</f>
      </c>
      <c r="CM233" s="443">
        <f>(CL233-('a completer'!$F$8*(CL225+'calcul multi site'!CM225)+(CL227+'calcul multi site'!CM227*'a completer'!$F$9)))/CL233</f>
      </c>
      <c r="CO233" s="212">
        <f>CO231+(CP225*'a completer'!$B$8)+('a completer'!$B$9*CP227)</f>
      </c>
      <c r="CP233" s="443">
        <f>(CO233-('a completer'!$F$8*(CO225+'calcul multi site'!CP225)+(CO227+'calcul multi site'!CP227*'a completer'!$F$9)))/CO233</f>
      </c>
      <c r="CR233" s="212">
        <f>CR231+(CS225*'a completer'!$B$8)+('a completer'!$B$9*CS227)</f>
      </c>
      <c r="CS233" s="443">
        <f>(CR233-('a completer'!$F$8*(CR225+'calcul multi site'!CS225)+(CR227+'calcul multi site'!CS227*'a completer'!$F$9)))/CR233</f>
      </c>
      <c r="CU233" s="212">
        <f>CU231+(CV225*'a completer'!$B$8)+('a completer'!$B$9*CV227)</f>
      </c>
      <c r="CV233" s="443">
        <f>(CU233-('a completer'!$F$8*(CU225+'calcul multi site'!CV225)+(CU227+'calcul multi site'!CV227*'a completer'!$F$9)))/CU233</f>
      </c>
      <c r="CX233" s="212">
        <f>CX231+(CY225*'a completer'!$B$8)+('a completer'!$B$9*CY227)</f>
      </c>
      <c r="CY233" s="443">
        <f>(CX233-('a completer'!$F$8*(CX225+'calcul multi site'!CY225)+(CX227+'calcul multi site'!CY227*'a completer'!$F$9)))/CX233</f>
      </c>
      <c r="DA233" s="212">
        <f>DA231+(DB225*'a completer'!$B$8)+('a completer'!$B$9*DB227)</f>
      </c>
      <c r="DB233" s="443">
        <f>(DA233-('a completer'!$F$8*(DA225+'calcul multi site'!DB225)+(DA227+'calcul multi site'!DB227*'a completer'!$F$9)))/DA233</f>
      </c>
      <c r="DD233" s="212">
        <f>DD231+(DE225*'a completer'!$B$8)+('a completer'!$B$9*DE227)</f>
      </c>
      <c r="DE233" s="443">
        <f>(DD233-('a completer'!$F$8*(DD225+'calcul multi site'!DE225)+(DD227+'calcul multi site'!DE227*'a completer'!$F$9)))/DD233</f>
      </c>
      <c r="DG233" s="212">
        <f>DG231+(DH225*'a completer'!$B$8)+('a completer'!$B$9*DH227)</f>
      </c>
      <c r="DH233" s="443">
        <f>(DG233-('a completer'!$F$8*(DG225+'calcul multi site'!DH225)+(DG227+'calcul multi site'!DH227*'a completer'!$F$9)))/DG233</f>
      </c>
      <c r="DJ233" s="212">
        <f>DJ231+(DK225*'a completer'!$B$8)+('a completer'!$B$9*DK227)</f>
      </c>
      <c r="DK233" s="443">
        <f>(DJ233-('a completer'!$F$8*(DJ225+'calcul multi site'!DK225)+(DJ227+'calcul multi site'!DK227*'a completer'!$F$9)))/DJ233</f>
      </c>
      <c r="DM233" s="212">
        <f>DM231+(DN225*'a completer'!$B$8)+('a completer'!$B$9*DN227)</f>
      </c>
      <c r="DN233" s="443">
        <f>(DM233-('a completer'!$F$8*(DM225+'calcul multi site'!DN225)+(DM227+'calcul multi site'!DN227*'a completer'!$F$9)))/DM233</f>
      </c>
      <c r="DP233" s="212">
        <f>DP231+(DQ225*'a completer'!$B$8)+('a completer'!$B$9*DQ227)</f>
      </c>
      <c r="DQ233" s="443">
        <f>(DP233-('a completer'!$F$8*(DP225+'calcul multi site'!DQ225)+(DP227+'calcul multi site'!DQ227*'a completer'!$F$9)))/DP233</f>
      </c>
      <c r="DS233" s="212">
        <f>DS231+(DT225*'a completer'!$B$8)+('a completer'!$B$9*DT227)</f>
      </c>
      <c r="DT233" s="443">
        <f>(DS233-('a completer'!$F$8*(DS225+'calcul multi site'!DT225)+(DS227+'calcul multi site'!DT227*'a completer'!$F$9)))/DS233</f>
      </c>
      <c r="DV233" s="212">
        <f>DV231+(DW225*'a completer'!$B$8)+('a completer'!$B$9*DW227)</f>
      </c>
      <c r="DW233" s="443">
        <f>(DV233-('a completer'!$F$8*(DV225+'calcul multi site'!DW225)+(DV227+'calcul multi site'!DW227*'a completer'!$F$9)))/DV233</f>
      </c>
      <c r="DY233" s="212">
        <f>DY231+(DZ225*'a completer'!$B$8)+('a completer'!$B$9*DZ227)</f>
      </c>
      <c r="DZ233" s="443">
        <f>(DY233-('a completer'!$F$8*(DY225+'calcul multi site'!DZ225)+(DY227+'calcul multi site'!DZ227*'a completer'!$F$9)))/DY233</f>
      </c>
      <c r="EB233" s="212">
        <f>EB231+(EC225*'a completer'!$B$8)+('a completer'!$B$9*EC227)</f>
      </c>
      <c r="EC233" s="443">
        <f>(EB233-('a completer'!$F$8*(EB225+'calcul multi site'!EC225)+(EB227+'calcul multi site'!EC227*'a completer'!$F$9)))/EB233</f>
      </c>
      <c r="EE233" s="212">
        <f>EE231+(EF225*'a completer'!$B$8)+('a completer'!$B$9*EF227)</f>
      </c>
      <c r="EF233" s="443">
        <f>(EE233-('a completer'!$F$8*(EE225+'calcul multi site'!EF225)+(EE227+'calcul multi site'!EF227*'a completer'!$F$9)))/EE233</f>
      </c>
      <c r="EH233" s="212">
        <f>EH231+(EI225*'a completer'!$B$8)+('a completer'!$B$9*EI227)</f>
      </c>
      <c r="EI233" s="443">
        <f>(EH233-('a completer'!$F$8*(EH225+'calcul multi site'!EI225)+(EH227+'calcul multi site'!EI227*'a completer'!$F$9)))/EH233</f>
      </c>
      <c r="EK233" s="212">
        <f>EK231+(EL225*'a completer'!$B$8)+('a completer'!$B$9*EL227)</f>
      </c>
      <c r="EL233" s="443">
        <f>(EK233-('a completer'!$F$8*(EK225+'calcul multi site'!EL225)+(EK227+'calcul multi site'!EL227*'a completer'!$F$9)))/EK233</f>
      </c>
      <c r="EN233" s="212">
        <f>EN231+(EO225*'a completer'!$B$8)+('a completer'!$B$9*EO227)</f>
      </c>
      <c r="EO233" s="443">
        <f>(EN233-('a completer'!$F$8*(EN225+'calcul multi site'!EO225)+(EN227+'calcul multi site'!EO227*'a completer'!$F$9)))/EN233</f>
      </c>
      <c r="EQ233" s="212">
        <f>EQ231+(ER225*'a completer'!$B$8)+('a completer'!$B$9*ER227)</f>
      </c>
      <c r="ER233" s="443">
        <f>(EQ233-('a completer'!$F$8*(EQ225+'calcul multi site'!ER225)+(EQ227+'calcul multi site'!ER227*'a completer'!$F$9)))/EQ233</f>
      </c>
      <c r="ET233" s="212">
        <f>ET231+(EU225*'a completer'!$B$8)+('a completer'!$B$9*EU227)</f>
      </c>
      <c r="EU233" s="443">
        <f>(ET233-('a completer'!$F$8*(ET225+'calcul multi site'!EU225)+(ET227+'calcul multi site'!EU227*'a completer'!$F$9)))/ET233</f>
      </c>
      <c r="EW233" s="212">
        <f>EW231+(EX225*'a completer'!$B$8)+('a completer'!$B$9*EX227)</f>
      </c>
      <c r="EX233" s="443">
        <f>(EW233-('a completer'!$F$8*(EW225+'calcul multi site'!EX225)+(EW227+'calcul multi site'!EX227*'a completer'!$F$9)))/EW233</f>
      </c>
      <c r="EZ233" s="212">
        <f>EZ231+(FA225*'a completer'!$B$8)+('a completer'!$B$9*FA227)</f>
      </c>
      <c r="FA233" s="443">
        <f>(EZ233-('a completer'!$F$8*(EZ225+'calcul multi site'!FA225)+(EZ227+'calcul multi site'!FA227*'a completer'!$F$9)))/EZ233</f>
      </c>
      <c r="FC233" s="212">
        <f>FC231+(FD225*'a completer'!$B$8)+('a completer'!$B$9*FD227)</f>
      </c>
      <c r="FD233" s="443">
        <f>(FC233-('a completer'!$F$8*(FC225+'calcul multi site'!FD225)+(FC227+'calcul multi site'!FD227*'a completer'!$F$9)))/FC233</f>
      </c>
      <c r="FF233" s="212">
        <f>FF231+(FG225*'a completer'!$B$8)+('a completer'!$B$9*FG227)</f>
      </c>
      <c r="FG233" s="443">
        <f>(FF233-('a completer'!$F$8*(FF225+'calcul multi site'!FG225)+(FF227+'calcul multi site'!FG227*'a completer'!$F$9)))/FF233</f>
      </c>
      <c r="FI233" s="212">
        <f>FI231+(FJ225*'a completer'!$B$8)+('a completer'!$B$9*FJ227)</f>
      </c>
      <c r="FJ233" s="443">
        <f>(FI233-('a completer'!$F$8*(FI225+'calcul multi site'!FJ225)+(FI227+'calcul multi site'!FJ227*'a completer'!$F$9)))/FI233</f>
      </c>
      <c r="FL233" s="212">
        <f>FL231+(FM225*'a completer'!$B$8)+('a completer'!$B$9*FM227)</f>
      </c>
      <c r="FM233" s="443">
        <f>(FL233-('a completer'!$F$8*(FL225+'calcul multi site'!FM225)+(FL227+'calcul multi site'!FM227*'a completer'!$F$9)))/FL233</f>
      </c>
    </row>
    <row r="234" ht="15" customHeight="1" spans="1:170" s="430" customFormat="1" x14ac:dyDescent="0.25">
      <c r="A234" s="205"/>
      <c r="B234" s="205"/>
      <c r="C234" s="444" t="s">
        <v>392</v>
      </c>
      <c r="D234" s="445"/>
      <c r="E234" s="430"/>
      <c r="F234" s="446">
        <f>F232+(G226*'a completer'!$F$8)+('a completer'!$F$8*G228)+G225/2.5*$B$1</f>
      </c>
      <c r="G234" s="447">
        <f>F234/F233</f>
      </c>
      <c r="H234" s="430"/>
      <c r="I234" s="446">
        <f>I232+(J226*'a completer'!$F$8)+('a completer'!$F$8*J228)+J225/2.5*$B$1</f>
      </c>
      <c r="J234" s="447">
        <f>I234/I233</f>
      </c>
      <c r="K234" s="430"/>
      <c r="L234" s="446">
        <f>L232+(M226*'a completer'!$F$8)+('a completer'!$F$8*M228)+M225/2.5*$B$1</f>
      </c>
      <c r="M234" s="447">
        <f>L234/L233</f>
      </c>
      <c r="N234" s="430"/>
      <c r="O234" s="446">
        <f>O232+(P226*'a completer'!$F$8)+('a completer'!$F$8*P228)+P225/2.5*$B$1</f>
      </c>
      <c r="P234" s="447">
        <f>O234/O233</f>
      </c>
      <c r="Q234" s="430"/>
      <c r="R234" s="446">
        <f>R232+(S226*'a completer'!$F$8)+('a completer'!$F$8*S228)+S225/2.5*$B$1</f>
      </c>
      <c r="S234" s="447">
        <f>R234/R233</f>
      </c>
      <c r="T234" s="430"/>
      <c r="U234" s="446">
        <f>U232+(V226*'a completer'!$F$8)+('a completer'!$F$8*V228)+V225/2.5*$B$1</f>
      </c>
      <c r="V234" s="447">
        <f>U234/U233</f>
      </c>
      <c r="W234" s="430"/>
      <c r="X234" s="446">
        <f>X232+(Y226*'a completer'!$F$8)+('a completer'!$F$8*Y228)+Y225/2.5*$B$1</f>
      </c>
      <c r="Y234" s="447">
        <f>X234/X233</f>
      </c>
      <c r="Z234" s="430"/>
      <c r="AA234" s="446">
        <f>AA232+(AB226*'a completer'!$F$8)+('a completer'!$F$8*AB228)+AB225/2.5*$B$1</f>
      </c>
      <c r="AB234" s="447">
        <f>AA234/AA233</f>
      </c>
      <c r="AC234" s="430"/>
      <c r="AD234" s="446">
        <f>AD232+(AE226*'a completer'!$F$8)+('a completer'!$F$8*AE228)+AE225/2.5*$B$1</f>
      </c>
      <c r="AE234" s="447">
        <f>AD234/AD233</f>
      </c>
      <c r="AF234" s="430"/>
      <c r="AG234" s="446">
        <f>AG232+(AH226*'a completer'!$F$8)+('a completer'!$F$8*AH228)+AH225/2.5*$B$1</f>
      </c>
      <c r="AH234" s="447">
        <f>AG234/AG233</f>
      </c>
      <c r="AI234" s="430"/>
      <c r="AJ234" s="446">
        <f>AJ232+(AK226*'a completer'!$F$8)+('a completer'!$F$8*AK228)+AK225/2.5*$B$1</f>
      </c>
      <c r="AK234" s="447">
        <f>AJ234/AJ233</f>
      </c>
      <c r="AL234" s="430"/>
      <c r="AM234" s="446">
        <f>AM232+(AN226*'a completer'!$F$8)+('a completer'!$F$8*AN228)+AN225/2.5*$B$1</f>
      </c>
      <c r="AN234" s="447">
        <f>AM234/AM233</f>
      </c>
      <c r="AO234" s="430"/>
      <c r="AP234" s="446">
        <f>AP232+(AQ226*'a completer'!$F$8)+('a completer'!$F$8*AQ228)+AQ225/2.5*$B$1</f>
      </c>
      <c r="AQ234" s="447">
        <f>AP234/AP233</f>
      </c>
      <c r="AR234" s="430"/>
      <c r="AS234" s="446">
        <f>AS232+(AT226*'a completer'!$F$8)+('a completer'!$F$8*AT228)+AT225/2.5*$B$1</f>
      </c>
      <c r="AT234" s="447">
        <f>AS234/AS233</f>
      </c>
      <c r="AU234" s="430"/>
      <c r="AV234" s="446">
        <f>AV232+(AW226*'a completer'!$F$8)+('a completer'!$F$8*AW228)+AW225/2.5*$B$1</f>
      </c>
      <c r="AW234" s="447">
        <f>AV234/AV233</f>
      </c>
      <c r="AX234" s="430"/>
      <c r="AY234" s="446">
        <f>AY232+(AZ226*'a completer'!$F$8)+('a completer'!$F$8*AZ228)+AZ225/2.5*$B$1</f>
      </c>
      <c r="AZ234" s="447">
        <f>AY234/AY233</f>
      </c>
      <c r="BA234" s="430"/>
      <c r="BB234" s="446">
        <f>BB232+(BC226*'a completer'!$F$8)+('a completer'!$F$8*BC228)+BC225/2.5*$B$1</f>
      </c>
      <c r="BC234" s="447">
        <f>BB234/BB233</f>
      </c>
      <c r="BD234" s="430"/>
      <c r="BE234" s="446">
        <f>BE232+(BF226*'a completer'!$F$8)+('a completer'!$F$8*BF228)+BF225/2.5*$B$1</f>
      </c>
      <c r="BF234" s="447">
        <f>BE234/BE233</f>
      </c>
      <c r="BG234" s="430"/>
      <c r="BH234" s="446">
        <f>BH232+(BI226*'a completer'!$F$8)+('a completer'!$F$8*BI228)+BI225/2.5*$B$1</f>
      </c>
      <c r="BI234" s="447">
        <f>BH234/BH233</f>
      </c>
      <c r="BJ234" s="430"/>
      <c r="BK234" s="446">
        <f>BK232+(BL226*'a completer'!$F$8)+('a completer'!$F$8*BL228)+BL225/2.5*$B$1</f>
      </c>
      <c r="BL234" s="447">
        <f>BK234/BK233</f>
      </c>
      <c r="BM234" s="430"/>
      <c r="BN234" s="446">
        <f>BN232+(BO226*'a completer'!$F$8)+('a completer'!$F$8*BO228)+BO225/2.5*$B$1</f>
      </c>
      <c r="BO234" s="447">
        <f>BN234/BN233</f>
      </c>
      <c r="BP234" s="430"/>
      <c r="BQ234" s="446">
        <f>BQ232+(BR226*'a completer'!$F$8)+('a completer'!$F$8*BR228)+BR225/2.5*$B$1</f>
      </c>
      <c r="BR234" s="447">
        <f>BQ234/BQ233</f>
      </c>
      <c r="BS234" s="430"/>
      <c r="BT234" s="446">
        <f>BT232+(BU226*'a completer'!$F$8)+('a completer'!$F$8*BU228)+BU225/2.5*$B$1</f>
      </c>
      <c r="BU234" s="447">
        <f>BT234/BT233</f>
      </c>
      <c r="BV234" s="430"/>
      <c r="BW234" s="446">
        <f>BW232+(BX226*'a completer'!$F$8)+('a completer'!$F$8*BX228)+BX225/2.5*$B$1</f>
      </c>
      <c r="BX234" s="447">
        <f>BW234/BW233</f>
      </c>
      <c r="BY234" s="430"/>
      <c r="BZ234" s="446">
        <f>BZ232+(CA226*'a completer'!$F$8)+('a completer'!$F$8*CA228)+CA225/2.5*$B$1</f>
      </c>
      <c r="CA234" s="447">
        <f>BZ234/BZ233</f>
      </c>
      <c r="CB234" s="430"/>
      <c r="CC234" s="446">
        <f>CC232+(CD226*'a completer'!$F$8)+('a completer'!$F$8*CD228)+CD225/2.5*$B$1</f>
      </c>
      <c r="CD234" s="447">
        <f>CC234/CC233</f>
      </c>
      <c r="CE234" s="430"/>
      <c r="CF234" s="446">
        <f>CF232+(CG226*'a completer'!$F$8)+('a completer'!$F$8*CG228)+CG225/2.5*$B$1</f>
      </c>
      <c r="CG234" s="447">
        <f>CF234/CF233</f>
      </c>
      <c r="CH234" s="430"/>
      <c r="CI234" s="446">
        <f>CI232+(CJ226*'a completer'!$F$8)+('a completer'!$F$8*CJ228)+CJ225/2.5*$B$1</f>
      </c>
      <c r="CJ234" s="447">
        <f>CI234/CI233</f>
      </c>
      <c r="CK234" s="430"/>
      <c r="CL234" s="446">
        <f>CL232+(CM226*'a completer'!$F$8)+('a completer'!$F$8*CM228)+CM225/2.5*$B$1</f>
      </c>
      <c r="CM234" s="447">
        <f>CL234/CL233</f>
      </c>
      <c r="CN234" s="430"/>
      <c r="CO234" s="446">
        <f>CO232+(CP226*'a completer'!$F$8)+('a completer'!$F$8*CP228)+CP225/2.5*$B$1</f>
      </c>
      <c r="CP234" s="447">
        <f>CO234/CO233</f>
      </c>
      <c r="CQ234" s="430"/>
      <c r="CR234" s="446">
        <f>CR232+(CS226*'a completer'!$F$8)+('a completer'!$F$8*CS228)+CS225/2.5*$B$1</f>
      </c>
      <c r="CS234" s="447">
        <f>CR234/CR233</f>
      </c>
      <c r="CT234" s="430"/>
      <c r="CU234" s="446">
        <f>CU232+(CV226*'a completer'!$F$8)+('a completer'!$F$8*CV228)+CV225/2.5*$B$1</f>
      </c>
      <c r="CV234" s="447">
        <f>CU234/CU233</f>
      </c>
      <c r="CW234" s="430"/>
      <c r="CX234" s="446">
        <f>CX232+(CY226*'a completer'!$F$8)+('a completer'!$F$8*CY228)+CY225/2.5*$B$1</f>
      </c>
      <c r="CY234" s="447">
        <f>CX234/CX233</f>
      </c>
      <c r="CZ234" s="430"/>
      <c r="DA234" s="446">
        <f>DA232+(DB226*'a completer'!$F$8)+('a completer'!$F$8*DB228)+DB225/2.5*$B$1</f>
      </c>
      <c r="DB234" s="447">
        <f>DA234/DA233</f>
      </c>
      <c r="DC234" s="430"/>
      <c r="DD234" s="446">
        <f>DD232+(DE226*'a completer'!$F$8)+('a completer'!$F$8*DE228)+DE225/2.5*$B$1</f>
      </c>
      <c r="DE234" s="447">
        <f>DD234/DD233</f>
      </c>
      <c r="DF234" s="430"/>
      <c r="DG234" s="446">
        <f>DG232+(DH226*'a completer'!$F$8)+('a completer'!$F$8*DH228)+DH225/2.5*$B$1</f>
      </c>
      <c r="DH234" s="447">
        <f>DG234/DG233</f>
      </c>
      <c r="DI234" s="430"/>
      <c r="DJ234" s="446">
        <f>DJ232+(DK226*'a completer'!$F$8)+('a completer'!$F$8*DK228)+DK225/2.5*$B$1</f>
      </c>
      <c r="DK234" s="447">
        <f>DJ234/DJ233</f>
      </c>
      <c r="DL234" s="430"/>
      <c r="DM234" s="446">
        <f>DM232+(DN226*'a completer'!$F$8)+('a completer'!$F$8*DN228)+DN225/2.5*$B$1</f>
      </c>
      <c r="DN234" s="447">
        <f>DM234/DM233</f>
      </c>
      <c r="DO234" s="430"/>
      <c r="DP234" s="446">
        <f>DP232+(DQ226*'a completer'!$F$8)+('a completer'!$F$8*DQ228)+DQ225/2.5*$B$1</f>
      </c>
      <c r="DQ234" s="447">
        <f>DP234/DP233</f>
      </c>
      <c r="DR234" s="430"/>
      <c r="DS234" s="446">
        <f>DS232+(DT226*'a completer'!$F$8)+('a completer'!$F$8*DT228)+DT225/2.5*$B$1</f>
      </c>
      <c r="DT234" s="447">
        <f>DS234/DS233</f>
      </c>
      <c r="DU234" s="430"/>
      <c r="DV234" s="446">
        <f>DV232+(DW226*'a completer'!$F$8)+('a completer'!$F$8*DW228)+DW225/2.5*$B$1</f>
      </c>
      <c r="DW234" s="447">
        <f>DV234/DV233</f>
      </c>
      <c r="DX234" s="430"/>
      <c r="DY234" s="446">
        <f>DY232+(DZ226*'a completer'!$F$8)+('a completer'!$F$8*DZ228)+DZ225/2.5*$B$1</f>
      </c>
      <c r="DZ234" s="447">
        <f>DY234/DY233</f>
      </c>
      <c r="EA234" s="430"/>
      <c r="EB234" s="446">
        <f>EB232+(EC226*'a completer'!$F$8)+('a completer'!$F$8*EC228)+EC225/2.5*$B$1</f>
      </c>
      <c r="EC234" s="447">
        <f>EB234/EB233</f>
      </c>
      <c r="ED234" s="430"/>
      <c r="EE234" s="446">
        <f>EE232+(EF226*'a completer'!$F$8)+('a completer'!$F$8*EF228)+EF225/2.5*$B$1</f>
      </c>
      <c r="EF234" s="447">
        <f>EE234/EE233</f>
      </c>
      <c r="EG234" s="430"/>
      <c r="EH234" s="446">
        <f>EH232+(EI226*'a completer'!$F$8)+('a completer'!$F$8*EI228)+EI225/2.5*$B$1</f>
      </c>
      <c r="EI234" s="447">
        <f>EH234/EH233</f>
      </c>
      <c r="EJ234" s="430"/>
      <c r="EK234" s="446">
        <f>EK232+(EL226*'a completer'!$F$8)+('a completer'!$F$8*EL228)+EL225/2.5*$B$1</f>
      </c>
      <c r="EL234" s="447">
        <f>EK234/EK233</f>
      </c>
      <c r="EM234" s="430"/>
      <c r="EN234" s="446">
        <f>EN232+(EO226*'a completer'!$F$8)+('a completer'!$F$8*EO228)+EO225/2.5*$B$1</f>
      </c>
      <c r="EO234" s="447">
        <f>EN234/EN233</f>
      </c>
      <c r="EP234" s="430"/>
      <c r="EQ234" s="446">
        <f>EQ232+(ER226*'a completer'!$F$8)+('a completer'!$F$8*ER228)+ER225/2.5*$B$1</f>
      </c>
      <c r="ER234" s="447">
        <f>EQ234/EQ233</f>
      </c>
      <c r="ES234" s="430"/>
      <c r="ET234" s="446">
        <f>ET232+(EU226*'a completer'!$F$8)+('a completer'!$F$8*EU228)+EU225/2.5*$B$1</f>
      </c>
      <c r="EU234" s="447">
        <f>ET234/ET233</f>
      </c>
      <c r="EV234" s="430"/>
      <c r="EW234" s="446">
        <f>EW232+(EX226*'a completer'!$F$8)+('a completer'!$F$8*EX228)+EX225/2.5*$B$1</f>
      </c>
      <c r="EX234" s="447">
        <f>EW234/EW233</f>
      </c>
      <c r="EY234" s="430"/>
      <c r="EZ234" s="446">
        <f>EZ232+(FA226*'a completer'!$F$8)+('a completer'!$F$8*FA228)+FA225/2.5*$B$1</f>
      </c>
      <c r="FA234" s="447">
        <f>EZ234/EZ233</f>
      </c>
      <c r="FB234" s="430"/>
      <c r="FC234" s="446">
        <f>FC232+(FD226*'a completer'!$F$8)+('a completer'!$F$8*FD228)+FD225/2.5*$B$1</f>
      </c>
      <c r="FD234" s="447">
        <f>FC234/FC233</f>
      </c>
      <c r="FE234" s="430"/>
      <c r="FF234" s="446">
        <f>FF232+(FG226*'a completer'!$F$8)+('a completer'!$F$8*FG228)+FG225/2.5*$B$1</f>
      </c>
      <c r="FG234" s="447">
        <f>FF234/FF233</f>
      </c>
      <c r="FH234" s="430"/>
      <c r="FI234" s="446">
        <f>FI232+(FJ226*'a completer'!$F$8)+('a completer'!$F$8*FJ228)+FJ225/2.5*$B$1</f>
      </c>
      <c r="FJ234" s="447">
        <f>FI234/FI233</f>
      </c>
      <c r="FK234" s="430"/>
      <c r="FL234" s="446">
        <f>FL232+(FM226*'a completer'!$F$8)+('a completer'!$F$8*FM228)+FM225/2.5*$B$1</f>
      </c>
      <c r="FM234" s="447">
        <f>FL234/FL233</f>
      </c>
      <c r="FN234" s="430"/>
    </row>
    <row r="235" ht="18.75" customHeight="1" spans="1:170" x14ac:dyDescent="0.25">
      <c r="A235" s="205"/>
      <c r="B235" s="205"/>
      <c r="C235" s="78">
        <f>IF('a completer'!F13=1,50,IF('a completer'!F14=1,70,IF('a completer'!F15=1,150,IF('a completer'!F16=1,250,IF('a completer'!F17=1,500,IF('a completer'!F18=1,800))))))</f>
      </c>
      <c r="D235" s="448"/>
      <c r="F235" s="449">
        <f>(F225+G225)*60/7.7*'a completer'!$D$7*Feuil1!$H$226</f>
      </c>
      <c r="G235" s="450"/>
      <c r="H235" s="450"/>
      <c r="I235" s="449">
        <f>(I225+J225)*60/7.7*'a completer'!$D$7*Feuil1!$H$226</f>
      </c>
      <c r="J235" s="450"/>
      <c r="K235" s="450"/>
      <c r="L235" s="449">
        <f>(L225+M225)*60/7.7*'a completer'!$D$7*Feuil1!$H$226</f>
      </c>
      <c r="M235" s="450"/>
      <c r="N235" s="450"/>
      <c r="O235" s="449">
        <f>(O225+P225)*60/7.7*'a completer'!$D$7*Feuil1!$H$226</f>
      </c>
      <c r="P235" s="450"/>
      <c r="Q235" s="450"/>
      <c r="R235" s="449">
        <f>(R225+S225)*60/7.7*'a completer'!$D$7*Feuil1!$H$226</f>
      </c>
      <c r="S235" s="450"/>
      <c r="T235" s="450"/>
      <c r="U235" s="449">
        <f>(U225+V225)*60/7.7*'a completer'!$D$7*Feuil1!$H$226</f>
      </c>
      <c r="V235" s="450"/>
      <c r="W235" s="450"/>
      <c r="X235" s="449">
        <f>(X225+Y225)*60/7.7*'a completer'!$D$7*Feuil1!$H$226</f>
      </c>
      <c r="Y235" s="450"/>
      <c r="Z235" s="450"/>
      <c r="AA235" s="449">
        <f>(AA225+AB225)*60/7.7*'a completer'!$D$7*Feuil1!$H$226</f>
      </c>
      <c r="AD235" s="449">
        <f>(AD225+AE225)*60/7.7*'a completer'!$D$7*Feuil1!$H$226</f>
      </c>
      <c r="AG235" s="449">
        <f>(AG225+AH225)*60/7.7*'a completer'!$D$7*Feuil1!$H$226</f>
      </c>
      <c r="AJ235" s="449">
        <f>(AJ225+AK225)*60/7.7*'a completer'!$D$7*Feuil1!$H$226</f>
      </c>
      <c r="AM235" s="449">
        <f>(AM225+AN225)*60/7.7*'a completer'!$D$7*Feuil1!$H$226</f>
      </c>
    </row>
    <row r="236" ht="15" customHeight="1" spans="1:170" x14ac:dyDescent="0.25">
      <c r="A236" s="205"/>
      <c r="B236" s="205"/>
      <c r="C236" s="216" t="s">
        <v>127</v>
      </c>
      <c r="D236" s="219"/>
      <c r="F236" s="451">
        <f>F225+I225+L225+O225+R225+U225+X225+AA225+AD225+AG225+AJ225+AM225+AP225+AS225+AV225+AY225+BB225+BE225+BH225+BK225+BN225+BQ225+BT225+BW225+BZ225+CC225+CF225+CI225+CL225+CO225+CR225+CU225+CX225+DA225+DD225+DG225+DJ225+DM225+DP225+DS225+DV225+DY225+EB225+EE225+EH225+EK225+EN225+EQ225+ET225+EW225+EZ225+FC225+FF225+FI225+FL225</f>
      </c>
      <c r="G236" s="451">
        <f>G225+J225+M225+P225+S225+V225+Y225+AB225+AE225+AH225+AK225+AN225+AQ225+AT225+AW225+AZ225+BC225+BF225+BI225+BL225+BO225+BR225+BU225+BX225+CA225+CD225+CG225+CJ225+CM225+CP225+CS225+CV225+CY225+DB225+DE225+DH225+DK225+DN225+DQ225+DT225+DW225+DZ225+EC225+EF225+EI225+EL225+EO225+ER225+EU225+EX225+FA225+FD225+FG225+FJ225+FM225</f>
      </c>
    </row>
    <row r="237" ht="15" customHeight="1" spans="1:170" x14ac:dyDescent="0.25">
      <c r="F237" s="451">
        <f>F227+I227+L227+O227+R227+U227+X227+AA227+AD227+AG227+AJ227+AM227+AP227+AS227+AV227+AY227+BB227+BE227+BH227+BK227+BN227+BQ227+BT227+BW227+BZ227+CC227+CF227+CI227+CL227+CO227+CR227+CU227+CX227+DA227+DD227+DG227+DJ227+DM227+DP227+DS227+DV227+DY227+EB227+EE227+EH227+EK227+EN227+EQ227+ET227+EW227+EZ227+FC227+FF227+FI227+FL227</f>
      </c>
      <c r="G237" s="451">
        <f>G227+J227+M227+P227+S227+V227+Y227+AB227+AE227+AH227+AK227+AN227+AQ227+AT227+AW227+AZ227+BC227+BF227+BI227+BL227+BO227+BR227+BU227+BX227+CA227+CD227+CG227+CJ227+CM227+CP227+CS227+CV227+CY227+DB227+DE227+DH227+DK227+DN227+DQ227+DT227+DW227+DZ227+EC227+EF227+EI227+EL227+EO227+ER227+EU227+EX227+FA227+FD227+FG227+FJ227+FM227</f>
      </c>
    </row>
    <row r="238" ht="74.45" customHeight="1" spans="1:170" s="452" customFormat="1" x14ac:dyDescent="0.25">
      <c r="A238" s="452"/>
      <c r="B238" s="452"/>
      <c r="C238" s="452"/>
      <c r="D238" s="452"/>
      <c r="E238" s="453"/>
      <c r="F238" s="454" t="s">
        <v>393</v>
      </c>
      <c r="G238" s="455">
        <f>E4</f>
      </c>
      <c r="H238" s="455">
        <f>H4</f>
      </c>
      <c r="I238" s="455">
        <f>K4</f>
      </c>
      <c r="J238" s="455">
        <f>N4</f>
      </c>
      <c r="K238" s="455">
        <f>Q4</f>
      </c>
      <c r="L238" s="455">
        <f>T4</f>
      </c>
      <c r="M238" s="455">
        <f>W4</f>
      </c>
      <c r="N238" s="455">
        <f>Z4</f>
      </c>
      <c r="O238" s="455">
        <f>AC4</f>
      </c>
      <c r="P238" s="455">
        <f>AF4</f>
      </c>
      <c r="Q238" s="455">
        <f>AI4</f>
      </c>
      <c r="R238" s="455">
        <f>AL4</f>
      </c>
      <c r="S238" s="455">
        <f>AO4</f>
      </c>
      <c r="T238" s="455">
        <f>AR4</f>
      </c>
      <c r="U238" s="455">
        <f>AU4</f>
      </c>
      <c r="V238" s="455">
        <f>AX4</f>
      </c>
      <c r="W238" s="455">
        <f>BA4</f>
      </c>
      <c r="X238" s="455">
        <f>BD4</f>
      </c>
      <c r="Y238" s="455">
        <f>BG4</f>
      </c>
      <c r="Z238" s="455">
        <f>BJ4</f>
      </c>
      <c r="AA238" s="455">
        <f>BM4</f>
      </c>
      <c r="AB238" s="455">
        <f>BP4</f>
      </c>
      <c r="AC238" s="455">
        <f>BS4</f>
      </c>
      <c r="AD238" s="455">
        <f>BV4</f>
      </c>
      <c r="AE238" s="455">
        <f>BY4</f>
      </c>
      <c r="AF238" s="455">
        <f>CB4</f>
      </c>
      <c r="AG238" s="455">
        <f>CE4</f>
      </c>
      <c r="AH238" s="455">
        <f>CH4</f>
      </c>
      <c r="AI238" s="455">
        <f>CK4</f>
      </c>
      <c r="AJ238" s="455">
        <f>CN4</f>
      </c>
      <c r="AK238" s="455">
        <f>CQ4</f>
      </c>
      <c r="AL238" s="455">
        <f>CT4</f>
      </c>
      <c r="AM238" s="455">
        <f>CW4</f>
      </c>
      <c r="AN238" s="455">
        <f>CZ4</f>
      </c>
      <c r="AO238" s="455">
        <f>DC4</f>
      </c>
      <c r="AP238" s="455">
        <f>DF4</f>
      </c>
      <c r="AQ238" s="455">
        <f>DI4</f>
      </c>
      <c r="AR238" s="455">
        <f>DL4</f>
      </c>
      <c r="AS238" s="455">
        <f>DO4</f>
      </c>
      <c r="AT238" s="455">
        <f>DR4</f>
      </c>
      <c r="AU238" s="455">
        <f>DU4</f>
      </c>
      <c r="AV238" s="455">
        <f>DX4</f>
      </c>
      <c r="AW238" s="455">
        <f>EA4</f>
      </c>
      <c r="AX238" s="455">
        <f>ED4</f>
      </c>
      <c r="AY238" s="455">
        <f>EG4</f>
      </c>
      <c r="AZ238" s="455">
        <f>EJ4</f>
      </c>
      <c r="BA238" s="455">
        <f>EM4</f>
      </c>
      <c r="BB238" s="455">
        <f>EP4</f>
      </c>
      <c r="BC238" s="455">
        <f>ES4</f>
      </c>
      <c r="BD238" s="455">
        <f>EV4</f>
      </c>
      <c r="BE238" s="455">
        <f>EY4</f>
      </c>
      <c r="BF238" s="455">
        <f>FB4</f>
      </c>
      <c r="BG238" s="455">
        <f>FE4</f>
      </c>
      <c r="BH238" s="455">
        <f>FH4</f>
      </c>
      <c r="BI238" s="455">
        <f>FK4</f>
      </c>
      <c r="BJ238" s="455">
        <f>FN4</f>
      </c>
      <c r="BK238" s="455">
        <f>FQ4</f>
      </c>
      <c r="BL238" s="452"/>
      <c r="BM238" s="452"/>
      <c r="BN238" s="452"/>
      <c r="BO238" s="452"/>
      <c r="BP238" s="452"/>
      <c r="BQ238" s="452"/>
      <c r="BR238" s="452"/>
      <c r="BS238" s="452"/>
      <c r="BT238" s="452"/>
      <c r="BU238" s="452"/>
      <c r="BV238" s="452"/>
      <c r="BW238" s="452"/>
      <c r="BX238" s="452"/>
      <c r="BY238" s="452"/>
      <c r="BZ238" s="452"/>
      <c r="CA238" s="452"/>
      <c r="CB238" s="452"/>
      <c r="CC238" s="452"/>
      <c r="CD238" s="452"/>
      <c r="CE238" s="452"/>
      <c r="CF238" s="452"/>
      <c r="CG238" s="452"/>
      <c r="CH238" s="452"/>
      <c r="CI238" s="452"/>
      <c r="CJ238" s="452"/>
      <c r="CK238" s="452"/>
      <c r="CL238" s="452"/>
      <c r="CM238" s="452"/>
      <c r="CN238" s="452"/>
      <c r="CO238" s="452"/>
      <c r="CP238" s="452"/>
      <c r="CQ238" s="452"/>
      <c r="CR238" s="452"/>
      <c r="CS238" s="452"/>
      <c r="CT238" s="452"/>
      <c r="CU238" s="452"/>
      <c r="CV238" s="452"/>
      <c r="CW238" s="452"/>
      <c r="CX238" s="452"/>
      <c r="CY238" s="452"/>
      <c r="CZ238" s="452"/>
      <c r="DA238" s="452"/>
      <c r="DB238" s="452"/>
      <c r="DC238" s="452"/>
      <c r="DD238" s="452"/>
      <c r="DE238" s="452"/>
      <c r="DF238" s="452"/>
      <c r="DG238" s="452"/>
      <c r="DH238" s="452"/>
      <c r="DI238" s="452"/>
      <c r="DJ238" s="452"/>
      <c r="DK238" s="452"/>
      <c r="DL238" s="452"/>
      <c r="DM238" s="452"/>
      <c r="DN238" s="452"/>
      <c r="DO238" s="452"/>
      <c r="DP238" s="452"/>
      <c r="DQ238" s="452"/>
      <c r="DR238" s="452"/>
      <c r="DS238" s="452"/>
      <c r="DT238" s="452"/>
      <c r="DU238" s="452"/>
      <c r="DV238" s="452"/>
      <c r="DW238" s="452"/>
      <c r="DX238" s="452"/>
      <c r="DY238" s="452"/>
      <c r="DZ238" s="452"/>
      <c r="EA238" s="452"/>
      <c r="EB238" s="452"/>
      <c r="EC238" s="452"/>
      <c r="ED238" s="452"/>
      <c r="EE238" s="452"/>
      <c r="EF238" s="452"/>
      <c r="EG238" s="452"/>
      <c r="EH238" s="452"/>
      <c r="EI238" s="452"/>
      <c r="EJ238" s="452"/>
      <c r="EK238" s="452"/>
      <c r="EL238" s="452"/>
      <c r="EM238" s="452"/>
      <c r="EN238" s="452"/>
      <c r="EO238" s="452"/>
      <c r="EP238" s="452"/>
      <c r="EQ238" s="452"/>
      <c r="ER238" s="452"/>
      <c r="ES238" s="452"/>
      <c r="ET238" s="452"/>
      <c r="EU238" s="452"/>
      <c r="EV238" s="452"/>
      <c r="EW238" s="452"/>
      <c r="EX238" s="452"/>
      <c r="EY238" s="452"/>
      <c r="EZ238" s="452"/>
      <c r="FA238" s="452"/>
      <c r="FB238" s="452"/>
      <c r="FC238" s="452"/>
      <c r="FD238" s="452"/>
      <c r="FE238" s="452"/>
      <c r="FF238" s="452"/>
      <c r="FG238" s="452"/>
      <c r="FH238" s="452"/>
      <c r="FI238" s="452"/>
      <c r="FJ238" s="452"/>
      <c r="FK238" s="452"/>
      <c r="FL238" s="452"/>
      <c r="FM238" s="452"/>
      <c r="FN238" s="452"/>
    </row>
    <row r="239" ht="15" customHeight="1" spans="1:170" x14ac:dyDescent="0.25">
      <c r="E239" s="456"/>
      <c r="F239" s="457" t="s">
        <v>103</v>
      </c>
      <c r="G239" s="458">
        <f t="shared" ref="G239:G247" si="5">F217</f>
      </c>
      <c r="H239" s="458">
        <f t="shared" ref="H239:H247" si="6">I217</f>
      </c>
      <c r="I239" s="458">
        <f t="shared" ref="I239:I247" si="7">L217</f>
      </c>
      <c r="J239" s="458">
        <f t="shared" ref="J239:J247" si="8">O217</f>
      </c>
      <c r="K239" s="458">
        <f t="shared" ref="K239:K247" si="9">R217</f>
      </c>
      <c r="L239" s="458">
        <f t="shared" ref="L239:L247" si="10">U217</f>
      </c>
      <c r="M239" s="459">
        <f t="shared" ref="M239:M247" si="11">X217</f>
      </c>
      <c r="N239" s="458">
        <f t="shared" ref="N239:N247" si="12">AA217</f>
      </c>
      <c r="O239" s="458">
        <f t="shared" ref="O239:O247" si="13">AD217</f>
      </c>
      <c r="P239" s="458">
        <f t="shared" ref="P239:P247" si="14">AG217</f>
      </c>
      <c r="Q239" s="458">
        <f t="shared" ref="Q239:Q247" si="15">AJ217</f>
      </c>
      <c r="R239" s="458">
        <f t="shared" ref="R239:R247" si="16">AM217</f>
      </c>
      <c r="S239" s="458">
        <f t="shared" ref="S239:S247" si="17">AP217</f>
      </c>
      <c r="T239" s="458">
        <f t="shared" ref="T239:T247" si="18">AS217</f>
      </c>
      <c r="U239" s="458">
        <f t="shared" ref="U239:U247" si="19">AV217</f>
      </c>
      <c r="V239" s="458">
        <f t="shared" ref="V239:V247" si="20">AY217</f>
      </c>
      <c r="W239" s="458">
        <f t="shared" ref="W239:W247" si="21">BB217</f>
      </c>
      <c r="X239" s="458">
        <f t="shared" ref="X239:X247" si="22">BE217</f>
      </c>
      <c r="Y239" s="458">
        <f t="shared" ref="Y239:Y247" si="23">BH217</f>
      </c>
      <c r="Z239" s="458">
        <f t="shared" ref="Z239:Z247" si="24">BK217</f>
      </c>
      <c r="AA239" s="458">
        <f t="shared" ref="AA239:AA247" si="25">BN217</f>
      </c>
      <c r="AB239" s="458">
        <f t="shared" ref="AB239:AB247" si="26">BQ217</f>
      </c>
      <c r="AC239" s="458">
        <f t="shared" ref="AC239:AC247" si="27">BT217</f>
      </c>
      <c r="AD239" s="458">
        <f t="shared" ref="AD239:AD247" si="28">BW217</f>
      </c>
      <c r="AE239" s="458">
        <f t="shared" ref="AE239:AE247" si="29">BZ217</f>
      </c>
      <c r="AF239" s="458">
        <f t="shared" ref="AF239:AF247" si="30">CC217</f>
      </c>
      <c r="AG239" s="459">
        <f t="shared" ref="AG239:AG247" si="31">CF217</f>
      </c>
      <c r="AH239" s="458">
        <f t="shared" ref="AH239:AH247" si="32">CI217</f>
      </c>
      <c r="AI239" s="458">
        <f t="shared" ref="AI239:AI247" si="33">CL217</f>
      </c>
      <c r="AJ239" s="458">
        <f t="shared" ref="AJ239:AJ247" si="34">CO217</f>
      </c>
      <c r="AK239" s="458">
        <f t="shared" ref="AK239:AK247" si="35">CR217</f>
      </c>
      <c r="AL239" s="458">
        <f t="shared" ref="AL239:AL247" si="36">CU217</f>
      </c>
      <c r="AM239" s="458">
        <f t="shared" ref="AM239:AM247" si="37">CX217</f>
      </c>
      <c r="AN239" s="458">
        <f t="shared" ref="AN239:AN247" si="38">DA217</f>
      </c>
      <c r="AO239" s="458">
        <f t="shared" ref="AO239:AO247" si="39">DD217</f>
      </c>
      <c r="AP239" s="458">
        <f t="shared" ref="AP239:AP247" si="40">DG217</f>
      </c>
      <c r="AQ239" s="458">
        <f t="shared" ref="AQ239:AQ247" si="41">DJ217</f>
      </c>
      <c r="AR239" s="458">
        <f t="shared" ref="AR239:AR247" si="42">DM217</f>
      </c>
      <c r="AS239" s="458">
        <f t="shared" ref="AS239:AS247" si="43">DP217</f>
      </c>
      <c r="AT239" s="458">
        <f t="shared" ref="AT239:AT247" si="44">DS217</f>
      </c>
      <c r="AU239" s="458">
        <f t="shared" ref="AU239:AU247" si="45">DV217</f>
      </c>
      <c r="AV239" s="458">
        <f t="shared" ref="AV239:AV247" si="46">DY217</f>
      </c>
      <c r="AW239" s="458">
        <f t="shared" ref="AW239:AW247" si="47">EB217</f>
      </c>
      <c r="AX239" s="458">
        <f t="shared" ref="AX239:AX247" si="48">EE217</f>
      </c>
      <c r="AY239" s="458">
        <f t="shared" ref="AY239:AY247" si="49">EH217</f>
      </c>
      <c r="AZ239" s="458">
        <f t="shared" ref="AZ239:AZ247" si="50">EK217</f>
      </c>
      <c r="BA239" s="458">
        <f t="shared" ref="BA239:BA247" si="51">EN217</f>
      </c>
      <c r="BB239" s="460">
        <f t="shared" ref="BB239:BB247" si="52">EQ217</f>
      </c>
      <c r="BC239" s="460">
        <f t="shared" ref="BC239:BC247" si="53">ET217</f>
      </c>
      <c r="BD239" s="460">
        <f t="shared" ref="BD239:BD247" si="54">EW217</f>
      </c>
      <c r="BE239" s="460">
        <f t="shared" ref="BE239:BE247" si="55">EZ217</f>
      </c>
      <c r="BF239" s="460">
        <f t="shared" ref="BF239:BF247" si="56">FC217</f>
      </c>
      <c r="BG239" s="460">
        <f t="shared" ref="BG239:BG247" si="57">FF217</f>
      </c>
      <c r="BH239" s="460">
        <f t="shared" ref="BH239:BH247" si="58">FI217</f>
      </c>
      <c r="BI239" s="460">
        <f t="shared" ref="BI239:BI247" si="59">FL217</f>
      </c>
      <c r="BJ239" s="460">
        <f t="shared" ref="BJ239:BJ247" si="60">FO217</f>
      </c>
      <c r="BK239" s="460">
        <f t="shared" ref="BK239:BK247" si="61">FR217</f>
      </c>
    </row>
    <row r="240" ht="15" customHeight="1" spans="1:170" x14ac:dyDescent="0.25">
      <c r="E240" s="461"/>
      <c r="F240" s="462" t="s">
        <v>106</v>
      </c>
      <c r="G240" s="458">
        <f t="shared" si="5"/>
      </c>
      <c r="H240" s="458">
        <f t="shared" si="6"/>
      </c>
      <c r="I240" s="458">
        <f t="shared" si="7"/>
      </c>
      <c r="J240" s="458">
        <f t="shared" si="8"/>
      </c>
      <c r="K240" s="458">
        <f t="shared" si="9"/>
      </c>
      <c r="L240" s="458">
        <f t="shared" si="10"/>
      </c>
      <c r="M240" s="459">
        <f t="shared" si="11"/>
      </c>
      <c r="N240" s="458">
        <f t="shared" si="12"/>
      </c>
      <c r="O240" s="458">
        <f t="shared" si="13"/>
      </c>
      <c r="P240" s="458">
        <f t="shared" si="14"/>
      </c>
      <c r="Q240" s="458">
        <f t="shared" si="15"/>
      </c>
      <c r="R240" s="458">
        <f t="shared" si="16"/>
      </c>
      <c r="S240" s="458">
        <f t="shared" si="17"/>
      </c>
      <c r="T240" s="458">
        <f t="shared" si="18"/>
      </c>
      <c r="U240" s="458">
        <f t="shared" si="19"/>
      </c>
      <c r="V240" s="458">
        <f t="shared" si="20"/>
      </c>
      <c r="W240" s="458">
        <f t="shared" si="21"/>
      </c>
      <c r="X240" s="458">
        <f t="shared" si="22"/>
      </c>
      <c r="Y240" s="458">
        <f t="shared" si="23"/>
      </c>
      <c r="Z240" s="458">
        <f t="shared" si="24"/>
      </c>
      <c r="AA240" s="458">
        <f t="shared" si="25"/>
      </c>
      <c r="AB240" s="458">
        <f t="shared" si="26"/>
      </c>
      <c r="AC240" s="458">
        <f t="shared" si="27"/>
      </c>
      <c r="AD240" s="458">
        <f t="shared" si="28"/>
      </c>
      <c r="AE240" s="458">
        <f t="shared" si="29"/>
      </c>
      <c r="AF240" s="458">
        <f t="shared" si="30"/>
      </c>
      <c r="AG240" s="459">
        <f t="shared" si="31"/>
      </c>
      <c r="AH240" s="458">
        <f t="shared" si="32"/>
      </c>
      <c r="AI240" s="458">
        <f t="shared" si="33"/>
      </c>
      <c r="AJ240" s="458">
        <f t="shared" si="34"/>
      </c>
      <c r="AK240" s="458">
        <f t="shared" si="35"/>
      </c>
      <c r="AL240" s="458">
        <f t="shared" si="36"/>
      </c>
      <c r="AM240" s="458">
        <f t="shared" si="37"/>
      </c>
      <c r="AN240" s="458">
        <f t="shared" si="38"/>
      </c>
      <c r="AO240" s="458">
        <f t="shared" si="39"/>
      </c>
      <c r="AP240" s="458">
        <f t="shared" si="40"/>
      </c>
      <c r="AQ240" s="458">
        <f t="shared" si="41"/>
      </c>
      <c r="AR240" s="458">
        <f t="shared" si="42"/>
      </c>
      <c r="AS240" s="458">
        <f t="shared" si="43"/>
      </c>
      <c r="AT240" s="458">
        <f t="shared" si="44"/>
      </c>
      <c r="AU240" s="458">
        <f t="shared" si="45"/>
      </c>
      <c r="AV240" s="458">
        <f t="shared" si="46"/>
      </c>
      <c r="AW240" s="458">
        <f t="shared" si="47"/>
      </c>
      <c r="AX240" s="458">
        <f t="shared" si="48"/>
      </c>
      <c r="AY240" s="458">
        <f t="shared" si="49"/>
      </c>
      <c r="AZ240" s="458">
        <f t="shared" si="50"/>
      </c>
      <c r="BA240" s="458">
        <f t="shared" si="51"/>
      </c>
      <c r="BB240" s="460">
        <f t="shared" si="52"/>
      </c>
      <c r="BC240" s="460">
        <f t="shared" si="53"/>
      </c>
      <c r="BD240" s="460">
        <f t="shared" si="54"/>
      </c>
      <c r="BE240" s="460">
        <f t="shared" si="55"/>
      </c>
      <c r="BF240" s="460">
        <f t="shared" si="56"/>
      </c>
      <c r="BG240" s="460">
        <f t="shared" si="57"/>
      </c>
      <c r="BH240" s="460">
        <f t="shared" si="58"/>
      </c>
      <c r="BI240" s="460">
        <f t="shared" si="59"/>
      </c>
      <c r="BJ240" s="460">
        <f t="shared" si="60"/>
      </c>
      <c r="BK240" s="460">
        <f t="shared" si="61"/>
      </c>
    </row>
    <row r="241" ht="15" customHeight="1" spans="1:170" x14ac:dyDescent="0.25">
      <c r="E241" s="456"/>
      <c r="F241" s="457" t="s">
        <v>107</v>
      </c>
      <c r="G241" s="458">
        <f t="shared" si="5"/>
      </c>
      <c r="H241" s="458">
        <f t="shared" si="6"/>
      </c>
      <c r="I241" s="458">
        <f t="shared" si="7"/>
      </c>
      <c r="J241" s="458">
        <f t="shared" si="8"/>
      </c>
      <c r="K241" s="458">
        <f t="shared" si="9"/>
      </c>
      <c r="L241" s="458">
        <f t="shared" si="10"/>
      </c>
      <c r="M241" s="459">
        <f t="shared" si="11"/>
      </c>
      <c r="N241" s="458">
        <f t="shared" si="12"/>
      </c>
      <c r="O241" s="458">
        <f t="shared" si="13"/>
      </c>
      <c r="P241" s="458">
        <f t="shared" si="14"/>
      </c>
      <c r="Q241" s="458">
        <f t="shared" si="15"/>
      </c>
      <c r="R241" s="458">
        <f t="shared" si="16"/>
      </c>
      <c r="S241" s="458">
        <f t="shared" si="17"/>
      </c>
      <c r="T241" s="458">
        <f t="shared" si="18"/>
      </c>
      <c r="U241" s="458">
        <f t="shared" si="19"/>
      </c>
      <c r="V241" s="458">
        <f t="shared" si="20"/>
      </c>
      <c r="W241" s="458">
        <f t="shared" si="21"/>
      </c>
      <c r="X241" s="458">
        <f t="shared" si="22"/>
      </c>
      <c r="Y241" s="458">
        <f t="shared" si="23"/>
      </c>
      <c r="Z241" s="458">
        <f t="shared" si="24"/>
      </c>
      <c r="AA241" s="458">
        <f t="shared" si="25"/>
      </c>
      <c r="AB241" s="458">
        <f t="shared" si="26"/>
      </c>
      <c r="AC241" s="458">
        <f t="shared" si="27"/>
      </c>
      <c r="AD241" s="458">
        <f t="shared" si="28"/>
      </c>
      <c r="AE241" s="458">
        <f t="shared" si="29"/>
      </c>
      <c r="AF241" s="458">
        <f t="shared" si="30"/>
      </c>
      <c r="AG241" s="459">
        <f t="shared" si="31"/>
      </c>
      <c r="AH241" s="458">
        <f t="shared" si="32"/>
      </c>
      <c r="AI241" s="458">
        <f t="shared" si="33"/>
      </c>
      <c r="AJ241" s="458">
        <f t="shared" si="34"/>
      </c>
      <c r="AK241" s="458">
        <f t="shared" si="35"/>
      </c>
      <c r="AL241" s="458">
        <f t="shared" si="36"/>
      </c>
      <c r="AM241" s="458">
        <f t="shared" si="37"/>
      </c>
      <c r="AN241" s="458">
        <f t="shared" si="38"/>
      </c>
      <c r="AO241" s="458">
        <f t="shared" si="39"/>
      </c>
      <c r="AP241" s="458">
        <f t="shared" si="40"/>
      </c>
      <c r="AQ241" s="458">
        <f t="shared" si="41"/>
      </c>
      <c r="AR241" s="458">
        <f t="shared" si="42"/>
      </c>
      <c r="AS241" s="458">
        <f t="shared" si="43"/>
      </c>
      <c r="AT241" s="458">
        <f t="shared" si="44"/>
      </c>
      <c r="AU241" s="458">
        <f t="shared" si="45"/>
      </c>
      <c r="AV241" s="458">
        <f t="shared" si="46"/>
      </c>
      <c r="AW241" s="458">
        <f t="shared" si="47"/>
      </c>
      <c r="AX241" s="458">
        <f t="shared" si="48"/>
      </c>
      <c r="AY241" s="458">
        <f t="shared" si="49"/>
      </c>
      <c r="AZ241" s="458">
        <f t="shared" si="50"/>
      </c>
      <c r="BA241" s="458">
        <f t="shared" si="51"/>
      </c>
      <c r="BB241" s="460">
        <f t="shared" si="52"/>
      </c>
      <c r="BC241" s="460">
        <f t="shared" si="53"/>
      </c>
      <c r="BD241" s="460">
        <f t="shared" si="54"/>
      </c>
      <c r="BE241" s="460">
        <f t="shared" si="55"/>
      </c>
      <c r="BF241" s="460">
        <f t="shared" si="56"/>
      </c>
      <c r="BG241" s="460">
        <f t="shared" si="57"/>
      </c>
      <c r="BH241" s="460">
        <f t="shared" si="58"/>
      </c>
      <c r="BI241" s="460">
        <f t="shared" si="59"/>
      </c>
      <c r="BJ241" s="460">
        <f t="shared" si="60"/>
      </c>
      <c r="BK241" s="460">
        <f t="shared" si="61"/>
      </c>
    </row>
    <row r="242" ht="15" customHeight="1" spans="1:170" x14ac:dyDescent="0.25">
      <c r="E242" s="461"/>
      <c r="F242" s="462" t="s">
        <v>108</v>
      </c>
      <c r="G242" s="460">
        <f t="shared" si="5"/>
      </c>
      <c r="H242" s="460">
        <f t="shared" si="6"/>
      </c>
      <c r="I242" s="460">
        <f t="shared" si="7"/>
      </c>
      <c r="J242" s="460">
        <f t="shared" si="8"/>
      </c>
      <c r="K242" s="460">
        <f t="shared" si="9"/>
      </c>
      <c r="L242" s="460">
        <f t="shared" si="10"/>
      </c>
      <c r="M242" s="463">
        <f t="shared" si="11"/>
      </c>
      <c r="N242" s="460">
        <f t="shared" si="12"/>
      </c>
      <c r="O242" s="460">
        <f t="shared" si="13"/>
      </c>
      <c r="P242" s="460">
        <f t="shared" si="14"/>
      </c>
      <c r="Q242" s="460">
        <f t="shared" si="15"/>
      </c>
      <c r="R242" s="460">
        <f t="shared" si="16"/>
      </c>
      <c r="S242" s="460">
        <f t="shared" si="17"/>
      </c>
      <c r="T242" s="460">
        <f t="shared" si="18"/>
      </c>
      <c r="U242" s="460">
        <f t="shared" si="19"/>
      </c>
      <c r="V242" s="460">
        <f t="shared" si="20"/>
      </c>
      <c r="W242" s="460">
        <f t="shared" si="21"/>
      </c>
      <c r="X242" s="460">
        <f t="shared" si="22"/>
      </c>
      <c r="Y242" s="460">
        <f t="shared" si="23"/>
      </c>
      <c r="Z242" s="460">
        <f t="shared" si="24"/>
      </c>
      <c r="AA242" s="460">
        <f t="shared" si="25"/>
      </c>
      <c r="AB242" s="460">
        <f t="shared" si="26"/>
      </c>
      <c r="AC242" s="460">
        <f t="shared" si="27"/>
      </c>
      <c r="AD242" s="460">
        <f t="shared" si="28"/>
      </c>
      <c r="AE242" s="460">
        <f t="shared" si="29"/>
      </c>
      <c r="AF242" s="460">
        <f t="shared" si="30"/>
      </c>
      <c r="AG242" s="463">
        <f t="shared" si="31"/>
      </c>
      <c r="AH242" s="460">
        <f t="shared" si="32"/>
      </c>
      <c r="AI242" s="460">
        <f t="shared" si="33"/>
      </c>
      <c r="AJ242" s="460">
        <f t="shared" si="34"/>
      </c>
      <c r="AK242" s="460">
        <f t="shared" si="35"/>
      </c>
      <c r="AL242" s="460">
        <f t="shared" si="36"/>
      </c>
      <c r="AM242" s="460">
        <f t="shared" si="37"/>
      </c>
      <c r="AN242" s="460">
        <f t="shared" si="38"/>
      </c>
      <c r="AO242" s="460">
        <f t="shared" si="39"/>
      </c>
      <c r="AP242" s="460">
        <f t="shared" si="40"/>
      </c>
      <c r="AQ242" s="460">
        <f t="shared" si="41"/>
      </c>
      <c r="AR242" s="460">
        <f t="shared" si="42"/>
      </c>
      <c r="AS242" s="460">
        <f t="shared" si="43"/>
      </c>
      <c r="AT242" s="460">
        <f t="shared" si="44"/>
      </c>
      <c r="AU242" s="460">
        <f t="shared" si="45"/>
      </c>
      <c r="AV242" s="460">
        <f t="shared" si="46"/>
      </c>
      <c r="AW242" s="460">
        <f t="shared" si="47"/>
      </c>
      <c r="AX242" s="460">
        <f t="shared" si="48"/>
      </c>
      <c r="AY242" s="460">
        <f t="shared" si="49"/>
      </c>
      <c r="AZ242" s="460">
        <f t="shared" si="50"/>
      </c>
      <c r="BA242" s="460">
        <f t="shared" si="51"/>
      </c>
      <c r="BB242" s="460">
        <f t="shared" si="52"/>
      </c>
      <c r="BC242" s="460">
        <f t="shared" si="53"/>
      </c>
      <c r="BD242" s="460">
        <f t="shared" si="54"/>
      </c>
      <c r="BE242" s="460">
        <f t="shared" si="55"/>
      </c>
      <c r="BF242" s="460">
        <f t="shared" si="56"/>
      </c>
      <c r="BG242" s="460">
        <f t="shared" si="57"/>
      </c>
      <c r="BH242" s="460">
        <f t="shared" si="58"/>
      </c>
      <c r="BI242" s="460">
        <f t="shared" si="59"/>
      </c>
      <c r="BJ242" s="460">
        <f t="shared" si="60"/>
      </c>
      <c r="BK242" s="460">
        <f t="shared" si="61"/>
      </c>
    </row>
    <row r="243" ht="15" customHeight="1" spans="1:170" x14ac:dyDescent="0.25">
      <c r="E243" s="456"/>
      <c r="F243" s="457" t="s">
        <v>109</v>
      </c>
      <c r="G243" s="458">
        <f t="shared" si="5"/>
      </c>
      <c r="H243" s="458">
        <f t="shared" si="6"/>
      </c>
      <c r="I243" s="458">
        <f t="shared" si="7"/>
      </c>
      <c r="J243" s="458">
        <f t="shared" si="8"/>
      </c>
      <c r="K243" s="458">
        <f t="shared" si="9"/>
      </c>
      <c r="L243" s="458">
        <f t="shared" si="10"/>
      </c>
      <c r="M243" s="459">
        <f t="shared" si="11"/>
      </c>
      <c r="N243" s="458">
        <f t="shared" si="12"/>
      </c>
      <c r="O243" s="458">
        <f t="shared" si="13"/>
      </c>
      <c r="P243" s="458">
        <f t="shared" si="14"/>
      </c>
      <c r="Q243" s="458">
        <f t="shared" si="15"/>
      </c>
      <c r="R243" s="458">
        <f t="shared" si="16"/>
      </c>
      <c r="S243" s="458">
        <f t="shared" si="17"/>
      </c>
      <c r="T243" s="458">
        <f t="shared" si="18"/>
      </c>
      <c r="U243" s="458">
        <f t="shared" si="19"/>
      </c>
      <c r="V243" s="458">
        <f t="shared" si="20"/>
      </c>
      <c r="W243" s="458">
        <f t="shared" si="21"/>
      </c>
      <c r="X243" s="458">
        <f t="shared" si="22"/>
      </c>
      <c r="Y243" s="458">
        <f t="shared" si="23"/>
      </c>
      <c r="Z243" s="458">
        <f t="shared" si="24"/>
      </c>
      <c r="AA243" s="458">
        <f t="shared" si="25"/>
      </c>
      <c r="AB243" s="458">
        <f t="shared" si="26"/>
      </c>
      <c r="AC243" s="458">
        <f t="shared" si="27"/>
      </c>
      <c r="AD243" s="458">
        <f t="shared" si="28"/>
      </c>
      <c r="AE243" s="458">
        <f t="shared" si="29"/>
      </c>
      <c r="AF243" s="458">
        <f t="shared" si="30"/>
      </c>
      <c r="AG243" s="459">
        <f t="shared" si="31"/>
      </c>
      <c r="AH243" s="458">
        <f t="shared" si="32"/>
      </c>
      <c r="AI243" s="458">
        <f t="shared" si="33"/>
      </c>
      <c r="AJ243" s="458">
        <f t="shared" si="34"/>
      </c>
      <c r="AK243" s="458">
        <f t="shared" si="35"/>
      </c>
      <c r="AL243" s="458">
        <f t="shared" si="36"/>
      </c>
      <c r="AM243" s="458">
        <f t="shared" si="37"/>
      </c>
      <c r="AN243" s="458">
        <f t="shared" si="38"/>
      </c>
      <c r="AO243" s="458">
        <f t="shared" si="39"/>
      </c>
      <c r="AP243" s="458">
        <f t="shared" si="40"/>
      </c>
      <c r="AQ243" s="458">
        <f t="shared" si="41"/>
      </c>
      <c r="AR243" s="458">
        <f t="shared" si="42"/>
      </c>
      <c r="AS243" s="458">
        <f t="shared" si="43"/>
      </c>
      <c r="AT243" s="458">
        <f t="shared" si="44"/>
      </c>
      <c r="AU243" s="458">
        <f t="shared" si="45"/>
      </c>
      <c r="AV243" s="458">
        <f t="shared" si="46"/>
      </c>
      <c r="AW243" s="458">
        <f t="shared" si="47"/>
      </c>
      <c r="AX243" s="458">
        <f t="shared" si="48"/>
      </c>
      <c r="AY243" s="458">
        <f t="shared" si="49"/>
      </c>
      <c r="AZ243" s="458">
        <f t="shared" si="50"/>
      </c>
      <c r="BA243" s="458">
        <f t="shared" si="51"/>
      </c>
      <c r="BB243" s="460">
        <f t="shared" si="52"/>
      </c>
      <c r="BC243" s="460">
        <f t="shared" si="53"/>
      </c>
      <c r="BD243" s="460">
        <f t="shared" si="54"/>
      </c>
      <c r="BE243" s="460">
        <f t="shared" si="55"/>
      </c>
      <c r="BF243" s="460">
        <f t="shared" si="56"/>
      </c>
      <c r="BG243" s="460">
        <f t="shared" si="57"/>
      </c>
      <c r="BH243" s="460">
        <f t="shared" si="58"/>
      </c>
      <c r="BI243" s="460">
        <f t="shared" si="59"/>
      </c>
      <c r="BJ243" s="460">
        <f t="shared" si="60"/>
      </c>
      <c r="BK243" s="460">
        <f t="shared" si="61"/>
      </c>
    </row>
    <row r="244" ht="15" customHeight="1" spans="1:170" x14ac:dyDescent="0.25">
      <c r="E244" s="461"/>
      <c r="F244" s="462" t="s">
        <v>110</v>
      </c>
      <c r="G244" s="458">
        <f t="shared" si="5"/>
      </c>
      <c r="H244" s="458">
        <f t="shared" si="6"/>
      </c>
      <c r="I244" s="458">
        <f t="shared" si="7"/>
      </c>
      <c r="J244" s="458">
        <f t="shared" si="8"/>
      </c>
      <c r="K244" s="458">
        <f t="shared" si="9"/>
      </c>
      <c r="L244" s="458">
        <f t="shared" si="10"/>
      </c>
      <c r="M244" s="459">
        <f t="shared" si="11"/>
      </c>
      <c r="N244" s="458">
        <f t="shared" si="12"/>
      </c>
      <c r="O244" s="458">
        <f t="shared" si="13"/>
      </c>
      <c r="P244" s="458">
        <f t="shared" si="14"/>
      </c>
      <c r="Q244" s="458">
        <f t="shared" si="15"/>
      </c>
      <c r="R244" s="458">
        <f t="shared" si="16"/>
      </c>
      <c r="S244" s="458">
        <f t="shared" si="17"/>
      </c>
      <c r="T244" s="458">
        <f t="shared" si="18"/>
      </c>
      <c r="U244" s="458">
        <f t="shared" si="19"/>
      </c>
      <c r="V244" s="458">
        <f t="shared" si="20"/>
      </c>
      <c r="W244" s="458">
        <f t="shared" si="21"/>
      </c>
      <c r="X244" s="458">
        <f t="shared" si="22"/>
      </c>
      <c r="Y244" s="458">
        <f t="shared" si="23"/>
      </c>
      <c r="Z244" s="458">
        <f t="shared" si="24"/>
      </c>
      <c r="AA244" s="458">
        <f t="shared" si="25"/>
      </c>
      <c r="AB244" s="458">
        <f t="shared" si="26"/>
      </c>
      <c r="AC244" s="458">
        <f t="shared" si="27"/>
      </c>
      <c r="AD244" s="458">
        <f t="shared" si="28"/>
      </c>
      <c r="AE244" s="458">
        <f t="shared" si="29"/>
      </c>
      <c r="AF244" s="458">
        <f t="shared" si="30"/>
      </c>
      <c r="AG244" s="459">
        <f t="shared" si="31"/>
      </c>
      <c r="AH244" s="458">
        <f t="shared" si="32"/>
      </c>
      <c r="AI244" s="458">
        <f t="shared" si="33"/>
      </c>
      <c r="AJ244" s="458">
        <f t="shared" si="34"/>
      </c>
      <c r="AK244" s="458">
        <f t="shared" si="35"/>
      </c>
      <c r="AL244" s="458">
        <f t="shared" si="36"/>
      </c>
      <c r="AM244" s="458">
        <f t="shared" si="37"/>
      </c>
      <c r="AN244" s="458">
        <f t="shared" si="38"/>
      </c>
      <c r="AO244" s="458">
        <f t="shared" si="39"/>
      </c>
      <c r="AP244" s="458">
        <f t="shared" si="40"/>
      </c>
      <c r="AQ244" s="458">
        <f t="shared" si="41"/>
      </c>
      <c r="AR244" s="458">
        <f t="shared" si="42"/>
      </c>
      <c r="AS244" s="458">
        <f t="shared" si="43"/>
      </c>
      <c r="AT244" s="458">
        <f t="shared" si="44"/>
      </c>
      <c r="AU244" s="458">
        <f t="shared" si="45"/>
      </c>
      <c r="AV244" s="458">
        <f t="shared" si="46"/>
      </c>
      <c r="AW244" s="458">
        <f t="shared" si="47"/>
      </c>
      <c r="AX244" s="458">
        <f t="shared" si="48"/>
      </c>
      <c r="AY244" s="458">
        <f t="shared" si="49"/>
      </c>
      <c r="AZ244" s="458">
        <f t="shared" si="50"/>
      </c>
      <c r="BA244" s="458">
        <f t="shared" si="51"/>
      </c>
      <c r="BB244" s="460">
        <f t="shared" si="52"/>
      </c>
      <c r="BC244" s="460">
        <f t="shared" si="53"/>
      </c>
      <c r="BD244" s="460">
        <f t="shared" si="54"/>
      </c>
      <c r="BE244" s="460">
        <f t="shared" si="55"/>
      </c>
      <c r="BF244" s="460">
        <f t="shared" si="56"/>
      </c>
      <c r="BG244" s="460">
        <f t="shared" si="57"/>
      </c>
      <c r="BH244" s="460">
        <f t="shared" si="58"/>
      </c>
      <c r="BI244" s="460">
        <f t="shared" si="59"/>
      </c>
      <c r="BJ244" s="460">
        <f t="shared" si="60"/>
      </c>
      <c r="BK244" s="460">
        <f t="shared" si="61"/>
      </c>
    </row>
    <row r="245" ht="15" customHeight="1" spans="1:170" x14ac:dyDescent="0.25">
      <c r="E245" s="456"/>
      <c r="F245" s="457" t="s">
        <v>111</v>
      </c>
      <c r="G245" s="458">
        <f t="shared" si="5"/>
      </c>
      <c r="H245" s="458">
        <f t="shared" si="6"/>
      </c>
      <c r="I245" s="458">
        <f t="shared" si="7"/>
      </c>
      <c r="J245" s="458">
        <f t="shared" si="8"/>
      </c>
      <c r="K245" s="458">
        <f t="shared" si="9"/>
      </c>
      <c r="L245" s="458">
        <f t="shared" si="10"/>
      </c>
      <c r="M245" s="459">
        <f t="shared" si="11"/>
      </c>
      <c r="N245" s="458">
        <f t="shared" si="12"/>
      </c>
      <c r="O245" s="458">
        <f t="shared" si="13"/>
      </c>
      <c r="P245" s="458">
        <f t="shared" si="14"/>
      </c>
      <c r="Q245" s="458">
        <f t="shared" si="15"/>
      </c>
      <c r="R245" s="458">
        <f t="shared" si="16"/>
      </c>
      <c r="S245" s="458">
        <f t="shared" si="17"/>
      </c>
      <c r="T245" s="458">
        <f t="shared" si="18"/>
      </c>
      <c r="U245" s="458">
        <f t="shared" si="19"/>
      </c>
      <c r="V245" s="458">
        <f t="shared" si="20"/>
      </c>
      <c r="W245" s="458">
        <f t="shared" si="21"/>
      </c>
      <c r="X245" s="458">
        <f t="shared" si="22"/>
      </c>
      <c r="Y245" s="458">
        <f t="shared" si="23"/>
      </c>
      <c r="Z245" s="458">
        <f t="shared" si="24"/>
      </c>
      <c r="AA245" s="458">
        <f t="shared" si="25"/>
      </c>
      <c r="AB245" s="458">
        <f t="shared" si="26"/>
      </c>
      <c r="AC245" s="458">
        <f t="shared" si="27"/>
      </c>
      <c r="AD245" s="458">
        <f t="shared" si="28"/>
      </c>
      <c r="AE245" s="458">
        <f t="shared" si="29"/>
      </c>
      <c r="AF245" s="458">
        <f t="shared" si="30"/>
      </c>
      <c r="AG245" s="459">
        <f t="shared" si="31"/>
      </c>
      <c r="AH245" s="458">
        <f t="shared" si="32"/>
      </c>
      <c r="AI245" s="458">
        <f t="shared" si="33"/>
      </c>
      <c r="AJ245" s="458">
        <f t="shared" si="34"/>
      </c>
      <c r="AK245" s="458">
        <f t="shared" si="35"/>
      </c>
      <c r="AL245" s="458">
        <f t="shared" si="36"/>
      </c>
      <c r="AM245" s="458">
        <f t="shared" si="37"/>
      </c>
      <c r="AN245" s="458">
        <f t="shared" si="38"/>
      </c>
      <c r="AO245" s="458">
        <f t="shared" si="39"/>
      </c>
      <c r="AP245" s="458">
        <f t="shared" si="40"/>
      </c>
      <c r="AQ245" s="458">
        <f t="shared" si="41"/>
      </c>
      <c r="AR245" s="458">
        <f t="shared" si="42"/>
      </c>
      <c r="AS245" s="458">
        <f t="shared" si="43"/>
      </c>
      <c r="AT245" s="458">
        <f t="shared" si="44"/>
      </c>
      <c r="AU245" s="458">
        <f t="shared" si="45"/>
      </c>
      <c r="AV245" s="458">
        <f t="shared" si="46"/>
      </c>
      <c r="AW245" s="458">
        <f t="shared" si="47"/>
      </c>
      <c r="AX245" s="458">
        <f t="shared" si="48"/>
      </c>
      <c r="AY245" s="458">
        <f t="shared" si="49"/>
      </c>
      <c r="AZ245" s="458">
        <f t="shared" si="50"/>
      </c>
      <c r="BA245" s="458">
        <f t="shared" si="51"/>
      </c>
      <c r="BB245" s="460">
        <f t="shared" si="52"/>
      </c>
      <c r="BC245" s="460">
        <f t="shared" si="53"/>
      </c>
      <c r="BD245" s="460">
        <f t="shared" si="54"/>
      </c>
      <c r="BE245" s="460">
        <f t="shared" si="55"/>
      </c>
      <c r="BF245" s="460">
        <f t="shared" si="56"/>
      </c>
      <c r="BG245" s="460">
        <f t="shared" si="57"/>
      </c>
      <c r="BH245" s="460">
        <f t="shared" si="58"/>
      </c>
      <c r="BI245" s="460">
        <f t="shared" si="59"/>
      </c>
      <c r="BJ245" s="460">
        <f t="shared" si="60"/>
      </c>
      <c r="BK245" s="460">
        <f t="shared" si="61"/>
      </c>
    </row>
    <row r="246" ht="15" customHeight="1" spans="1:170" x14ac:dyDescent="0.25">
      <c r="E246" s="461"/>
      <c r="F246" s="462" t="s">
        <v>112</v>
      </c>
      <c r="G246" s="458">
        <f t="shared" si="5"/>
      </c>
      <c r="H246" s="458">
        <f t="shared" si="6"/>
      </c>
      <c r="I246" s="458">
        <f t="shared" si="7"/>
      </c>
      <c r="J246" s="458">
        <f t="shared" si="8"/>
      </c>
      <c r="K246" s="458">
        <f t="shared" si="9"/>
      </c>
      <c r="L246" s="458">
        <f t="shared" si="10"/>
      </c>
      <c r="M246" s="459">
        <f t="shared" si="11"/>
      </c>
      <c r="N246" s="458">
        <f t="shared" si="12"/>
      </c>
      <c r="O246" s="458">
        <f t="shared" si="13"/>
      </c>
      <c r="P246" s="458">
        <f t="shared" si="14"/>
      </c>
      <c r="Q246" s="458">
        <f t="shared" si="15"/>
      </c>
      <c r="R246" s="458">
        <f t="shared" si="16"/>
      </c>
      <c r="S246" s="458">
        <f t="shared" si="17"/>
      </c>
      <c r="T246" s="458">
        <f t="shared" si="18"/>
      </c>
      <c r="U246" s="458">
        <f t="shared" si="19"/>
      </c>
      <c r="V246" s="458">
        <f t="shared" si="20"/>
      </c>
      <c r="W246" s="458">
        <f t="shared" si="21"/>
      </c>
      <c r="X246" s="458">
        <f t="shared" si="22"/>
      </c>
      <c r="Y246" s="458">
        <f t="shared" si="23"/>
      </c>
      <c r="Z246" s="458">
        <f t="shared" si="24"/>
      </c>
      <c r="AA246" s="458">
        <f t="shared" si="25"/>
      </c>
      <c r="AB246" s="458">
        <f t="shared" si="26"/>
      </c>
      <c r="AC246" s="458">
        <f t="shared" si="27"/>
      </c>
      <c r="AD246" s="458">
        <f t="shared" si="28"/>
      </c>
      <c r="AE246" s="458">
        <f t="shared" si="29"/>
      </c>
      <c r="AF246" s="458">
        <f t="shared" si="30"/>
      </c>
      <c r="AG246" s="459">
        <f t="shared" si="31"/>
      </c>
      <c r="AH246" s="458">
        <f t="shared" si="32"/>
      </c>
      <c r="AI246" s="458">
        <f t="shared" si="33"/>
      </c>
      <c r="AJ246" s="458">
        <f t="shared" si="34"/>
      </c>
      <c r="AK246" s="458">
        <f t="shared" si="35"/>
      </c>
      <c r="AL246" s="458">
        <f t="shared" si="36"/>
      </c>
      <c r="AM246" s="458">
        <f t="shared" si="37"/>
      </c>
      <c r="AN246" s="458">
        <f t="shared" si="38"/>
      </c>
      <c r="AO246" s="458">
        <f t="shared" si="39"/>
      </c>
      <c r="AP246" s="458">
        <f t="shared" si="40"/>
      </c>
      <c r="AQ246" s="458">
        <f t="shared" si="41"/>
      </c>
      <c r="AR246" s="458">
        <f t="shared" si="42"/>
      </c>
      <c r="AS246" s="458">
        <f t="shared" si="43"/>
      </c>
      <c r="AT246" s="458">
        <f t="shared" si="44"/>
      </c>
      <c r="AU246" s="458">
        <f t="shared" si="45"/>
      </c>
      <c r="AV246" s="458">
        <f t="shared" si="46"/>
      </c>
      <c r="AW246" s="458">
        <f t="shared" si="47"/>
      </c>
      <c r="AX246" s="458">
        <f t="shared" si="48"/>
      </c>
      <c r="AY246" s="458">
        <f t="shared" si="49"/>
      </c>
      <c r="AZ246" s="458">
        <f t="shared" si="50"/>
      </c>
      <c r="BA246" s="458">
        <f t="shared" si="51"/>
      </c>
      <c r="BB246" s="460">
        <f t="shared" si="52"/>
      </c>
      <c r="BC246" s="460">
        <f t="shared" si="53"/>
      </c>
      <c r="BD246" s="460">
        <f t="shared" si="54"/>
      </c>
      <c r="BE246" s="460">
        <f t="shared" si="55"/>
      </c>
      <c r="BF246" s="460">
        <f t="shared" si="56"/>
      </c>
      <c r="BG246" s="460">
        <f t="shared" si="57"/>
      </c>
      <c r="BH246" s="460">
        <f t="shared" si="58"/>
      </c>
      <c r="BI246" s="460">
        <f t="shared" si="59"/>
      </c>
      <c r="BJ246" s="460">
        <f t="shared" si="60"/>
      </c>
      <c r="BK246" s="460">
        <f t="shared" si="61"/>
      </c>
    </row>
    <row r="247" ht="15" customHeight="1" spans="1:170" x14ac:dyDescent="0.25">
      <c r="F247" s="457" t="s">
        <v>113</v>
      </c>
      <c r="G247" s="458">
        <f t="shared" si="5"/>
      </c>
      <c r="H247" s="458">
        <f t="shared" si="6"/>
      </c>
      <c r="I247" s="458">
        <f t="shared" si="7"/>
      </c>
      <c r="J247" s="458">
        <f t="shared" si="8"/>
      </c>
      <c r="K247" s="458">
        <f t="shared" si="9"/>
      </c>
      <c r="L247" s="458">
        <f t="shared" si="10"/>
      </c>
      <c r="M247" s="459">
        <f t="shared" si="11"/>
      </c>
      <c r="N247" s="458">
        <f t="shared" si="12"/>
      </c>
      <c r="O247" s="458">
        <f t="shared" si="13"/>
      </c>
      <c r="P247" s="458">
        <f t="shared" si="14"/>
      </c>
      <c r="Q247" s="458">
        <f t="shared" si="15"/>
      </c>
      <c r="R247" s="458">
        <f t="shared" si="16"/>
      </c>
      <c r="S247" s="458">
        <f t="shared" si="17"/>
      </c>
      <c r="T247" s="458">
        <f t="shared" si="18"/>
      </c>
      <c r="U247" s="458">
        <f t="shared" si="19"/>
      </c>
      <c r="V247" s="458">
        <f t="shared" si="20"/>
      </c>
      <c r="W247" s="458">
        <f t="shared" si="21"/>
      </c>
      <c r="X247" s="458">
        <f t="shared" si="22"/>
      </c>
      <c r="Y247" s="458">
        <f t="shared" si="23"/>
      </c>
      <c r="Z247" s="458">
        <f t="shared" si="24"/>
      </c>
      <c r="AA247" s="458">
        <f t="shared" si="25"/>
      </c>
      <c r="AB247" s="458">
        <f t="shared" si="26"/>
      </c>
      <c r="AC247" s="458">
        <f t="shared" si="27"/>
      </c>
      <c r="AD247" s="458">
        <f t="shared" si="28"/>
      </c>
      <c r="AE247" s="458">
        <f t="shared" si="29"/>
      </c>
      <c r="AF247" s="458">
        <f t="shared" si="30"/>
      </c>
      <c r="AG247" s="459">
        <f t="shared" si="31"/>
      </c>
      <c r="AH247" s="458">
        <f t="shared" si="32"/>
      </c>
      <c r="AI247" s="458">
        <f t="shared" si="33"/>
      </c>
      <c r="AJ247" s="458">
        <f t="shared" si="34"/>
      </c>
      <c r="AK247" s="458">
        <f t="shared" si="35"/>
      </c>
      <c r="AL247" s="458">
        <f t="shared" si="36"/>
      </c>
      <c r="AM247" s="458">
        <f t="shared" si="37"/>
      </c>
      <c r="AN247" s="458">
        <f t="shared" si="38"/>
      </c>
      <c r="AO247" s="458">
        <f t="shared" si="39"/>
      </c>
      <c r="AP247" s="458">
        <f t="shared" si="40"/>
      </c>
      <c r="AQ247" s="458">
        <f t="shared" si="41"/>
      </c>
      <c r="AR247" s="458">
        <f t="shared" si="42"/>
      </c>
      <c r="AS247" s="458">
        <f t="shared" si="43"/>
      </c>
      <c r="AT247" s="458">
        <f t="shared" si="44"/>
      </c>
      <c r="AU247" s="458">
        <f t="shared" si="45"/>
      </c>
      <c r="AV247" s="458">
        <f t="shared" si="46"/>
      </c>
      <c r="AW247" s="458">
        <f t="shared" si="47"/>
      </c>
      <c r="AX247" s="458">
        <f t="shared" si="48"/>
      </c>
      <c r="AY247" s="458">
        <f t="shared" si="49"/>
      </c>
      <c r="AZ247" s="458">
        <f t="shared" si="50"/>
      </c>
      <c r="BA247" s="458">
        <f t="shared" si="51"/>
      </c>
      <c r="BB247" s="460">
        <f t="shared" si="52"/>
      </c>
      <c r="BC247" s="460">
        <f t="shared" si="53"/>
      </c>
      <c r="BD247" s="460">
        <f t="shared" si="54"/>
      </c>
      <c r="BE247" s="460">
        <f t="shared" si="55"/>
      </c>
      <c r="BF247" s="460">
        <f t="shared" si="56"/>
      </c>
      <c r="BG247" s="460">
        <f t="shared" si="57"/>
      </c>
      <c r="BH247" s="460">
        <f t="shared" si="58"/>
      </c>
      <c r="BI247" s="460">
        <f t="shared" si="59"/>
      </c>
      <c r="BJ247" s="460">
        <f t="shared" si="60"/>
      </c>
      <c r="BK247" s="460">
        <f t="shared" si="61"/>
      </c>
    </row>
    <row r="248" ht="15" customHeight="1" spans="1:170" x14ac:dyDescent="0.25">
      <c r="E248" s="464" t="s">
        <v>394</v>
      </c>
      <c r="F248" s="465"/>
      <c r="G248" s="466">
        <f>F235</f>
      </c>
      <c r="H248" s="466">
        <f>I235</f>
      </c>
      <c r="I248" s="466">
        <f>L235</f>
      </c>
      <c r="J248" s="466">
        <f>O235</f>
      </c>
      <c r="K248" s="466">
        <f>R235</f>
      </c>
      <c r="L248" s="466">
        <f>U235</f>
      </c>
      <c r="M248" s="467">
        <f>X235</f>
      </c>
      <c r="N248" s="466">
        <f>AA235</f>
      </c>
      <c r="O248" s="466">
        <f>AD235</f>
      </c>
      <c r="P248" s="466">
        <f>AG235</f>
      </c>
      <c r="Q248" s="466">
        <f>AJ235</f>
      </c>
      <c r="R248" s="466">
        <f>AM235</f>
      </c>
      <c r="S248" s="466">
        <f>AP235</f>
      </c>
      <c r="T248" s="466">
        <f>AS235</f>
      </c>
      <c r="U248" s="466">
        <f>AV235</f>
      </c>
      <c r="V248" s="466">
        <f>AY235</f>
      </c>
      <c r="W248" s="466">
        <f>BB235</f>
      </c>
      <c r="X248" s="466">
        <f>BE235</f>
      </c>
      <c r="Y248" s="466">
        <f>BH235</f>
      </c>
      <c r="Z248" s="466">
        <f>BK235</f>
      </c>
      <c r="AA248" s="466">
        <f>BN235</f>
      </c>
      <c r="AB248" s="466">
        <f>BQ235</f>
      </c>
      <c r="AC248" s="466">
        <f>BT235</f>
      </c>
      <c r="AD248" s="466">
        <f>BW235</f>
      </c>
      <c r="AE248" s="466">
        <f>BZ235</f>
      </c>
      <c r="AF248" s="466">
        <f>CC235</f>
      </c>
      <c r="AG248" s="466">
        <f>CF235</f>
      </c>
      <c r="AH248" s="466">
        <f>CI235</f>
      </c>
      <c r="AI248" s="466">
        <f>CL235</f>
      </c>
      <c r="AJ248" s="466">
        <f>CO235</f>
      </c>
      <c r="AK248" s="466">
        <f>CR235</f>
      </c>
      <c r="AL248" s="466">
        <f>CU235</f>
      </c>
      <c r="AM248" s="466">
        <f>CX235</f>
      </c>
      <c r="AN248" s="466">
        <f>DA235</f>
      </c>
      <c r="AO248" s="466">
        <f>DD235</f>
      </c>
      <c r="AP248" s="466">
        <f>DG235</f>
      </c>
      <c r="AQ248" s="466">
        <f>DJ235</f>
      </c>
      <c r="AR248" s="466">
        <f>DM235</f>
      </c>
      <c r="AS248" s="466">
        <f>DP235</f>
      </c>
      <c r="AT248" s="466">
        <f>DS235</f>
      </c>
      <c r="AU248" s="466">
        <f>DV235</f>
      </c>
      <c r="AV248" s="466">
        <f>DY235</f>
      </c>
      <c r="AW248" s="466">
        <f>EB235</f>
      </c>
      <c r="AX248" s="466">
        <f>EE235</f>
      </c>
      <c r="AY248" s="466">
        <f>EH235</f>
      </c>
      <c r="AZ248" s="466">
        <f>EK235</f>
      </c>
      <c r="BA248" s="466">
        <f>EN235</f>
      </c>
      <c r="BB248" s="466">
        <f>EQ235</f>
      </c>
      <c r="BC248" s="466">
        <f>ET235</f>
      </c>
      <c r="BD248" s="466">
        <f>EW235</f>
      </c>
      <c r="BE248" s="466">
        <f>EZ235</f>
      </c>
      <c r="BF248" s="466">
        <f>FC235</f>
      </c>
      <c r="BG248" s="466">
        <f>FF235</f>
      </c>
      <c r="BH248" s="466">
        <f>FI235</f>
      </c>
      <c r="BI248" s="466">
        <f>FL235</f>
      </c>
      <c r="BJ248" s="466">
        <f>FO235</f>
      </c>
      <c r="BK248" s="466">
        <f>FR235</f>
      </c>
    </row>
    <row r="249" ht="15" customHeight="1" spans="1:170" x14ac:dyDescent="0.25">
      <c r="E249" s="468">
        <f>C235</f>
      </c>
      <c r="F249" s="465"/>
      <c r="G249" s="469"/>
      <c r="H249" s="469"/>
      <c r="I249" s="469"/>
      <c r="J249" s="469"/>
      <c r="K249" s="469"/>
      <c r="L249" s="469"/>
      <c r="M249" s="470"/>
      <c r="N249" s="469"/>
      <c r="O249" s="469"/>
      <c r="P249" s="469"/>
      <c r="Q249" s="469"/>
      <c r="R249" s="469"/>
      <c r="S249" s="469"/>
      <c r="T249" s="469"/>
      <c r="U249" s="469"/>
      <c r="V249" s="469"/>
      <c r="W249" s="469"/>
      <c r="X249" s="469"/>
      <c r="Y249" s="469"/>
      <c r="Z249" s="469"/>
      <c r="AA249" s="469"/>
      <c r="AB249" s="469"/>
      <c r="AC249" s="469"/>
      <c r="AD249" s="469"/>
      <c r="AE249" s="469"/>
      <c r="AF249" s="469"/>
      <c r="AG249" s="469"/>
      <c r="AH249" s="469"/>
      <c r="AI249" s="469"/>
      <c r="AJ249" s="469"/>
      <c r="AK249" s="469"/>
      <c r="AL249" s="469"/>
      <c r="AM249" s="469"/>
      <c r="AN249" s="469"/>
      <c r="AO249" s="469"/>
      <c r="AP249" s="469"/>
      <c r="AQ249" s="469"/>
      <c r="AR249" s="469"/>
      <c r="AS249" s="469"/>
      <c r="AT249" s="469"/>
      <c r="AU249" s="469"/>
      <c r="AV249" s="469"/>
      <c r="AW249" s="469"/>
      <c r="AX249" s="469"/>
      <c r="AY249" s="469"/>
      <c r="AZ249" s="469"/>
      <c r="BA249" s="469"/>
      <c r="BB249" s="469"/>
      <c r="BC249" s="469"/>
      <c r="BD249" s="469"/>
      <c r="BE249" s="469"/>
      <c r="BF249" s="469"/>
      <c r="BG249" s="469"/>
      <c r="BH249" s="469"/>
      <c r="BI249" s="469"/>
      <c r="BJ249" s="469"/>
      <c r="BK249" s="469"/>
    </row>
    <row r="250" ht="15" customHeight="1" spans="1:170" x14ac:dyDescent="0.25">
      <c r="E250" s="471"/>
      <c r="F250" s="472" t="s">
        <v>395</v>
      </c>
      <c r="G250" s="473"/>
      <c r="H250" s="473"/>
      <c r="I250" s="473"/>
      <c r="J250" s="473"/>
      <c r="K250" s="473"/>
      <c r="L250" s="473"/>
      <c r="M250" s="473"/>
      <c r="N250" s="473"/>
      <c r="O250" s="473"/>
      <c r="P250" s="473"/>
      <c r="Q250" s="473"/>
      <c r="R250" s="473"/>
      <c r="S250" s="473"/>
      <c r="T250" s="474"/>
      <c r="U250" s="475"/>
      <c r="V250" s="475"/>
      <c r="W250" s="475"/>
      <c r="X250" s="475"/>
      <c r="Y250" s="475"/>
      <c r="Z250" s="475"/>
      <c r="AA250" s="475"/>
      <c r="AB250" s="475"/>
      <c r="AC250" s="475"/>
      <c r="AD250" s="475"/>
      <c r="AE250" s="475"/>
      <c r="AF250" s="475"/>
      <c r="AG250" s="475"/>
      <c r="AH250" s="475"/>
      <c r="AI250" s="475"/>
      <c r="AJ250" s="475"/>
      <c r="AK250" s="475"/>
      <c r="AL250" s="475"/>
      <c r="AM250" s="475"/>
      <c r="AN250" s="475"/>
      <c r="AO250" s="475"/>
      <c r="AP250" s="475"/>
      <c r="AQ250" s="475"/>
      <c r="AR250" s="475"/>
      <c r="AS250" s="475"/>
      <c r="AT250" s="475"/>
      <c r="AU250" s="475"/>
      <c r="AV250" s="475"/>
      <c r="AW250" s="475"/>
      <c r="AX250" s="475"/>
      <c r="AY250" s="475"/>
      <c r="AZ250" s="475"/>
      <c r="BA250" s="475"/>
      <c r="BB250" s="475"/>
      <c r="BC250" s="475"/>
      <c r="BD250" s="475"/>
      <c r="BE250" s="475"/>
      <c r="BF250" s="475"/>
      <c r="BG250" s="475"/>
      <c r="BH250" s="475"/>
      <c r="BI250" s="475"/>
      <c r="BJ250" s="475"/>
      <c r="BK250" s="475"/>
    </row>
    <row r="251" ht="15" customHeight="1" spans="1:170" x14ac:dyDescent="0.25">
      <c r="E251" s="476"/>
      <c r="F251" s="477" t="s">
        <v>396</v>
      </c>
      <c r="G251" s="478">
        <f t="shared" ref="G251:G254" si="62">F231</f>
      </c>
      <c r="H251" s="478">
        <f t="shared" ref="H251:H254" si="63">I231</f>
      </c>
      <c r="I251" s="478">
        <f t="shared" ref="I251:I254" si="64">L231</f>
      </c>
      <c r="J251" s="478">
        <f t="shared" ref="J251:J254" si="65">O231</f>
      </c>
      <c r="K251" s="478">
        <f t="shared" ref="K251:K254" si="66">R231</f>
      </c>
      <c r="L251" s="478">
        <f t="shared" ref="L251:L254" si="67">U231</f>
      </c>
      <c r="M251" s="478">
        <f t="shared" ref="M251:M254" si="68">X231</f>
      </c>
      <c r="N251" s="478">
        <f t="shared" ref="N251:N254" si="69">AA231</f>
      </c>
      <c r="O251" s="478">
        <f t="shared" ref="O251:O254" si="70">AD231</f>
      </c>
      <c r="P251" s="478">
        <f t="shared" ref="P251:P254" si="71">AG231</f>
      </c>
      <c r="Q251" s="478">
        <f t="shared" ref="Q251:Q254" si="72">AJ231</f>
      </c>
      <c r="R251" s="478">
        <f t="shared" ref="R251:R254" si="73">AM231</f>
      </c>
      <c r="S251" s="478">
        <f t="shared" ref="S251:S255" si="74">AP231</f>
      </c>
      <c r="T251" s="478">
        <f t="shared" ref="T251:T255" si="75">AS231</f>
      </c>
      <c r="U251" s="478">
        <f t="shared" ref="U251:U255" si="76">AV231</f>
      </c>
      <c r="V251" s="478">
        <f t="shared" ref="V251:V255" si="77">AY231</f>
      </c>
      <c r="W251" s="478">
        <f t="shared" ref="W251:W255" si="78">BB231</f>
      </c>
      <c r="X251" s="478">
        <f t="shared" ref="X251:X255" si="79">BE231</f>
      </c>
      <c r="Y251" s="478">
        <f t="shared" ref="Y251:Y255" si="80">BH231</f>
      </c>
      <c r="Z251" s="478">
        <f t="shared" ref="Z251:Z255" si="81">BK231</f>
      </c>
      <c r="AA251" s="478">
        <f t="shared" ref="AA251:AA255" si="82">BN231</f>
      </c>
      <c r="AB251" s="478">
        <f t="shared" ref="AB251:AB255" si="83">BQ231</f>
      </c>
      <c r="AC251" s="478">
        <f t="shared" ref="AC251:AC255" si="84">BT231</f>
      </c>
      <c r="AD251" s="478">
        <f t="shared" ref="AD251:AD255" si="85">BW231</f>
      </c>
      <c r="AE251" s="478">
        <f t="shared" ref="AE251:AE255" si="86">BZ231</f>
      </c>
      <c r="AF251" s="478">
        <f t="shared" ref="AF251:AF255" si="87">CC231</f>
      </c>
      <c r="AG251" s="478">
        <f t="shared" ref="AG251:AG255" si="88">CF231</f>
      </c>
      <c r="AH251" s="478">
        <f t="shared" ref="AH251:AH255" si="89">CI231</f>
      </c>
      <c r="AI251" s="478">
        <f t="shared" ref="AI251:AI255" si="90">CL231</f>
      </c>
      <c r="AJ251" s="478">
        <f t="shared" ref="AJ251:AJ255" si="91">CO231</f>
      </c>
      <c r="AK251" s="478">
        <f t="shared" ref="AK251:AK255" si="92">CR231</f>
      </c>
      <c r="AL251" s="478">
        <f t="shared" ref="AL251:AL255" si="93">CU231</f>
      </c>
      <c r="AM251" s="478">
        <f t="shared" ref="AM251:AM255" si="94">CX231</f>
      </c>
      <c r="AN251" s="478">
        <f t="shared" ref="AN251:AN255" si="95">DA231</f>
      </c>
      <c r="AO251" s="478">
        <f t="shared" ref="AO251:AO255" si="96">DD231</f>
      </c>
      <c r="AP251" s="478">
        <f t="shared" ref="AP251:AP255" si="97">DG231</f>
      </c>
      <c r="AQ251" s="478">
        <f t="shared" ref="AQ251:AQ255" si="98">DJ231</f>
      </c>
      <c r="AR251" s="478">
        <f t="shared" ref="AR251:AR255" si="99">DM231</f>
      </c>
      <c r="AS251" s="478">
        <f t="shared" ref="AS251:AS255" si="100">DP231</f>
      </c>
      <c r="AT251" s="478">
        <f t="shared" ref="AT251:AT255" si="101">DS231</f>
      </c>
      <c r="AU251" s="478">
        <f t="shared" ref="AU251:AU255" si="102">DV231</f>
      </c>
      <c r="AV251" s="478">
        <f t="shared" ref="AV251:AV255" si="103">DY231</f>
      </c>
      <c r="AW251" s="478">
        <f t="shared" ref="AW251:AW255" si="104">EB231</f>
      </c>
      <c r="AX251" s="478">
        <f t="shared" ref="AX251:AX255" si="105">EE231</f>
      </c>
      <c r="AY251" s="478">
        <f t="shared" ref="AY251:AY255" si="106">EH231</f>
      </c>
      <c r="AZ251" s="478">
        <f t="shared" ref="AZ251:AZ255" si="107">EK231</f>
      </c>
      <c r="BA251" s="478">
        <f t="shared" ref="BA251:BA255" si="108">EN231</f>
      </c>
      <c r="BB251" s="479">
        <f t="shared" ref="BB251:BB255" si="109">EQ231</f>
      </c>
      <c r="BC251" s="479">
        <f t="shared" ref="BC251:BC255" si="110">ET231</f>
      </c>
      <c r="BD251" s="479">
        <f t="shared" ref="BD251:BD255" si="111">EW231</f>
      </c>
      <c r="BE251" s="479">
        <f t="shared" ref="BE251:BE255" si="112">EZ231</f>
      </c>
      <c r="BF251" s="479">
        <f t="shared" ref="BF251:BF255" si="113">FC231</f>
      </c>
      <c r="BG251" s="479">
        <f t="shared" ref="BG251:BG255" si="114">FF231</f>
      </c>
      <c r="BH251" s="479">
        <f t="shared" ref="BH251:BH255" si="115">FI231</f>
      </c>
      <c r="BI251" s="479">
        <f t="shared" ref="BI251:BI255" si="116">FL231</f>
      </c>
      <c r="BJ251" s="479">
        <f t="shared" ref="BJ251:BJ255" si="117">FO231</f>
      </c>
      <c r="BK251" s="479">
        <f t="shared" ref="BK251:BK255" si="118">FR231</f>
      </c>
    </row>
    <row r="252" ht="15" customHeight="1" spans="1:170" x14ac:dyDescent="0.25">
      <c r="E252" s="456"/>
      <c r="F252" s="480" t="s">
        <v>397</v>
      </c>
      <c r="G252" s="481">
        <f t="shared" si="62"/>
      </c>
      <c r="H252" s="481">
        <f t="shared" si="63"/>
      </c>
      <c r="I252" s="481">
        <f t="shared" si="64"/>
      </c>
      <c r="J252" s="481">
        <f t="shared" si="65"/>
      </c>
      <c r="K252" s="481">
        <f t="shared" si="66"/>
      </c>
      <c r="L252" s="481">
        <f t="shared" si="67"/>
      </c>
      <c r="M252" s="481">
        <f t="shared" si="68"/>
      </c>
      <c r="N252" s="481">
        <f t="shared" si="69"/>
      </c>
      <c r="O252" s="481">
        <f t="shared" si="70"/>
      </c>
      <c r="P252" s="481">
        <f t="shared" si="71"/>
      </c>
      <c r="Q252" s="481">
        <f t="shared" si="72"/>
      </c>
      <c r="R252" s="481">
        <f t="shared" si="73"/>
      </c>
      <c r="S252" s="481">
        <f t="shared" si="74"/>
      </c>
      <c r="T252" s="481">
        <f t="shared" si="75"/>
      </c>
      <c r="U252" s="481">
        <f t="shared" si="76"/>
      </c>
      <c r="V252" s="481">
        <f t="shared" si="77"/>
      </c>
      <c r="W252" s="481">
        <f t="shared" si="78"/>
      </c>
      <c r="X252" s="481">
        <f t="shared" si="79"/>
      </c>
      <c r="Y252" s="481">
        <f t="shared" si="80"/>
      </c>
      <c r="Z252" s="481">
        <f t="shared" si="81"/>
      </c>
      <c r="AA252" s="481">
        <f t="shared" si="82"/>
      </c>
      <c r="AB252" s="481">
        <f t="shared" si="83"/>
      </c>
      <c r="AC252" s="481">
        <f t="shared" si="84"/>
      </c>
      <c r="AD252" s="481">
        <f t="shared" si="85"/>
      </c>
      <c r="AE252" s="481">
        <f t="shared" si="86"/>
      </c>
      <c r="AF252" s="481">
        <f t="shared" si="87"/>
      </c>
      <c r="AG252" s="481">
        <f t="shared" si="88"/>
      </c>
      <c r="AH252" s="481">
        <f t="shared" si="89"/>
      </c>
      <c r="AI252" s="481">
        <f t="shared" si="90"/>
      </c>
      <c r="AJ252" s="481">
        <f t="shared" si="91"/>
      </c>
      <c r="AK252" s="481">
        <f t="shared" si="92"/>
      </c>
      <c r="AL252" s="481">
        <f t="shared" si="93"/>
      </c>
      <c r="AM252" s="481">
        <f t="shared" si="94"/>
      </c>
      <c r="AN252" s="481">
        <f t="shared" si="95"/>
      </c>
      <c r="AO252" s="481">
        <f t="shared" si="96"/>
      </c>
      <c r="AP252" s="481">
        <f t="shared" si="97"/>
      </c>
      <c r="AQ252" s="481">
        <f t="shared" si="98"/>
      </c>
      <c r="AR252" s="481">
        <f t="shared" si="99"/>
      </c>
      <c r="AS252" s="481">
        <f t="shared" si="100"/>
      </c>
      <c r="AT252" s="481">
        <f t="shared" si="101"/>
      </c>
      <c r="AU252" s="481">
        <f t="shared" si="102"/>
      </c>
      <c r="AV252" s="481">
        <f t="shared" si="103"/>
      </c>
      <c r="AW252" s="481">
        <f t="shared" si="104"/>
      </c>
      <c r="AX252" s="481">
        <f t="shared" si="105"/>
      </c>
      <c r="AY252" s="481">
        <f t="shared" si="106"/>
      </c>
      <c r="AZ252" s="481">
        <f t="shared" si="107"/>
      </c>
      <c r="BA252" s="481">
        <f t="shared" si="108"/>
      </c>
      <c r="BB252" s="460">
        <f t="shared" si="109"/>
      </c>
      <c r="BC252" s="460">
        <f t="shared" si="110"/>
      </c>
      <c r="BD252" s="460">
        <f t="shared" si="111"/>
      </c>
      <c r="BE252" s="460">
        <f t="shared" si="112"/>
      </c>
      <c r="BF252" s="460">
        <f t="shared" si="113"/>
      </c>
      <c r="BG252" s="460">
        <f t="shared" si="114"/>
      </c>
      <c r="BH252" s="460">
        <f t="shared" si="115"/>
      </c>
      <c r="BI252" s="460">
        <f t="shared" si="116"/>
      </c>
      <c r="BJ252" s="460">
        <f t="shared" si="117"/>
      </c>
      <c r="BK252" s="460">
        <f t="shared" si="118"/>
      </c>
    </row>
    <row r="253" ht="15" customHeight="1" spans="1:170" x14ac:dyDescent="0.25">
      <c r="E253" s="471"/>
      <c r="F253" s="477" t="s">
        <v>398</v>
      </c>
      <c r="G253" s="478">
        <f t="shared" si="62"/>
      </c>
      <c r="H253" s="478">
        <f t="shared" si="63"/>
      </c>
      <c r="I253" s="478">
        <f t="shared" si="64"/>
      </c>
      <c r="J253" s="478">
        <f t="shared" si="65"/>
      </c>
      <c r="K253" s="478">
        <f t="shared" si="66"/>
      </c>
      <c r="L253" s="478">
        <f t="shared" si="67"/>
      </c>
      <c r="M253" s="478">
        <f t="shared" si="68"/>
      </c>
      <c r="N253" s="478">
        <f t="shared" si="69"/>
      </c>
      <c r="O253" s="478">
        <f t="shared" si="70"/>
      </c>
      <c r="P253" s="478">
        <f t="shared" si="71"/>
      </c>
      <c r="Q253" s="478">
        <f t="shared" si="72"/>
      </c>
      <c r="R253" s="478">
        <f t="shared" si="73"/>
      </c>
      <c r="S253" s="478">
        <f t="shared" si="74"/>
      </c>
      <c r="T253" s="478">
        <f t="shared" si="75"/>
      </c>
      <c r="U253" s="478">
        <f t="shared" si="76"/>
      </c>
      <c r="V253" s="478">
        <f t="shared" si="77"/>
      </c>
      <c r="W253" s="478">
        <f t="shared" si="78"/>
      </c>
      <c r="X253" s="478">
        <f t="shared" si="79"/>
      </c>
      <c r="Y253" s="478">
        <f t="shared" si="80"/>
      </c>
      <c r="Z253" s="478">
        <f t="shared" si="81"/>
      </c>
      <c r="AA253" s="478">
        <f t="shared" si="82"/>
      </c>
      <c r="AB253" s="478">
        <f t="shared" si="83"/>
      </c>
      <c r="AC253" s="478">
        <f t="shared" si="84"/>
      </c>
      <c r="AD253" s="478">
        <f t="shared" si="85"/>
      </c>
      <c r="AE253" s="478">
        <f t="shared" si="86"/>
      </c>
      <c r="AF253" s="478">
        <f t="shared" si="87"/>
      </c>
      <c r="AG253" s="478">
        <f t="shared" si="88"/>
      </c>
      <c r="AH253" s="478">
        <f t="shared" si="89"/>
      </c>
      <c r="AI253" s="478">
        <f t="shared" si="90"/>
      </c>
      <c r="AJ253" s="478">
        <f t="shared" si="91"/>
      </c>
      <c r="AK253" s="478">
        <f t="shared" si="92"/>
      </c>
      <c r="AL253" s="478">
        <f t="shared" si="93"/>
      </c>
      <c r="AM253" s="478">
        <f t="shared" si="94"/>
      </c>
      <c r="AN253" s="478">
        <f t="shared" si="95"/>
      </c>
      <c r="AO253" s="478">
        <f t="shared" si="96"/>
      </c>
      <c r="AP253" s="478">
        <f t="shared" si="97"/>
      </c>
      <c r="AQ253" s="478">
        <f t="shared" si="98"/>
      </c>
      <c r="AR253" s="478">
        <f t="shared" si="99"/>
      </c>
      <c r="AS253" s="478">
        <f t="shared" si="100"/>
      </c>
      <c r="AT253" s="478">
        <f t="shared" si="101"/>
      </c>
      <c r="AU253" s="478">
        <f t="shared" si="102"/>
      </c>
      <c r="AV253" s="478">
        <f t="shared" si="103"/>
      </c>
      <c r="AW253" s="478">
        <f t="shared" si="104"/>
      </c>
      <c r="AX253" s="478">
        <f t="shared" si="105"/>
      </c>
      <c r="AY253" s="478">
        <f t="shared" si="106"/>
      </c>
      <c r="AZ253" s="478">
        <f t="shared" si="107"/>
      </c>
      <c r="BA253" s="478">
        <f t="shared" si="108"/>
      </c>
      <c r="BB253" s="479">
        <f t="shared" si="109"/>
      </c>
      <c r="BC253" s="479">
        <f t="shared" si="110"/>
      </c>
      <c r="BD253" s="479">
        <f t="shared" si="111"/>
      </c>
      <c r="BE253" s="479">
        <f t="shared" si="112"/>
      </c>
      <c r="BF253" s="479">
        <f t="shared" si="113"/>
      </c>
      <c r="BG253" s="479">
        <f t="shared" si="114"/>
      </c>
      <c r="BH253" s="479">
        <f t="shared" si="115"/>
      </c>
      <c r="BI253" s="479">
        <f t="shared" si="116"/>
      </c>
      <c r="BJ253" s="479">
        <f t="shared" si="117"/>
      </c>
      <c r="BK253" s="479">
        <f t="shared" si="118"/>
      </c>
    </row>
    <row r="254" ht="15" customHeight="1" spans="1:170" x14ac:dyDescent="0.25">
      <c r="E254" s="456"/>
      <c r="F254" s="480" t="s">
        <v>397</v>
      </c>
      <c r="G254" s="481">
        <f t="shared" si="62"/>
      </c>
      <c r="H254" s="481">
        <f t="shared" si="63"/>
      </c>
      <c r="I254" s="481">
        <f t="shared" si="64"/>
      </c>
      <c r="J254" s="481">
        <f t="shared" si="65"/>
      </c>
      <c r="K254" s="481">
        <f t="shared" si="66"/>
      </c>
      <c r="L254" s="481">
        <f t="shared" si="67"/>
      </c>
      <c r="M254" s="481">
        <f t="shared" si="68"/>
      </c>
      <c r="N254" s="481">
        <f t="shared" si="69"/>
      </c>
      <c r="O254" s="481">
        <f t="shared" si="70"/>
      </c>
      <c r="P254" s="481">
        <f t="shared" si="71"/>
      </c>
      <c r="Q254" s="481">
        <f t="shared" si="72"/>
      </c>
      <c r="R254" s="481">
        <f t="shared" si="73"/>
      </c>
      <c r="S254" s="481">
        <f t="shared" si="74"/>
      </c>
      <c r="T254" s="481">
        <f t="shared" si="75"/>
      </c>
      <c r="U254" s="481">
        <f t="shared" si="76"/>
      </c>
      <c r="V254" s="481">
        <f t="shared" si="77"/>
      </c>
      <c r="W254" s="481">
        <f t="shared" si="78"/>
      </c>
      <c r="X254" s="481">
        <f t="shared" si="79"/>
      </c>
      <c r="Y254" s="481">
        <f t="shared" si="80"/>
      </c>
      <c r="Z254" s="481">
        <f t="shared" si="81"/>
      </c>
      <c r="AA254" s="481">
        <f t="shared" si="82"/>
      </c>
      <c r="AB254" s="481">
        <f t="shared" si="83"/>
      </c>
      <c r="AC254" s="481">
        <f t="shared" si="84"/>
      </c>
      <c r="AD254" s="481">
        <f t="shared" si="85"/>
      </c>
      <c r="AE254" s="481">
        <f t="shared" si="86"/>
      </c>
      <c r="AF254" s="481">
        <f t="shared" si="87"/>
      </c>
      <c r="AG254" s="481">
        <f t="shared" si="88"/>
      </c>
      <c r="AH254" s="481">
        <f t="shared" si="89"/>
      </c>
      <c r="AI254" s="481">
        <f t="shared" si="90"/>
      </c>
      <c r="AJ254" s="481">
        <f t="shared" si="91"/>
      </c>
      <c r="AK254" s="481">
        <f t="shared" si="92"/>
      </c>
      <c r="AL254" s="481">
        <f t="shared" si="93"/>
      </c>
      <c r="AM254" s="481">
        <f t="shared" si="94"/>
      </c>
      <c r="AN254" s="481">
        <f t="shared" si="95"/>
      </c>
      <c r="AO254" s="481">
        <f t="shared" si="96"/>
      </c>
      <c r="AP254" s="481">
        <f t="shared" si="97"/>
      </c>
      <c r="AQ254" s="481">
        <f t="shared" si="98"/>
      </c>
      <c r="AR254" s="481">
        <f t="shared" si="99"/>
      </c>
      <c r="AS254" s="481">
        <f t="shared" si="100"/>
      </c>
      <c r="AT254" s="481">
        <f t="shared" si="101"/>
      </c>
      <c r="AU254" s="481">
        <f t="shared" si="102"/>
      </c>
      <c r="AV254" s="481">
        <f t="shared" si="103"/>
      </c>
      <c r="AW254" s="481">
        <f t="shared" si="104"/>
      </c>
      <c r="AX254" s="481">
        <f t="shared" si="105"/>
      </c>
      <c r="AY254" s="481">
        <f t="shared" si="106"/>
      </c>
      <c r="AZ254" s="481">
        <f t="shared" si="107"/>
      </c>
      <c r="BA254" s="481">
        <f t="shared" si="108"/>
      </c>
      <c r="BB254" s="460">
        <f t="shared" si="109"/>
      </c>
      <c r="BC254" s="460">
        <f t="shared" si="110"/>
      </c>
      <c r="BD254" s="460">
        <f t="shared" si="111"/>
      </c>
      <c r="BE254" s="460">
        <f t="shared" si="112"/>
      </c>
      <c r="BF254" s="460">
        <f t="shared" si="113"/>
      </c>
      <c r="BG254" s="460">
        <f t="shared" si="114"/>
      </c>
      <c r="BH254" s="460">
        <f t="shared" si="115"/>
      </c>
      <c r="BI254" s="460">
        <f t="shared" si="116"/>
      </c>
      <c r="BJ254" s="460">
        <f t="shared" si="117"/>
      </c>
      <c r="BK254" s="460">
        <f t="shared" si="118"/>
      </c>
    </row>
    <row r="255" ht="15" customHeight="1" spans="1:170" x14ac:dyDescent="0.25">
      <c r="E255" s="471"/>
      <c r="F255" s="477" t="s">
        <v>399</v>
      </c>
      <c r="G255" s="478">
        <f>G253+G248</f>
      </c>
      <c r="H255" s="478">
        <f t="shared" ref="H255:R255" si="119">H253+H248</f>
      </c>
      <c r="I255" s="478">
        <f t="shared" si="119"/>
      </c>
      <c r="J255" s="478">
        <f t="shared" si="119"/>
      </c>
      <c r="K255" s="478">
        <f t="shared" si="119"/>
      </c>
      <c r="L255" s="478">
        <f t="shared" si="119"/>
      </c>
      <c r="M255" s="478">
        <f t="shared" si="119"/>
      </c>
      <c r="N255" s="478">
        <f t="shared" si="119"/>
      </c>
      <c r="O255" s="478">
        <f t="shared" si="119"/>
      </c>
      <c r="P255" s="478">
        <f t="shared" si="119"/>
      </c>
      <c r="Q255" s="478">
        <f t="shared" si="119"/>
      </c>
      <c r="R255" s="478">
        <f t="shared" si="119"/>
      </c>
      <c r="S255" s="478">
        <f t="shared" si="74"/>
      </c>
      <c r="T255" s="478">
        <f t="shared" si="75"/>
      </c>
      <c r="U255" s="478">
        <f t="shared" si="76"/>
      </c>
      <c r="V255" s="478">
        <f t="shared" si="77"/>
      </c>
      <c r="W255" s="478">
        <f t="shared" si="78"/>
      </c>
      <c r="X255" s="478">
        <f t="shared" si="79"/>
      </c>
      <c r="Y255" s="478">
        <f t="shared" si="80"/>
      </c>
      <c r="Z255" s="478">
        <f t="shared" si="81"/>
      </c>
      <c r="AA255" s="478">
        <f t="shared" si="82"/>
      </c>
      <c r="AB255" s="478">
        <f t="shared" si="83"/>
      </c>
      <c r="AC255" s="478">
        <f t="shared" si="84"/>
      </c>
      <c r="AD255" s="478">
        <f t="shared" si="85"/>
      </c>
      <c r="AE255" s="478">
        <f t="shared" si="86"/>
      </c>
      <c r="AF255" s="478">
        <f t="shared" si="87"/>
      </c>
      <c r="AG255" s="478">
        <f t="shared" si="88"/>
      </c>
      <c r="AH255" s="478">
        <f t="shared" si="89"/>
      </c>
      <c r="AI255" s="478">
        <f t="shared" si="90"/>
      </c>
      <c r="AJ255" s="478">
        <f t="shared" si="91"/>
      </c>
      <c r="AK255" s="478">
        <f t="shared" si="92"/>
      </c>
      <c r="AL255" s="478">
        <f t="shared" si="93"/>
      </c>
      <c r="AM255" s="478">
        <f t="shared" si="94"/>
      </c>
      <c r="AN255" s="478">
        <f t="shared" si="95"/>
      </c>
      <c r="AO255" s="478">
        <f t="shared" si="96"/>
      </c>
      <c r="AP255" s="478">
        <f t="shared" si="97"/>
      </c>
      <c r="AQ255" s="478">
        <f t="shared" si="98"/>
      </c>
      <c r="AR255" s="478">
        <f t="shared" si="99"/>
      </c>
      <c r="AS255" s="478">
        <f t="shared" si="100"/>
      </c>
      <c r="AT255" s="478">
        <f t="shared" si="101"/>
      </c>
      <c r="AU255" s="478">
        <f t="shared" si="102"/>
      </c>
      <c r="AV255" s="478">
        <f t="shared" si="103"/>
      </c>
      <c r="AW255" s="478">
        <f t="shared" si="104"/>
      </c>
      <c r="AX255" s="478">
        <f t="shared" si="105"/>
      </c>
      <c r="AY255" s="478">
        <f t="shared" si="106"/>
      </c>
      <c r="AZ255" s="478">
        <f t="shared" si="107"/>
      </c>
      <c r="BA255" s="478">
        <f t="shared" si="108"/>
      </c>
      <c r="BB255" s="479">
        <f t="shared" si="109"/>
      </c>
      <c r="BC255" s="479">
        <f t="shared" si="110"/>
      </c>
      <c r="BD255" s="479">
        <f t="shared" si="111"/>
      </c>
      <c r="BE255" s="479">
        <f t="shared" si="112"/>
      </c>
      <c r="BF255" s="479">
        <f t="shared" si="113"/>
      </c>
      <c r="BG255" s="479">
        <f t="shared" si="114"/>
      </c>
      <c r="BH255" s="479">
        <f t="shared" si="115"/>
      </c>
      <c r="BI255" s="479">
        <f t="shared" si="116"/>
      </c>
      <c r="BJ255" s="479">
        <f t="shared" si="117"/>
      </c>
      <c r="BK255" s="479">
        <f t="shared" si="118"/>
      </c>
    </row>
    <row r="256" ht="15" customHeight="1" spans="1:170" x14ac:dyDescent="0.25">
      <c r="F256" s="482" t="s">
        <v>400</v>
      </c>
      <c r="G256" s="483">
        <f>G248/G253</f>
      </c>
      <c r="H256" s="483">
        <f t="shared" ref="H256:R256" si="120">H248/H253</f>
      </c>
      <c r="I256" s="483">
        <f t="shared" si="120"/>
      </c>
      <c r="J256" s="483">
        <f t="shared" si="120"/>
      </c>
      <c r="K256" s="483">
        <f t="shared" si="120"/>
      </c>
      <c r="L256" s="483">
        <f t="shared" si="120"/>
      </c>
      <c r="M256" s="483">
        <f t="shared" si="120"/>
      </c>
      <c r="N256" s="483">
        <f t="shared" si="120"/>
      </c>
      <c r="O256" s="483">
        <f t="shared" si="120"/>
      </c>
      <c r="P256" s="483">
        <f t="shared" si="120"/>
      </c>
      <c r="Q256" s="483">
        <f t="shared" si="120"/>
      </c>
      <c r="R256" s="483">
        <f t="shared" si="120"/>
      </c>
    </row>
  </sheetData>
  <mergeCells count="2">
    <mergeCell ref="A230:A236"/>
    <mergeCell ref="B230:B236"/>
  </mergeCells>
  <printOptions gridLines="1"/>
  <pageMargins left="0.25" right="0.25" top="0.75" bottom="0.75" header="0.3" footer="0.3"/>
  <pageSetup paperSize="8" orientation="landscape" horizontalDpi="2147483648" verticalDpi="2147483648" scale="100" fitToWidth="1" fitToHeight="0" firstPageNumber="2147483648" useFirstPageNumber="1" usePrinterDefaults="1" copies="1"/>
  <headerFooter>
    <oddHeader>&amp;L&amp;P&amp;C&amp;D&amp;R&amp;F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zoomScale="100" zoomScaleNormal="100">
      <selection activeCell="C9" sqref="C9"/>
    </sheetView>
  </sheetViews>
  <sheetFormatPr defaultRowHeight="14.25" outlineLevelRow="0" outlineLevelCol="0" x14ac:dyDescent="0" defaultColWidth="9.140625" customHeight="1"/>
  <cols>
    <col min="3" max="3" width="92.5703125" customWidth="1"/>
  </cols>
  <sheetData>
    <row r="1" ht="39.95" customHeight="1" spans="1:3" x14ac:dyDescent="0.25">
      <c r="A1" s="484" t="s">
        <v>401</v>
      </c>
      <c r="B1" s="485">
        <v>43235</v>
      </c>
      <c r="C1" s="486" t="s">
        <v>402</v>
      </c>
    </row>
    <row r="2" ht="39.95" customHeight="1" spans="1:3" x14ac:dyDescent="0.25">
      <c r="A2" s="484" t="s">
        <v>401</v>
      </c>
      <c r="B2" s="485">
        <v>43424</v>
      </c>
      <c r="C2" s="487" t="s">
        <v>403</v>
      </c>
    </row>
    <row r="3" ht="39.95" customHeight="1" spans="1:3" x14ac:dyDescent="0.25">
      <c r="A3" s="484" t="s">
        <v>404</v>
      </c>
      <c r="B3" s="485">
        <v>43443</v>
      </c>
      <c r="C3" s="486" t="s">
        <v>405</v>
      </c>
    </row>
    <row r="4" ht="39.95" customHeight="1" spans="1:3" x14ac:dyDescent="0.25">
      <c r="A4" s="487" t="s">
        <v>406</v>
      </c>
      <c r="B4" s="487"/>
      <c r="C4" s="487"/>
    </row>
    <row r="5" ht="39.95" customHeight="1" spans="1:3" x14ac:dyDescent="0.25">
      <c r="A5" s="487" t="s">
        <v>407</v>
      </c>
      <c r="B5" s="485">
        <v>44000</v>
      </c>
      <c r="C5" s="486" t="s">
        <v>408</v>
      </c>
    </row>
    <row r="6" ht="39.95" customHeight="1" spans="1:3" x14ac:dyDescent="0.25">
      <c r="A6" s="487"/>
      <c r="B6" s="487"/>
      <c r="C6" s="488"/>
    </row>
    <row r="7" ht="39.95" customHeight="1" spans="1:3" x14ac:dyDescent="0.25">
      <c r="A7" s="487"/>
      <c r="B7" s="487"/>
      <c r="C7" s="487"/>
    </row>
    <row r="8" ht="39.95" customHeight="1" spans="1:3" x14ac:dyDescent="0.25"/>
    <row r="9" ht="39.95" customHeight="1" spans="1:3" x14ac:dyDescent="0.25"/>
    <row r="10" ht="39.95" customHeight="1" spans="1:3" x14ac:dyDescent="0.25"/>
    <row r="11" ht="39.95" customHeight="1" spans="1:3" x14ac:dyDescent="0.25"/>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0"/>
  <sheetViews>
    <sheetView workbookViewId="0" zoomScale="60" zoomScaleNormal="100">
      <pane ySplit="4" topLeftCell="A5" activePane="bottomLeft" state="frozen"/>
      <selection pane="bottomLeft"/>
    </sheetView>
  </sheetViews>
  <sheetFormatPr defaultRowHeight="14.25" outlineLevelRow="0" outlineLevelCol="0" x14ac:dyDescent="0" defaultColWidth="9.140625" customHeight="1"/>
  <cols>
    <col min="1" max="1" width="46.5703125" style="5" customWidth="1"/>
    <col min="2" max="2" width="22.85546875" style="489" customWidth="1"/>
    <col min="3" max="3" width="15.42578125" style="490" customWidth="1"/>
    <col min="4" max="7" width="11.7109375" style="5" customWidth="1"/>
    <col min="8" max="8" width="20.5703125" style="140" customWidth="1"/>
    <col min="9" max="9" width="11.7109375" style="140" customWidth="1"/>
    <col min="10" max="23" width="11.7109375" style="6" customWidth="1"/>
    <col min="24" max="27" width="11.42578125" style="5" customWidth="1"/>
    <col min="257" max="257" width="46.5703125" customWidth="1"/>
    <col min="258" max="258" width="22.85546875" customWidth="1"/>
    <col min="259" max="259" width="15.42578125" customWidth="1"/>
    <col min="260" max="279" width="11.7109375" customWidth="1"/>
    <col min="513" max="513" width="46.5703125" customWidth="1"/>
    <col min="514" max="514" width="22.85546875" customWidth="1"/>
    <col min="515" max="515" width="15.42578125" customWidth="1"/>
    <col min="516" max="535" width="11.7109375" customWidth="1"/>
    <col min="769" max="769" width="46.5703125" customWidth="1"/>
    <col min="770" max="770" width="22.85546875" customWidth="1"/>
    <col min="771" max="771" width="15.42578125" customWidth="1"/>
    <col min="772" max="791" width="11.7109375" customWidth="1"/>
    <col min="1025" max="1025" width="46.5703125" customWidth="1"/>
    <col min="1026" max="1026" width="22.85546875" customWidth="1"/>
    <col min="1027" max="1027" width="15.42578125" customWidth="1"/>
    <col min="1028" max="1047" width="11.7109375" customWidth="1"/>
    <col min="1281" max="1281" width="46.5703125" customWidth="1"/>
    <col min="1282" max="1282" width="22.85546875" customWidth="1"/>
    <col min="1283" max="1283" width="15.42578125" customWidth="1"/>
    <col min="1284" max="1303" width="11.7109375" customWidth="1"/>
    <col min="1537" max="1537" width="46.5703125" customWidth="1"/>
    <col min="1538" max="1538" width="22.85546875" customWidth="1"/>
    <col min="1539" max="1539" width="15.42578125" customWidth="1"/>
    <col min="1540" max="1559" width="11.7109375" customWidth="1"/>
    <col min="1793" max="1793" width="46.5703125" customWidth="1"/>
    <col min="1794" max="1794" width="22.85546875" customWidth="1"/>
    <col min="1795" max="1795" width="15.42578125" customWidth="1"/>
    <col min="1796" max="1815" width="11.7109375" customWidth="1"/>
    <col min="2049" max="2049" width="46.5703125" customWidth="1"/>
    <col min="2050" max="2050" width="22.85546875" customWidth="1"/>
    <col min="2051" max="2051" width="15.42578125" customWidth="1"/>
    <col min="2052" max="2071" width="11.7109375" customWidth="1"/>
    <col min="2305" max="2305" width="46.5703125" customWidth="1"/>
    <col min="2306" max="2306" width="22.85546875" customWidth="1"/>
    <col min="2307" max="2307" width="15.42578125" customWidth="1"/>
    <col min="2308" max="2327" width="11.7109375" customWidth="1"/>
    <col min="2561" max="2561" width="46.5703125" customWidth="1"/>
    <col min="2562" max="2562" width="22.85546875" customWidth="1"/>
    <col min="2563" max="2563" width="15.42578125" customWidth="1"/>
    <col min="2564" max="2583" width="11.7109375" customWidth="1"/>
    <col min="2817" max="2817" width="46.5703125" customWidth="1"/>
    <col min="2818" max="2818" width="22.85546875" customWidth="1"/>
    <col min="2819" max="2819" width="15.42578125" customWidth="1"/>
    <col min="2820" max="2839" width="11.7109375" customWidth="1"/>
    <col min="3073" max="3073" width="46.5703125" customWidth="1"/>
    <col min="3074" max="3074" width="22.85546875" customWidth="1"/>
    <col min="3075" max="3075" width="15.42578125" customWidth="1"/>
    <col min="3076" max="3095" width="11.7109375" customWidth="1"/>
    <col min="3329" max="3329" width="46.5703125" customWidth="1"/>
    <col min="3330" max="3330" width="22.85546875" customWidth="1"/>
    <col min="3331" max="3331" width="15.42578125" customWidth="1"/>
    <col min="3332" max="3351" width="11.7109375" customWidth="1"/>
    <col min="3585" max="3585" width="46.5703125" customWidth="1"/>
    <col min="3586" max="3586" width="22.85546875" customWidth="1"/>
    <col min="3587" max="3587" width="15.42578125" customWidth="1"/>
    <col min="3588" max="3607" width="11.7109375" customWidth="1"/>
    <col min="3841" max="3841" width="46.5703125" customWidth="1"/>
    <col min="3842" max="3842" width="22.85546875" customWidth="1"/>
    <col min="3843" max="3843" width="15.42578125" customWidth="1"/>
    <col min="3844" max="3863" width="11.7109375" customWidth="1"/>
    <col min="4097" max="4097" width="46.5703125" customWidth="1"/>
    <col min="4098" max="4098" width="22.85546875" customWidth="1"/>
    <col min="4099" max="4099" width="15.42578125" customWidth="1"/>
    <col min="4100" max="4119" width="11.7109375" customWidth="1"/>
    <col min="4353" max="4353" width="46.5703125" customWidth="1"/>
    <col min="4354" max="4354" width="22.85546875" customWidth="1"/>
    <col min="4355" max="4355" width="15.42578125" customWidth="1"/>
    <col min="4356" max="4375" width="11.7109375" customWidth="1"/>
    <col min="4609" max="4609" width="46.5703125" customWidth="1"/>
    <col min="4610" max="4610" width="22.85546875" customWidth="1"/>
    <col min="4611" max="4611" width="15.42578125" customWidth="1"/>
    <col min="4612" max="4631" width="11.7109375" customWidth="1"/>
    <col min="4865" max="4865" width="46.5703125" customWidth="1"/>
    <col min="4866" max="4866" width="22.85546875" customWidth="1"/>
    <col min="4867" max="4867" width="15.42578125" customWidth="1"/>
    <col min="4868" max="4887" width="11.7109375" customWidth="1"/>
    <col min="5121" max="5121" width="46.5703125" customWidth="1"/>
    <col min="5122" max="5122" width="22.85546875" customWidth="1"/>
    <col min="5123" max="5123" width="15.42578125" customWidth="1"/>
    <col min="5124" max="5143" width="11.7109375" customWidth="1"/>
    <col min="5377" max="5377" width="46.5703125" customWidth="1"/>
    <col min="5378" max="5378" width="22.85546875" customWidth="1"/>
    <col min="5379" max="5379" width="15.42578125" customWidth="1"/>
    <col min="5380" max="5399" width="11.7109375" customWidth="1"/>
    <col min="5633" max="5633" width="46.5703125" customWidth="1"/>
    <col min="5634" max="5634" width="22.85546875" customWidth="1"/>
    <col min="5635" max="5635" width="15.42578125" customWidth="1"/>
    <col min="5636" max="5655" width="11.7109375" customWidth="1"/>
    <col min="5889" max="5889" width="46.5703125" customWidth="1"/>
    <col min="5890" max="5890" width="22.85546875" customWidth="1"/>
    <col min="5891" max="5891" width="15.42578125" customWidth="1"/>
    <col min="5892" max="5911" width="11.7109375" customWidth="1"/>
    <col min="6145" max="6145" width="46.5703125" customWidth="1"/>
    <col min="6146" max="6146" width="22.85546875" customWidth="1"/>
    <col min="6147" max="6147" width="15.42578125" customWidth="1"/>
    <col min="6148" max="6167" width="11.7109375" customWidth="1"/>
    <col min="6401" max="6401" width="46.5703125" customWidth="1"/>
    <col min="6402" max="6402" width="22.85546875" customWidth="1"/>
    <col min="6403" max="6403" width="15.42578125" customWidth="1"/>
    <col min="6404" max="6423" width="11.7109375" customWidth="1"/>
    <col min="6657" max="6657" width="46.5703125" customWidth="1"/>
    <col min="6658" max="6658" width="22.85546875" customWidth="1"/>
    <col min="6659" max="6659" width="15.42578125" customWidth="1"/>
    <col min="6660" max="6679" width="11.7109375" customWidth="1"/>
    <col min="6913" max="6913" width="46.5703125" customWidth="1"/>
    <col min="6914" max="6914" width="22.85546875" customWidth="1"/>
    <col min="6915" max="6915" width="15.42578125" customWidth="1"/>
    <col min="6916" max="6935" width="11.7109375" customWidth="1"/>
    <col min="7169" max="7169" width="46.5703125" customWidth="1"/>
    <col min="7170" max="7170" width="22.85546875" customWidth="1"/>
    <col min="7171" max="7171" width="15.42578125" customWidth="1"/>
    <col min="7172" max="7191" width="11.7109375" customWidth="1"/>
    <col min="7425" max="7425" width="46.5703125" customWidth="1"/>
    <col min="7426" max="7426" width="22.85546875" customWidth="1"/>
    <col min="7427" max="7427" width="15.42578125" customWidth="1"/>
    <col min="7428" max="7447" width="11.7109375" customWidth="1"/>
    <col min="7681" max="7681" width="46.5703125" customWidth="1"/>
    <col min="7682" max="7682" width="22.85546875" customWidth="1"/>
    <col min="7683" max="7683" width="15.42578125" customWidth="1"/>
    <col min="7684" max="7703" width="11.7109375" customWidth="1"/>
    <col min="7937" max="7937" width="46.5703125" customWidth="1"/>
    <col min="7938" max="7938" width="22.85546875" customWidth="1"/>
    <col min="7939" max="7939" width="15.42578125" customWidth="1"/>
    <col min="7940" max="7959" width="11.7109375" customWidth="1"/>
    <col min="8193" max="8193" width="46.5703125" customWidth="1"/>
    <col min="8194" max="8194" width="22.85546875" customWidth="1"/>
    <col min="8195" max="8195" width="15.42578125" customWidth="1"/>
    <col min="8196" max="8215" width="11.7109375" customWidth="1"/>
    <col min="8449" max="8449" width="46.5703125" customWidth="1"/>
    <col min="8450" max="8450" width="22.85546875" customWidth="1"/>
    <col min="8451" max="8451" width="15.42578125" customWidth="1"/>
    <col min="8452" max="8471" width="11.7109375" customWidth="1"/>
    <col min="8705" max="8705" width="46.5703125" customWidth="1"/>
    <col min="8706" max="8706" width="22.85546875" customWidth="1"/>
    <col min="8707" max="8707" width="15.42578125" customWidth="1"/>
    <col min="8708" max="8727" width="11.7109375" customWidth="1"/>
    <col min="8961" max="8961" width="46.5703125" customWidth="1"/>
    <col min="8962" max="8962" width="22.85546875" customWidth="1"/>
    <col min="8963" max="8963" width="15.42578125" customWidth="1"/>
    <col min="8964" max="8983" width="11.7109375" customWidth="1"/>
    <col min="9217" max="9217" width="46.5703125" customWidth="1"/>
    <col min="9218" max="9218" width="22.85546875" customWidth="1"/>
    <col min="9219" max="9219" width="15.42578125" customWidth="1"/>
    <col min="9220" max="9239" width="11.7109375" customWidth="1"/>
    <col min="9473" max="9473" width="46.5703125" customWidth="1"/>
    <col min="9474" max="9474" width="22.85546875" customWidth="1"/>
    <col min="9475" max="9475" width="15.42578125" customWidth="1"/>
    <col min="9476" max="9495" width="11.7109375" customWidth="1"/>
    <col min="9729" max="9729" width="46.5703125" customWidth="1"/>
    <col min="9730" max="9730" width="22.85546875" customWidth="1"/>
    <col min="9731" max="9731" width="15.42578125" customWidth="1"/>
    <col min="9732" max="9751" width="11.7109375" customWidth="1"/>
    <col min="9985" max="9985" width="46.5703125" customWidth="1"/>
    <col min="9986" max="9986" width="22.85546875" customWidth="1"/>
    <col min="9987" max="9987" width="15.42578125" customWidth="1"/>
    <col min="9988" max="10007" width="11.7109375" customWidth="1"/>
    <col min="10241" max="10241" width="46.5703125" customWidth="1"/>
    <col min="10242" max="10242" width="22.85546875" customWidth="1"/>
    <col min="10243" max="10243" width="15.42578125" customWidth="1"/>
    <col min="10244" max="10263" width="11.7109375" customWidth="1"/>
    <col min="10497" max="10497" width="46.5703125" customWidth="1"/>
    <col min="10498" max="10498" width="22.85546875" customWidth="1"/>
    <col min="10499" max="10499" width="15.42578125" customWidth="1"/>
    <col min="10500" max="10519" width="11.7109375" customWidth="1"/>
    <col min="10753" max="10753" width="46.5703125" customWidth="1"/>
    <col min="10754" max="10754" width="22.85546875" customWidth="1"/>
    <col min="10755" max="10755" width="15.42578125" customWidth="1"/>
    <col min="10756" max="10775" width="11.7109375" customWidth="1"/>
    <col min="11009" max="11009" width="46.5703125" customWidth="1"/>
    <col min="11010" max="11010" width="22.85546875" customWidth="1"/>
    <col min="11011" max="11011" width="15.42578125" customWidth="1"/>
    <col min="11012" max="11031" width="11.7109375" customWidth="1"/>
    <col min="11265" max="11265" width="46.5703125" customWidth="1"/>
    <col min="11266" max="11266" width="22.85546875" customWidth="1"/>
    <col min="11267" max="11267" width="15.42578125" customWidth="1"/>
    <col min="11268" max="11287" width="11.7109375" customWidth="1"/>
    <col min="11521" max="11521" width="46.5703125" customWidth="1"/>
    <col min="11522" max="11522" width="22.85546875" customWidth="1"/>
    <col min="11523" max="11523" width="15.42578125" customWidth="1"/>
    <col min="11524" max="11543" width="11.7109375" customWidth="1"/>
    <col min="11777" max="11777" width="46.5703125" customWidth="1"/>
    <col min="11778" max="11778" width="22.85546875" customWidth="1"/>
    <col min="11779" max="11779" width="15.42578125" customWidth="1"/>
    <col min="11780" max="11799" width="11.7109375" customWidth="1"/>
    <col min="12033" max="12033" width="46.5703125" customWidth="1"/>
    <col min="12034" max="12034" width="22.85546875" customWidth="1"/>
    <col min="12035" max="12035" width="15.42578125" customWidth="1"/>
    <col min="12036" max="12055" width="11.7109375" customWidth="1"/>
    <col min="12289" max="12289" width="46.5703125" customWidth="1"/>
    <col min="12290" max="12290" width="22.85546875" customWidth="1"/>
    <col min="12291" max="12291" width="15.42578125" customWidth="1"/>
    <col min="12292" max="12311" width="11.7109375" customWidth="1"/>
    <col min="12545" max="12545" width="46.5703125" customWidth="1"/>
    <col min="12546" max="12546" width="22.85546875" customWidth="1"/>
    <col min="12547" max="12547" width="15.42578125" customWidth="1"/>
    <col min="12548" max="12567" width="11.7109375" customWidth="1"/>
    <col min="12801" max="12801" width="46.5703125" customWidth="1"/>
    <col min="12802" max="12802" width="22.85546875" customWidth="1"/>
    <col min="12803" max="12803" width="15.42578125" customWidth="1"/>
    <col min="12804" max="12823" width="11.7109375" customWidth="1"/>
    <col min="13057" max="13057" width="46.5703125" customWidth="1"/>
    <col min="13058" max="13058" width="22.85546875" customWidth="1"/>
    <col min="13059" max="13059" width="15.42578125" customWidth="1"/>
    <col min="13060" max="13079" width="11.7109375" customWidth="1"/>
    <col min="13313" max="13313" width="46.5703125" customWidth="1"/>
    <col min="13314" max="13314" width="22.85546875" customWidth="1"/>
    <col min="13315" max="13315" width="15.42578125" customWidth="1"/>
    <col min="13316" max="13335" width="11.7109375" customWidth="1"/>
    <col min="13569" max="13569" width="46.5703125" customWidth="1"/>
    <col min="13570" max="13570" width="22.85546875" customWidth="1"/>
    <col min="13571" max="13571" width="15.42578125" customWidth="1"/>
    <col min="13572" max="13591" width="11.7109375" customWidth="1"/>
    <col min="13825" max="13825" width="46.5703125" customWidth="1"/>
    <col min="13826" max="13826" width="22.85546875" customWidth="1"/>
    <col min="13827" max="13827" width="15.42578125" customWidth="1"/>
    <col min="13828" max="13847" width="11.7109375" customWidth="1"/>
    <col min="14081" max="14081" width="46.5703125" customWidth="1"/>
    <col min="14082" max="14082" width="22.85546875" customWidth="1"/>
    <col min="14083" max="14083" width="15.42578125" customWidth="1"/>
    <col min="14084" max="14103" width="11.7109375" customWidth="1"/>
    <col min="14337" max="14337" width="46.5703125" customWidth="1"/>
    <col min="14338" max="14338" width="22.85546875" customWidth="1"/>
    <col min="14339" max="14339" width="15.42578125" customWidth="1"/>
    <col min="14340" max="14359" width="11.7109375" customWidth="1"/>
    <col min="14593" max="14593" width="46.5703125" customWidth="1"/>
    <col min="14594" max="14594" width="22.85546875" customWidth="1"/>
    <col min="14595" max="14595" width="15.42578125" customWidth="1"/>
    <col min="14596" max="14615" width="11.7109375" customWidth="1"/>
    <col min="14849" max="14849" width="46.5703125" customWidth="1"/>
    <col min="14850" max="14850" width="22.85546875" customWidth="1"/>
    <col min="14851" max="14851" width="15.42578125" customWidth="1"/>
    <col min="14852" max="14871" width="11.7109375" customWidth="1"/>
    <col min="15105" max="15105" width="46.5703125" customWidth="1"/>
    <col min="15106" max="15106" width="22.85546875" customWidth="1"/>
    <col min="15107" max="15107" width="15.42578125" customWidth="1"/>
    <col min="15108" max="15127" width="11.7109375" customWidth="1"/>
    <col min="15361" max="15361" width="46.5703125" customWidth="1"/>
    <col min="15362" max="15362" width="22.85546875" customWidth="1"/>
    <col min="15363" max="15363" width="15.42578125" customWidth="1"/>
    <col min="15364" max="15383" width="11.7109375" customWidth="1"/>
    <col min="15617" max="15617" width="46.5703125" customWidth="1"/>
    <col min="15618" max="15618" width="22.85546875" customWidth="1"/>
    <col min="15619" max="15619" width="15.42578125" customWidth="1"/>
    <col min="15620" max="15639" width="11.7109375" customWidth="1"/>
    <col min="15873" max="15873" width="46.5703125" customWidth="1"/>
    <col min="15874" max="15874" width="22.85546875" customWidth="1"/>
    <col min="15875" max="15875" width="15.42578125" customWidth="1"/>
    <col min="15876" max="15895" width="11.7109375" customWidth="1"/>
    <col min="16129" max="16129" width="46.5703125" customWidth="1"/>
    <col min="16130" max="16130" width="22.85546875" customWidth="1"/>
    <col min="16131" max="16131" width="15.42578125" customWidth="1"/>
    <col min="16132" max="16151" width="11.7109375" customWidth="1"/>
  </cols>
  <sheetData>
    <row r="1" ht="51.75" customHeight="1" spans="1:27" x14ac:dyDescent="0.25">
      <c r="A1" s="5"/>
      <c r="B1" s="491" t="s">
        <v>409</v>
      </c>
      <c r="C1" s="492" t="s">
        <v>410</v>
      </c>
      <c r="D1" s="493" t="s">
        <v>411</v>
      </c>
      <c r="E1" s="493" t="s">
        <v>412</v>
      </c>
      <c r="F1" s="493" t="s">
        <v>413</v>
      </c>
      <c r="G1" s="493" t="s">
        <v>414</v>
      </c>
      <c r="H1" s="494" t="s">
        <v>415</v>
      </c>
      <c r="I1" s="495"/>
      <c r="J1" s="496" t="s">
        <v>416</v>
      </c>
      <c r="K1" s="497" t="s">
        <v>417</v>
      </c>
      <c r="L1" s="498"/>
      <c r="M1" s="499"/>
      <c r="N1" s="497" t="s">
        <v>141</v>
      </c>
      <c r="O1" s="498"/>
      <c r="P1" s="499"/>
      <c r="Q1" s="497" t="s">
        <v>418</v>
      </c>
      <c r="R1" s="498"/>
      <c r="S1" s="499"/>
      <c r="T1" s="497" t="s">
        <v>419</v>
      </c>
      <c r="U1" s="498"/>
      <c r="V1" s="499"/>
      <c r="W1" s="500" t="s">
        <v>420</v>
      </c>
      <c r="X1" s="501" t="s">
        <v>421</v>
      </c>
      <c r="Y1" s="502" t="s">
        <v>422</v>
      </c>
      <c r="Z1" s="501" t="s">
        <v>423</v>
      </c>
      <c r="AA1" s="503" t="s">
        <v>424</v>
      </c>
    </row>
    <row r="2" ht="15" customHeight="1" spans="1:27" x14ac:dyDescent="0.25">
      <c r="A2" s="5"/>
      <c r="B2" s="489"/>
      <c r="C2" s="490"/>
      <c r="D2" s="504" t="s">
        <v>425</v>
      </c>
      <c r="E2" s="504">
        <v>3.57</v>
      </c>
      <c r="F2" s="346">
        <v>3.27</v>
      </c>
      <c r="G2" s="346">
        <v>4.05</v>
      </c>
      <c r="H2" s="328" t="s">
        <v>426</v>
      </c>
      <c r="I2" s="328" t="s">
        <v>427</v>
      </c>
      <c r="J2" s="505"/>
      <c r="K2" s="506" t="s">
        <v>428</v>
      </c>
      <c r="L2" s="507" t="s">
        <v>429</v>
      </c>
      <c r="M2" s="508" t="s">
        <v>430</v>
      </c>
      <c r="N2" s="509" t="s">
        <v>428</v>
      </c>
      <c r="O2" s="507" t="s">
        <v>429</v>
      </c>
      <c r="P2" s="508" t="s">
        <v>430</v>
      </c>
      <c r="Q2" s="510" t="s">
        <v>429</v>
      </c>
      <c r="R2" s="507" t="s">
        <v>429</v>
      </c>
      <c r="S2" s="508" t="s">
        <v>430</v>
      </c>
      <c r="T2" s="509" t="s">
        <v>428</v>
      </c>
      <c r="U2" s="507" t="s">
        <v>429</v>
      </c>
      <c r="V2" s="508" t="s">
        <v>430</v>
      </c>
      <c r="W2" s="511"/>
      <c r="X2" s="328" t="s">
        <v>431</v>
      </c>
      <c r="Y2" s="512" t="s">
        <v>432</v>
      </c>
      <c r="Z2" s="328" t="s">
        <v>433</v>
      </c>
      <c r="AA2" s="5"/>
    </row>
    <row r="3" ht="15" customHeight="1" spans="1:27" x14ac:dyDescent="0.25">
      <c r="A3" s="5"/>
      <c r="B3" s="489"/>
      <c r="C3" s="490"/>
      <c r="D3" s="504" t="s">
        <v>434</v>
      </c>
      <c r="E3" s="504"/>
      <c r="F3" s="513">
        <v>1.5</v>
      </c>
      <c r="G3" s="513">
        <v>0.2</v>
      </c>
      <c r="H3" s="346"/>
      <c r="I3" s="346"/>
      <c r="J3" s="505"/>
      <c r="K3" s="506"/>
      <c r="L3" s="514"/>
      <c r="M3" s="515">
        <v>0.116</v>
      </c>
      <c r="N3" s="509"/>
      <c r="O3" s="516"/>
      <c r="P3" s="517">
        <v>0.055</v>
      </c>
      <c r="Q3" s="518" t="s">
        <v>435</v>
      </c>
      <c r="R3" s="519" t="s">
        <v>436</v>
      </c>
      <c r="S3" s="520"/>
      <c r="T3" s="509"/>
      <c r="U3" s="516"/>
      <c r="V3" s="520"/>
      <c r="W3" s="511"/>
      <c r="X3" s="513">
        <v>220</v>
      </c>
      <c r="Y3" s="127">
        <v>160</v>
      </c>
      <c r="Z3" s="513">
        <v>660</v>
      </c>
      <c r="AA3" s="5">
        <v>350</v>
      </c>
    </row>
    <row r="4" ht="15" customHeight="1" spans="1:27" x14ac:dyDescent="0.25">
      <c r="A4" s="5"/>
      <c r="B4" s="489"/>
      <c r="C4" s="490"/>
      <c r="D4" s="504"/>
      <c r="E4" s="504"/>
      <c r="F4" s="513"/>
      <c r="G4" s="513"/>
      <c r="H4" s="346"/>
      <c r="I4" s="346"/>
      <c r="J4" s="505"/>
      <c r="K4" s="506"/>
      <c r="L4" s="514"/>
      <c r="M4" s="515"/>
      <c r="N4" s="509"/>
      <c r="O4" s="516"/>
      <c r="P4" s="517"/>
      <c r="Q4" s="518"/>
      <c r="R4" s="519"/>
      <c r="S4" s="520"/>
      <c r="T4" s="509"/>
      <c r="U4" s="516"/>
      <c r="V4" s="520"/>
      <c r="W4" s="511"/>
      <c r="X4" s="513"/>
      <c r="Y4" s="127"/>
      <c r="Z4" s="513"/>
      <c r="AA4" s="5"/>
    </row>
    <row r="5" ht="15" customHeight="1" spans="1:27" x14ac:dyDescent="0.25">
      <c r="A5" s="354" t="s">
        <v>51</v>
      </c>
      <c r="B5" s="521"/>
      <c r="C5" s="522"/>
      <c r="D5" s="523" t="s">
        <v>51</v>
      </c>
      <c r="E5" s="524"/>
      <c r="F5" s="525"/>
      <c r="G5" s="525"/>
      <c r="H5" s="524"/>
      <c r="I5" s="524"/>
      <c r="J5" s="526"/>
      <c r="K5" s="527"/>
      <c r="L5" s="528"/>
      <c r="M5" s="529"/>
      <c r="N5" s="530"/>
      <c r="O5" s="531"/>
      <c r="P5" s="532"/>
      <c r="Q5" s="533"/>
      <c r="R5" s="525"/>
      <c r="S5" s="534"/>
      <c r="T5" s="533"/>
      <c r="U5" s="525"/>
      <c r="V5" s="534"/>
      <c r="W5" s="535"/>
      <c r="X5" s="525"/>
      <c r="Y5" s="536"/>
      <c r="Z5" s="525"/>
      <c r="AA5" s="352"/>
    </row>
    <row r="6" ht="15" customHeight="1" spans="1:27" x14ac:dyDescent="0.25">
      <c r="A6" s="357">
        <f>indices!B6</f>
      </c>
      <c r="B6" s="196">
        <v>4131</v>
      </c>
      <c r="C6" s="6">
        <f t="shared" ref="C6:C32" si="0">+B6/2*1.35*1.08</f>
      </c>
      <c r="D6" s="537">
        <v>34</v>
      </c>
      <c r="E6" s="538"/>
      <c r="F6" s="539"/>
      <c r="G6" s="539"/>
      <c r="H6" s="540">
        <v>0.2</v>
      </c>
      <c r="I6" s="541"/>
      <c r="J6" s="542">
        <v>0.6</v>
      </c>
      <c r="K6" s="543"/>
      <c r="L6" s="544"/>
      <c r="M6" s="545"/>
      <c r="N6" s="546">
        <f t="shared" ref="N6:N14" si="1">D6*$E$217*J6</f>
      </c>
      <c r="O6" s="514">
        <f t="shared" ref="O6:O28" si="2">N6*H6</f>
      </c>
      <c r="P6" s="547">
        <f t="shared" ref="P6:P28" si="3">O6*$P$3</f>
      </c>
      <c r="Q6" s="548"/>
      <c r="R6" s="539"/>
      <c r="S6" s="549"/>
      <c r="T6" s="548"/>
      <c r="U6" s="539"/>
      <c r="V6" s="549"/>
      <c r="W6" s="550">
        <f t="shared" ref="W6:W28" si="4">S6+P6+M6+V6</f>
      </c>
      <c r="X6" s="551">
        <f t="shared" ref="X6:X28" si="5">W6*$X$3</f>
      </c>
      <c r="Y6" s="552">
        <f t="shared" ref="Y6:Y28" si="6">W6*$Y$3</f>
      </c>
      <c r="Z6" s="551">
        <f t="shared" ref="Z6:Z28" si="7">W6*$Z$3</f>
      </c>
      <c r="AA6" s="5"/>
    </row>
    <row r="7" ht="15" customHeight="1" spans="1:27" x14ac:dyDescent="0.25">
      <c r="A7" s="357">
        <f>indices!B7</f>
      </c>
      <c r="B7" s="196">
        <v>3114</v>
      </c>
      <c r="C7" s="6">
        <f t="shared" si="0"/>
      </c>
      <c r="D7" s="537">
        <v>24</v>
      </c>
      <c r="E7" s="538"/>
      <c r="F7" s="539"/>
      <c r="G7" s="539"/>
      <c r="H7" s="540">
        <v>0.2</v>
      </c>
      <c r="I7" s="541"/>
      <c r="J7" s="542">
        <v>0.6</v>
      </c>
      <c r="K7" s="543"/>
      <c r="L7" s="544"/>
      <c r="M7" s="553"/>
      <c r="N7" s="546">
        <f t="shared" si="1"/>
      </c>
      <c r="O7" s="514">
        <f t="shared" si="2"/>
      </c>
      <c r="P7" s="547">
        <f t="shared" si="3"/>
      </c>
      <c r="Q7" s="554"/>
      <c r="R7" s="539"/>
      <c r="S7" s="549"/>
      <c r="T7" s="554"/>
      <c r="U7" s="539"/>
      <c r="V7" s="549"/>
      <c r="W7" s="550">
        <f t="shared" si="4"/>
      </c>
      <c r="X7" s="551">
        <f t="shared" si="5"/>
      </c>
      <c r="Y7" s="552">
        <f t="shared" si="6"/>
      </c>
      <c r="Z7" s="551">
        <f t="shared" si="7"/>
      </c>
      <c r="AA7" s="5"/>
    </row>
    <row r="8" ht="15" customHeight="1" spans="1:27" x14ac:dyDescent="0.25">
      <c r="A8" s="357">
        <f>indices!B8</f>
      </c>
      <c r="B8" s="196">
        <v>2793</v>
      </c>
      <c r="C8" s="6">
        <f t="shared" si="0"/>
      </c>
      <c r="D8" s="537">
        <v>8</v>
      </c>
      <c r="E8" s="538"/>
      <c r="F8" s="539"/>
      <c r="G8" s="539"/>
      <c r="H8" s="540">
        <v>0.2</v>
      </c>
      <c r="I8" s="541"/>
      <c r="J8" s="542">
        <v>0.8</v>
      </c>
      <c r="K8" s="543"/>
      <c r="L8" s="544"/>
      <c r="M8" s="545"/>
      <c r="N8" s="546">
        <f t="shared" si="1"/>
      </c>
      <c r="O8" s="514">
        <f t="shared" si="2"/>
      </c>
      <c r="P8" s="547">
        <f t="shared" si="3"/>
      </c>
      <c r="Q8" s="554"/>
      <c r="R8" s="539"/>
      <c r="S8" s="549"/>
      <c r="T8" s="554"/>
      <c r="U8" s="539"/>
      <c r="V8" s="549"/>
      <c r="W8" s="550">
        <f t="shared" si="4"/>
      </c>
      <c r="X8" s="551">
        <f t="shared" si="5"/>
      </c>
      <c r="Y8" s="552">
        <f t="shared" si="6"/>
      </c>
      <c r="Z8" s="551">
        <f t="shared" si="7"/>
      </c>
      <c r="AA8" s="5"/>
    </row>
    <row r="9" ht="15" customHeight="1" spans="1:27" x14ac:dyDescent="0.25">
      <c r="A9" s="357">
        <f>indices!B9</f>
      </c>
      <c r="B9" s="196">
        <v>2006</v>
      </c>
      <c r="C9" s="6">
        <f t="shared" si="0"/>
      </c>
      <c r="D9" s="537">
        <v>12</v>
      </c>
      <c r="E9" s="538"/>
      <c r="F9" s="555"/>
      <c r="G9" s="555"/>
      <c r="H9" s="540">
        <v>0.2</v>
      </c>
      <c r="I9" s="541"/>
      <c r="J9" s="542">
        <v>0.6</v>
      </c>
      <c r="K9" s="543"/>
      <c r="L9" s="544"/>
      <c r="M9" s="545"/>
      <c r="N9" s="546">
        <f t="shared" si="1"/>
      </c>
      <c r="O9" s="514">
        <f t="shared" si="2"/>
      </c>
      <c r="P9" s="547">
        <f t="shared" si="3"/>
      </c>
      <c r="Q9" s="554"/>
      <c r="R9" s="539"/>
      <c r="S9" s="549"/>
      <c r="T9" s="554"/>
      <c r="U9" s="539"/>
      <c r="V9" s="549"/>
      <c r="W9" s="550">
        <f t="shared" si="4"/>
      </c>
      <c r="X9" s="551">
        <f t="shared" si="5"/>
      </c>
      <c r="Y9" s="552">
        <f t="shared" si="6"/>
      </c>
      <c r="Z9" s="551">
        <f t="shared" si="7"/>
      </c>
      <c r="AA9" s="5"/>
    </row>
    <row r="10" ht="15" customHeight="1" spans="1:27" x14ac:dyDescent="0.25">
      <c r="A10" s="357">
        <f>indices!B10</f>
      </c>
      <c r="B10" s="196">
        <v>4095</v>
      </c>
      <c r="C10" s="6">
        <f t="shared" si="0"/>
      </c>
      <c r="D10" s="537">
        <v>26</v>
      </c>
      <c r="E10" s="538"/>
      <c r="F10" s="556"/>
      <c r="G10" s="556"/>
      <c r="H10" s="540">
        <v>0.2</v>
      </c>
      <c r="I10" s="541"/>
      <c r="J10" s="542">
        <v>0.7</v>
      </c>
      <c r="K10" s="543"/>
      <c r="L10" s="544"/>
      <c r="M10" s="553"/>
      <c r="N10" s="546">
        <f t="shared" si="1"/>
      </c>
      <c r="O10" s="514">
        <f t="shared" si="2"/>
      </c>
      <c r="P10" s="547">
        <f t="shared" si="3"/>
      </c>
      <c r="Q10" s="548"/>
      <c r="R10" s="539"/>
      <c r="S10" s="549"/>
      <c r="T10" s="548"/>
      <c r="U10" s="539"/>
      <c r="V10" s="549"/>
      <c r="W10" s="550">
        <f t="shared" si="4"/>
      </c>
      <c r="X10" s="551">
        <f t="shared" si="5"/>
      </c>
      <c r="Y10" s="552">
        <f t="shared" si="6"/>
      </c>
      <c r="Z10" s="551">
        <f t="shared" si="7"/>
      </c>
      <c r="AA10" s="5"/>
    </row>
    <row r="11" ht="15" customHeight="1" spans="1:27" x14ac:dyDescent="0.25">
      <c r="A11" s="357">
        <f>indices!B11</f>
      </c>
      <c r="B11" s="196">
        <v>2945</v>
      </c>
      <c r="C11" s="6">
        <f t="shared" si="0"/>
      </c>
      <c r="D11" s="537">
        <v>16</v>
      </c>
      <c r="E11" s="538"/>
      <c r="F11" s="557"/>
      <c r="G11" s="557"/>
      <c r="H11" s="540">
        <v>0.2</v>
      </c>
      <c r="I11" s="541"/>
      <c r="J11" s="542">
        <v>0.75</v>
      </c>
      <c r="K11" s="543"/>
      <c r="L11" s="544"/>
      <c r="M11" s="545"/>
      <c r="N11" s="546">
        <f t="shared" si="1"/>
      </c>
      <c r="O11" s="514">
        <f t="shared" si="2"/>
      </c>
      <c r="P11" s="547">
        <f t="shared" si="3"/>
      </c>
      <c r="Q11" s="548"/>
      <c r="R11" s="539"/>
      <c r="S11" s="549"/>
      <c r="T11" s="548"/>
      <c r="U11" s="539"/>
      <c r="V11" s="549"/>
      <c r="W11" s="550">
        <f t="shared" si="4"/>
      </c>
      <c r="X11" s="551">
        <f t="shared" si="5"/>
      </c>
      <c r="Y11" s="552">
        <f t="shared" si="6"/>
      </c>
      <c r="Z11" s="551">
        <f t="shared" si="7"/>
      </c>
      <c r="AA11" s="5"/>
    </row>
    <row r="12" ht="15" customHeight="1" spans="1:27" x14ac:dyDescent="0.25">
      <c r="A12" s="357">
        <f>indices!B12</f>
      </c>
      <c r="B12" s="196">
        <v>1868</v>
      </c>
      <c r="C12" s="6">
        <f t="shared" si="0"/>
      </c>
      <c r="D12" s="537">
        <v>5</v>
      </c>
      <c r="E12" s="538"/>
      <c r="F12" s="556"/>
      <c r="G12" s="539"/>
      <c r="H12" s="540">
        <v>0.2</v>
      </c>
      <c r="I12" s="541"/>
      <c r="J12" s="542">
        <v>0.75</v>
      </c>
      <c r="K12" s="543"/>
      <c r="L12" s="544"/>
      <c r="M12" s="545"/>
      <c r="N12" s="546">
        <f t="shared" si="1"/>
      </c>
      <c r="O12" s="514">
        <f t="shared" si="2"/>
      </c>
      <c r="P12" s="547">
        <f t="shared" si="3"/>
      </c>
      <c r="Q12" s="548"/>
      <c r="R12" s="539"/>
      <c r="S12" s="549"/>
      <c r="T12" s="548"/>
      <c r="U12" s="539"/>
      <c r="V12" s="549"/>
      <c r="W12" s="550">
        <f t="shared" si="4"/>
      </c>
      <c r="X12" s="551">
        <f t="shared" si="5"/>
      </c>
      <c r="Y12" s="552">
        <f t="shared" si="6"/>
      </c>
      <c r="Z12" s="551">
        <f t="shared" si="7"/>
      </c>
      <c r="AA12" s="5"/>
    </row>
    <row r="13" ht="15" customHeight="1" spans="1:27" x14ac:dyDescent="0.25">
      <c r="A13" s="357">
        <f>indices!B13</f>
      </c>
      <c r="B13" s="196">
        <v>3390</v>
      </c>
      <c r="C13" s="6">
        <f t="shared" si="0"/>
      </c>
      <c r="D13" s="537">
        <v>15</v>
      </c>
      <c r="E13" s="538"/>
      <c r="F13" s="557"/>
      <c r="G13" s="539"/>
      <c r="H13" s="540">
        <v>0.2</v>
      </c>
      <c r="I13" s="541"/>
      <c r="J13" s="542">
        <v>0.75</v>
      </c>
      <c r="K13" s="543"/>
      <c r="L13" s="544"/>
      <c r="M13" s="545"/>
      <c r="N13" s="546">
        <f t="shared" si="1"/>
      </c>
      <c r="O13" s="514">
        <f t="shared" si="2"/>
      </c>
      <c r="P13" s="547">
        <f t="shared" si="3"/>
      </c>
      <c r="Q13" s="554"/>
      <c r="R13" s="539"/>
      <c r="S13" s="549"/>
      <c r="T13" s="554"/>
      <c r="U13" s="539"/>
      <c r="V13" s="549"/>
      <c r="W13" s="550">
        <f t="shared" si="4"/>
      </c>
      <c r="X13" s="551">
        <f t="shared" si="5"/>
      </c>
      <c r="Y13" s="552">
        <f t="shared" si="6"/>
      </c>
      <c r="Z13" s="551">
        <f t="shared" si="7"/>
      </c>
      <c r="AA13" s="5"/>
    </row>
    <row r="14" ht="15" customHeight="1" spans="1:27" x14ac:dyDescent="0.25">
      <c r="A14" s="357">
        <f>indices!B14</f>
      </c>
      <c r="B14" s="196">
        <v>5865</v>
      </c>
      <c r="C14" s="6">
        <f t="shared" si="0"/>
      </c>
      <c r="D14" s="537">
        <v>20</v>
      </c>
      <c r="E14" s="538"/>
      <c r="F14" s="557"/>
      <c r="G14" s="539"/>
      <c r="H14" s="540">
        <v>0.2</v>
      </c>
      <c r="I14" s="541"/>
      <c r="J14" s="542">
        <v>0.75</v>
      </c>
      <c r="K14" s="543"/>
      <c r="L14" s="544"/>
      <c r="M14" s="545"/>
      <c r="N14" s="546">
        <f t="shared" si="1"/>
      </c>
      <c r="O14" s="514">
        <f t="shared" si="2"/>
      </c>
      <c r="P14" s="547">
        <f t="shared" si="3"/>
      </c>
      <c r="Q14" s="554"/>
      <c r="R14" s="539"/>
      <c r="S14" s="549"/>
      <c r="T14" s="554"/>
      <c r="U14" s="539"/>
      <c r="V14" s="549"/>
      <c r="W14" s="550">
        <f t="shared" si="4"/>
      </c>
      <c r="X14" s="551">
        <f t="shared" si="5"/>
      </c>
      <c r="Y14" s="552">
        <f t="shared" si="6"/>
      </c>
      <c r="Z14" s="551">
        <f t="shared" si="7"/>
      </c>
      <c r="AA14" s="5"/>
    </row>
    <row r="15" ht="15" customHeight="1" spans="1:27" x14ac:dyDescent="0.25">
      <c r="A15" s="357">
        <f>indices!B15</f>
      </c>
      <c r="B15" s="196"/>
      <c r="C15" s="6"/>
      <c r="D15" s="537"/>
      <c r="E15" s="538"/>
      <c r="F15" s="557"/>
      <c r="G15" s="539"/>
      <c r="H15" s="540"/>
      <c r="I15" s="541"/>
      <c r="J15" s="542"/>
      <c r="K15" s="543"/>
      <c r="L15" s="544"/>
      <c r="M15" s="545"/>
      <c r="N15" s="546"/>
      <c r="O15" s="514"/>
      <c r="P15" s="547"/>
      <c r="Q15" s="554"/>
      <c r="R15" s="539"/>
      <c r="S15" s="549"/>
      <c r="T15" s="554"/>
      <c r="U15" s="539"/>
      <c r="V15" s="549"/>
      <c r="W15" s="550"/>
      <c r="X15" s="551"/>
      <c r="Y15" s="552"/>
      <c r="Z15" s="551"/>
      <c r="AA15" s="5"/>
    </row>
    <row r="16" ht="15" customHeight="1" spans="1:27" x14ac:dyDescent="0.25">
      <c r="A16" s="357">
        <f>indices!B16</f>
      </c>
      <c r="B16" s="196">
        <v>6288</v>
      </c>
      <c r="C16" s="6">
        <f t="shared" si="0"/>
      </c>
      <c r="D16" s="537">
        <v>20</v>
      </c>
      <c r="E16" s="538"/>
      <c r="F16" s="558"/>
      <c r="G16" s="539"/>
      <c r="H16" s="540">
        <v>0.2</v>
      </c>
      <c r="I16" s="541"/>
      <c r="J16" s="542">
        <v>0.5</v>
      </c>
      <c r="K16" s="543"/>
      <c r="L16" s="544"/>
      <c r="M16" s="545"/>
      <c r="N16" s="546">
        <f t="shared" ref="N16:N28" si="8">D16*$E$217*J16</f>
      </c>
      <c r="O16" s="514">
        <f t="shared" si="2"/>
      </c>
      <c r="P16" s="547">
        <f t="shared" si="3"/>
      </c>
      <c r="Q16" s="554"/>
      <c r="R16" s="539"/>
      <c r="S16" s="549"/>
      <c r="T16" s="554"/>
      <c r="U16" s="539"/>
      <c r="V16" s="549"/>
      <c r="W16" s="550">
        <f t="shared" si="4"/>
      </c>
      <c r="X16" s="551">
        <f t="shared" si="5"/>
      </c>
      <c r="Y16" s="552">
        <f t="shared" si="6"/>
      </c>
      <c r="Z16" s="551">
        <f t="shared" si="7"/>
      </c>
      <c r="AA16" s="5"/>
    </row>
    <row r="17" ht="15" customHeight="1" spans="1:27" x14ac:dyDescent="0.25">
      <c r="A17" s="357">
        <f>indices!B17</f>
      </c>
      <c r="B17" s="196">
        <v>25000</v>
      </c>
      <c r="C17" s="6">
        <f t="shared" si="0"/>
      </c>
      <c r="D17" s="537">
        <v>35</v>
      </c>
      <c r="E17" s="538"/>
      <c r="F17" s="559"/>
      <c r="G17" s="539"/>
      <c r="H17" s="540">
        <v>0.2</v>
      </c>
      <c r="I17" s="541"/>
      <c r="J17" s="542">
        <v>0.5</v>
      </c>
      <c r="K17" s="543"/>
      <c r="L17" s="544"/>
      <c r="M17" s="545"/>
      <c r="N17" s="546">
        <f t="shared" si="8"/>
      </c>
      <c r="O17" s="514">
        <f t="shared" si="2"/>
      </c>
      <c r="P17" s="547">
        <f t="shared" si="3"/>
      </c>
      <c r="Q17" s="560"/>
      <c r="R17" s="539"/>
      <c r="S17" s="549"/>
      <c r="T17" s="560"/>
      <c r="U17" s="539"/>
      <c r="V17" s="549"/>
      <c r="W17" s="550">
        <f t="shared" si="4"/>
      </c>
      <c r="X17" s="551">
        <f t="shared" si="5"/>
      </c>
      <c r="Y17" s="552">
        <f t="shared" si="6"/>
      </c>
      <c r="Z17" s="551">
        <f t="shared" si="7"/>
      </c>
      <c r="AA17" s="5"/>
    </row>
    <row r="18" ht="15" customHeight="1" spans="1:27" x14ac:dyDescent="0.25">
      <c r="A18" s="357">
        <f>indices!B18</f>
      </c>
      <c r="B18" s="196">
        <v>45210</v>
      </c>
      <c r="C18" s="6">
        <f t="shared" si="0"/>
      </c>
      <c r="D18" s="537">
        <v>25</v>
      </c>
      <c r="E18" s="538"/>
      <c r="F18" s="561"/>
      <c r="G18" s="539"/>
      <c r="H18" s="540">
        <v>0.2</v>
      </c>
      <c r="I18" s="541"/>
      <c r="J18" s="542">
        <v>0.5</v>
      </c>
      <c r="K18" s="543"/>
      <c r="L18" s="544"/>
      <c r="M18" s="545"/>
      <c r="N18" s="546">
        <f t="shared" si="8"/>
      </c>
      <c r="O18" s="514">
        <f t="shared" si="2"/>
      </c>
      <c r="P18" s="547">
        <f t="shared" si="3"/>
      </c>
      <c r="Q18" s="560"/>
      <c r="R18" s="539"/>
      <c r="S18" s="549"/>
      <c r="T18" s="560"/>
      <c r="U18" s="539"/>
      <c r="V18" s="549"/>
      <c r="W18" s="550">
        <f t="shared" si="4"/>
      </c>
      <c r="X18" s="551">
        <f t="shared" si="5"/>
      </c>
      <c r="Y18" s="552">
        <f t="shared" si="6"/>
      </c>
      <c r="Z18" s="551">
        <f t="shared" si="7"/>
      </c>
      <c r="AA18" s="5"/>
    </row>
    <row r="19" ht="15" customHeight="1" spans="1:27" x14ac:dyDescent="0.25">
      <c r="A19" s="357">
        <f>indices!B19</f>
      </c>
      <c r="B19" s="196">
        <v>6160</v>
      </c>
      <c r="C19" s="6">
        <f t="shared" si="0"/>
      </c>
      <c r="D19" s="537">
        <v>20</v>
      </c>
      <c r="E19" s="562">
        <v>100</v>
      </c>
      <c r="F19" s="563"/>
      <c r="G19" s="539"/>
      <c r="H19" s="540">
        <v>0.2</v>
      </c>
      <c r="I19" s="540">
        <v>0.1</v>
      </c>
      <c r="J19" s="542">
        <v>0.5</v>
      </c>
      <c r="K19" s="564"/>
      <c r="L19" s="544"/>
      <c r="M19" s="565"/>
      <c r="N19" s="546">
        <f t="shared" si="8"/>
      </c>
      <c r="O19" s="514">
        <f t="shared" si="2"/>
      </c>
      <c r="P19" s="547">
        <f t="shared" si="3"/>
      </c>
      <c r="Q19" s="566"/>
      <c r="R19" s="539"/>
      <c r="S19" s="549"/>
      <c r="T19" s="567">
        <f t="shared" ref="T19:T55" si="9">E19*$E$217*$H$218</f>
      </c>
      <c r="U19" s="65">
        <f t="shared" ref="U19:U82" si="10">T19*I19</f>
      </c>
      <c r="V19" s="568">
        <f t="shared" ref="V19:V82" si="11">U19*$E$2/1000</f>
      </c>
      <c r="W19" s="550">
        <f t="shared" si="4"/>
      </c>
      <c r="X19" s="551">
        <f t="shared" si="5"/>
      </c>
      <c r="Y19" s="552">
        <f t="shared" si="6"/>
      </c>
      <c r="Z19" s="551">
        <f t="shared" si="7"/>
      </c>
      <c r="AA19" s="5"/>
    </row>
    <row r="20" ht="15" customHeight="1" spans="1:27" x14ac:dyDescent="0.25">
      <c r="A20" s="357">
        <f>indices!B20</f>
      </c>
      <c r="B20" s="196">
        <v>8250</v>
      </c>
      <c r="C20" s="6">
        <f t="shared" si="0"/>
      </c>
      <c r="D20" s="537">
        <v>20</v>
      </c>
      <c r="E20" s="562">
        <v>100</v>
      </c>
      <c r="F20" s="556"/>
      <c r="G20" s="539"/>
      <c r="H20" s="540">
        <v>0.2</v>
      </c>
      <c r="I20" s="540">
        <v>0.1</v>
      </c>
      <c r="J20" s="542">
        <v>0.5</v>
      </c>
      <c r="K20" s="564"/>
      <c r="L20" s="544"/>
      <c r="M20" s="565"/>
      <c r="N20" s="546">
        <f t="shared" si="8"/>
      </c>
      <c r="O20" s="514">
        <f t="shared" si="2"/>
      </c>
      <c r="P20" s="547">
        <f t="shared" si="3"/>
      </c>
      <c r="Q20" s="566"/>
      <c r="R20" s="539"/>
      <c r="S20" s="549"/>
      <c r="T20" s="567">
        <f t="shared" si="9"/>
      </c>
      <c r="U20" s="65">
        <f t="shared" si="10"/>
      </c>
      <c r="V20" s="568">
        <f t="shared" si="11"/>
      </c>
      <c r="W20" s="550">
        <f t="shared" si="4"/>
      </c>
      <c r="X20" s="551">
        <f t="shared" si="5"/>
      </c>
      <c r="Y20" s="552">
        <f t="shared" si="6"/>
      </c>
      <c r="Z20" s="551">
        <f t="shared" si="7"/>
      </c>
      <c r="AA20" s="5"/>
    </row>
    <row r="21" ht="15" customHeight="1" spans="1:27" x14ac:dyDescent="0.25">
      <c r="A21" s="357">
        <f>indices!B21</f>
      </c>
      <c r="B21" s="196">
        <v>32701</v>
      </c>
      <c r="C21" s="6">
        <f t="shared" si="0"/>
      </c>
      <c r="D21" s="537">
        <v>25</v>
      </c>
      <c r="E21" s="562">
        <v>200</v>
      </c>
      <c r="F21" s="569"/>
      <c r="G21" s="539"/>
      <c r="H21" s="540">
        <v>0.2</v>
      </c>
      <c r="I21" s="540">
        <v>0.1</v>
      </c>
      <c r="J21" s="542">
        <v>0.5</v>
      </c>
      <c r="K21" s="564"/>
      <c r="L21" s="544"/>
      <c r="M21" s="565"/>
      <c r="N21" s="546">
        <f t="shared" si="8"/>
      </c>
      <c r="O21" s="514">
        <f t="shared" si="2"/>
      </c>
      <c r="P21" s="547">
        <f t="shared" si="3"/>
      </c>
      <c r="Q21" s="566"/>
      <c r="R21" s="539"/>
      <c r="S21" s="549"/>
      <c r="T21" s="567">
        <f t="shared" si="9"/>
      </c>
      <c r="U21" s="65">
        <f t="shared" si="10"/>
      </c>
      <c r="V21" s="568">
        <f t="shared" si="11"/>
      </c>
      <c r="W21" s="550">
        <f t="shared" si="4"/>
      </c>
      <c r="X21" s="551">
        <f t="shared" si="5"/>
      </c>
      <c r="Y21" s="552">
        <f t="shared" si="6"/>
      </c>
      <c r="Z21" s="551">
        <f t="shared" si="7"/>
      </c>
      <c r="AA21" s="5"/>
    </row>
    <row r="22" ht="15" customHeight="1" spans="1:27" x14ac:dyDescent="0.25">
      <c r="A22" s="357">
        <f>indices!B22</f>
      </c>
      <c r="B22" s="196">
        <v>8155</v>
      </c>
      <c r="C22" s="6">
        <f t="shared" si="0"/>
      </c>
      <c r="D22" s="537">
        <v>15</v>
      </c>
      <c r="E22" s="562">
        <v>15</v>
      </c>
      <c r="F22" s="556"/>
      <c r="G22" s="539"/>
      <c r="H22" s="540">
        <v>0.2</v>
      </c>
      <c r="I22" s="540">
        <v>0.1</v>
      </c>
      <c r="J22" s="542">
        <v>0.5</v>
      </c>
      <c r="K22" s="564"/>
      <c r="L22" s="544"/>
      <c r="M22" s="565"/>
      <c r="N22" s="546">
        <f t="shared" si="8"/>
      </c>
      <c r="O22" s="514">
        <f t="shared" si="2"/>
      </c>
      <c r="P22" s="547">
        <f t="shared" si="3"/>
      </c>
      <c r="Q22" s="566"/>
      <c r="R22" s="539"/>
      <c r="S22" s="549"/>
      <c r="T22" s="567">
        <f t="shared" si="9"/>
      </c>
      <c r="U22" s="65">
        <f t="shared" si="10"/>
      </c>
      <c r="V22" s="568">
        <f t="shared" si="11"/>
      </c>
      <c r="W22" s="550">
        <f t="shared" si="4"/>
      </c>
      <c r="X22" s="551">
        <f t="shared" si="5"/>
      </c>
      <c r="Y22" s="552">
        <f t="shared" si="6"/>
      </c>
      <c r="Z22" s="551">
        <f t="shared" si="7"/>
      </c>
      <c r="AA22" s="5"/>
    </row>
    <row r="23" ht="15" customHeight="1" spans="1:27" x14ac:dyDescent="0.25">
      <c r="A23" s="357">
        <f>indices!B23</f>
      </c>
      <c r="B23" s="196">
        <v>10920</v>
      </c>
      <c r="C23" s="6">
        <f t="shared" si="0"/>
      </c>
      <c r="D23" s="537">
        <v>25</v>
      </c>
      <c r="E23" s="562">
        <v>10</v>
      </c>
      <c r="F23" s="570"/>
      <c r="G23" s="539"/>
      <c r="H23" s="540">
        <v>0.2</v>
      </c>
      <c r="I23" s="540">
        <v>0.1</v>
      </c>
      <c r="J23" s="542">
        <v>0.5</v>
      </c>
      <c r="K23" s="564"/>
      <c r="L23" s="544"/>
      <c r="M23" s="565"/>
      <c r="N23" s="546">
        <f t="shared" si="8"/>
      </c>
      <c r="O23" s="514">
        <f t="shared" si="2"/>
      </c>
      <c r="P23" s="547">
        <f t="shared" si="3"/>
      </c>
      <c r="Q23" s="566"/>
      <c r="R23" s="539"/>
      <c r="S23" s="549"/>
      <c r="T23" s="567">
        <f t="shared" si="9"/>
      </c>
      <c r="U23" s="65">
        <f t="shared" si="10"/>
      </c>
      <c r="V23" s="568">
        <f t="shared" si="11"/>
      </c>
      <c r="W23" s="550">
        <f t="shared" si="4"/>
      </c>
      <c r="X23" s="551">
        <f t="shared" si="5"/>
      </c>
      <c r="Y23" s="552">
        <f t="shared" si="6"/>
      </c>
      <c r="Z23" s="551">
        <f t="shared" si="7"/>
      </c>
      <c r="AA23" s="5"/>
    </row>
    <row r="24" ht="15" customHeight="1" spans="1:27" x14ac:dyDescent="0.25">
      <c r="A24" s="357">
        <f>indices!B24</f>
      </c>
      <c r="B24" s="196">
        <v>19089</v>
      </c>
      <c r="C24" s="6">
        <f t="shared" si="0"/>
      </c>
      <c r="D24" s="537">
        <v>50</v>
      </c>
      <c r="E24" s="562">
        <v>25</v>
      </c>
      <c r="F24" s="571"/>
      <c r="G24" s="539"/>
      <c r="H24" s="540">
        <v>0.2</v>
      </c>
      <c r="I24" s="540">
        <v>0.1</v>
      </c>
      <c r="J24" s="542">
        <v>0.5</v>
      </c>
      <c r="K24" s="564"/>
      <c r="L24" s="544"/>
      <c r="M24" s="565"/>
      <c r="N24" s="546">
        <f t="shared" si="8"/>
      </c>
      <c r="O24" s="514">
        <f t="shared" si="2"/>
      </c>
      <c r="P24" s="547">
        <f t="shared" si="3"/>
      </c>
      <c r="Q24" s="566"/>
      <c r="R24" s="539"/>
      <c r="S24" s="549"/>
      <c r="T24" s="567">
        <f t="shared" si="9"/>
      </c>
      <c r="U24" s="65">
        <f t="shared" si="10"/>
      </c>
      <c r="V24" s="568">
        <f t="shared" si="11"/>
      </c>
      <c r="W24" s="550">
        <f t="shared" si="4"/>
      </c>
      <c r="X24" s="551">
        <f t="shared" si="5"/>
      </c>
      <c r="Y24" s="552">
        <f t="shared" si="6"/>
      </c>
      <c r="Z24" s="551">
        <f t="shared" si="7"/>
      </c>
      <c r="AA24" s="5"/>
    </row>
    <row r="25" ht="15" customHeight="1" spans="1:27" x14ac:dyDescent="0.25">
      <c r="A25" s="357">
        <f>indices!B25</f>
      </c>
      <c r="B25" s="196">
        <v>23390</v>
      </c>
      <c r="C25" s="6">
        <f t="shared" si="0"/>
      </c>
      <c r="D25" s="537">
        <v>80</v>
      </c>
      <c r="E25" s="562">
        <v>20</v>
      </c>
      <c r="F25" s="572"/>
      <c r="G25" s="539"/>
      <c r="H25" s="540">
        <v>0.2</v>
      </c>
      <c r="I25" s="540">
        <v>0.1</v>
      </c>
      <c r="J25" s="542">
        <v>0.5</v>
      </c>
      <c r="K25" s="564"/>
      <c r="L25" s="544"/>
      <c r="M25" s="565"/>
      <c r="N25" s="546">
        <f t="shared" si="8"/>
      </c>
      <c r="O25" s="514">
        <f t="shared" si="2"/>
      </c>
      <c r="P25" s="547">
        <f t="shared" si="3"/>
      </c>
      <c r="Q25" s="566"/>
      <c r="R25" s="539"/>
      <c r="S25" s="549"/>
      <c r="T25" s="567">
        <f t="shared" si="9"/>
      </c>
      <c r="U25" s="65">
        <f t="shared" si="10"/>
      </c>
      <c r="V25" s="568">
        <f t="shared" si="11"/>
      </c>
      <c r="W25" s="550">
        <f t="shared" si="4"/>
      </c>
      <c r="X25" s="551">
        <f t="shared" si="5"/>
      </c>
      <c r="Y25" s="552">
        <f t="shared" si="6"/>
      </c>
      <c r="Z25" s="551">
        <f t="shared" si="7"/>
      </c>
      <c r="AA25" s="5"/>
    </row>
    <row r="26" ht="15" customHeight="1" spans="1:27" x14ac:dyDescent="0.25">
      <c r="A26" s="357">
        <f>indices!B26</f>
      </c>
      <c r="B26" s="196">
        <v>6200</v>
      </c>
      <c r="C26" s="6">
        <f t="shared" si="0"/>
      </c>
      <c r="D26" s="537">
        <v>6</v>
      </c>
      <c r="E26" s="538"/>
      <c r="F26" s="571"/>
      <c r="G26" s="539"/>
      <c r="H26" s="540">
        <v>0.2</v>
      </c>
      <c r="I26" s="541"/>
      <c r="J26" s="542">
        <v>0.5</v>
      </c>
      <c r="K26" s="564"/>
      <c r="L26" s="544"/>
      <c r="M26" s="565"/>
      <c r="N26" s="546">
        <f t="shared" si="8"/>
      </c>
      <c r="O26" s="514">
        <f t="shared" si="2"/>
      </c>
      <c r="P26" s="547">
        <f t="shared" si="3"/>
      </c>
      <c r="Q26" s="566"/>
      <c r="R26" s="539"/>
      <c r="S26" s="549"/>
      <c r="T26" s="564"/>
      <c r="U26" s="539"/>
      <c r="V26" s="573"/>
      <c r="W26" s="550">
        <f t="shared" si="4"/>
      </c>
      <c r="X26" s="551">
        <f t="shared" si="5"/>
      </c>
      <c r="Y26" s="552">
        <f t="shared" si="6"/>
      </c>
      <c r="Z26" s="551">
        <f t="shared" si="7"/>
      </c>
      <c r="AA26" s="5"/>
    </row>
    <row r="27" ht="15" customHeight="1" spans="1:27" x14ac:dyDescent="0.25">
      <c r="A27" s="357">
        <f>indices!B27</f>
      </c>
      <c r="B27" s="196">
        <v>4416</v>
      </c>
      <c r="C27" s="6">
        <f t="shared" si="0"/>
      </c>
      <c r="D27" s="537">
        <v>10</v>
      </c>
      <c r="E27" s="538"/>
      <c r="F27" s="539"/>
      <c r="G27" s="539"/>
      <c r="H27" s="540">
        <v>0.2</v>
      </c>
      <c r="I27" s="541"/>
      <c r="J27" s="542">
        <v>0.75</v>
      </c>
      <c r="K27" s="564"/>
      <c r="L27" s="544"/>
      <c r="M27" s="565"/>
      <c r="N27" s="546">
        <f t="shared" si="8"/>
      </c>
      <c r="O27" s="514">
        <f t="shared" si="2"/>
      </c>
      <c r="P27" s="547">
        <f t="shared" si="3"/>
      </c>
      <c r="Q27" s="566"/>
      <c r="R27" s="539"/>
      <c r="S27" s="549"/>
      <c r="T27" s="564"/>
      <c r="U27" s="539"/>
      <c r="V27" s="573"/>
      <c r="W27" s="550">
        <f t="shared" si="4"/>
      </c>
      <c r="X27" s="551">
        <f t="shared" si="5"/>
      </c>
      <c r="Y27" s="552">
        <f t="shared" si="6"/>
      </c>
      <c r="Z27" s="551">
        <f t="shared" si="7"/>
      </c>
      <c r="AA27" s="5"/>
    </row>
    <row r="28" ht="15" customHeight="1" spans="1:27" x14ac:dyDescent="0.25">
      <c r="A28" s="357">
        <f>indices!B28</f>
      </c>
      <c r="B28" s="196">
        <v>8696</v>
      </c>
      <c r="C28" s="6">
        <f t="shared" si="0"/>
      </c>
      <c r="D28" s="537">
        <v>20</v>
      </c>
      <c r="E28" s="538"/>
      <c r="F28" s="539"/>
      <c r="G28" s="539"/>
      <c r="H28" s="540">
        <v>0.2</v>
      </c>
      <c r="I28" s="541"/>
      <c r="J28" s="542">
        <v>0.75</v>
      </c>
      <c r="K28" s="564"/>
      <c r="L28" s="544"/>
      <c r="M28" s="565"/>
      <c r="N28" s="546">
        <f t="shared" si="8"/>
      </c>
      <c r="O28" s="514">
        <f t="shared" si="2"/>
      </c>
      <c r="P28" s="547">
        <f t="shared" si="3"/>
      </c>
      <c r="Q28" s="566"/>
      <c r="R28" s="539"/>
      <c r="S28" s="549"/>
      <c r="T28" s="564"/>
      <c r="U28" s="539"/>
      <c r="V28" s="573"/>
      <c r="W28" s="550">
        <f t="shared" si="4"/>
      </c>
      <c r="X28" s="551">
        <f t="shared" si="5"/>
      </c>
      <c r="Y28" s="552">
        <f t="shared" si="6"/>
      </c>
      <c r="Z28" s="551">
        <f t="shared" si="7"/>
      </c>
      <c r="AA28" s="5"/>
    </row>
    <row r="29" ht="15" customHeight="1" spans="1:27" x14ac:dyDescent="0.25">
      <c r="A29" s="357">
        <f>indices!B29</f>
      </c>
      <c r="B29" s="196"/>
      <c r="C29" s="6">
        <f t="shared" si="0"/>
      </c>
      <c r="D29" s="574"/>
      <c r="E29" s="575"/>
      <c r="F29" s="539"/>
      <c r="G29" s="539"/>
      <c r="H29" s="555"/>
      <c r="I29" s="555"/>
      <c r="J29" s="576"/>
      <c r="K29" s="564"/>
      <c r="L29" s="544"/>
      <c r="M29" s="565"/>
      <c r="N29" s="566"/>
      <c r="O29" s="539"/>
      <c r="P29" s="549"/>
      <c r="Q29" s="566"/>
      <c r="R29" s="539"/>
      <c r="S29" s="549"/>
      <c r="T29" s="577"/>
      <c r="U29" s="65"/>
      <c r="V29" s="578"/>
      <c r="W29" s="511"/>
      <c r="X29" s="551"/>
      <c r="Y29" s="552"/>
      <c r="Z29" s="551"/>
      <c r="AA29" s="5"/>
    </row>
    <row r="30" ht="15" customHeight="1" spans="1:27" x14ac:dyDescent="0.25">
      <c r="A30" s="357">
        <f>indices!B30</f>
      </c>
      <c r="B30" s="196"/>
      <c r="C30" s="6"/>
      <c r="D30" s="574"/>
      <c r="E30" s="575"/>
      <c r="F30" s="539"/>
      <c r="G30" s="539"/>
      <c r="H30" s="555"/>
      <c r="I30" s="555"/>
      <c r="J30" s="576"/>
      <c r="K30" s="564"/>
      <c r="L30" s="544"/>
      <c r="M30" s="565"/>
      <c r="N30" s="566"/>
      <c r="O30" s="539"/>
      <c r="P30" s="549"/>
      <c r="Q30" s="566"/>
      <c r="R30" s="539"/>
      <c r="S30" s="549"/>
      <c r="T30" s="577"/>
      <c r="U30" s="65"/>
      <c r="V30" s="578"/>
      <c r="W30" s="511"/>
      <c r="X30" s="551"/>
      <c r="Y30" s="552"/>
      <c r="Z30" s="551"/>
      <c r="AA30" s="5"/>
    </row>
    <row r="31" ht="15" customHeight="1" spans="1:27" x14ac:dyDescent="0.25">
      <c r="A31" s="357">
        <f>indices!B31</f>
      </c>
      <c r="B31" s="196"/>
      <c r="C31" s="6"/>
      <c r="D31" s="574"/>
      <c r="E31" s="575"/>
      <c r="F31" s="539"/>
      <c r="G31" s="539"/>
      <c r="H31" s="555"/>
      <c r="I31" s="555"/>
      <c r="J31" s="576"/>
      <c r="K31" s="564"/>
      <c r="L31" s="544"/>
      <c r="M31" s="565"/>
      <c r="N31" s="566"/>
      <c r="O31" s="539"/>
      <c r="P31" s="549"/>
      <c r="Q31" s="566"/>
      <c r="R31" s="539"/>
      <c r="S31" s="549"/>
      <c r="T31" s="577"/>
      <c r="U31" s="65"/>
      <c r="V31" s="578"/>
      <c r="W31" s="511"/>
      <c r="X31" s="551"/>
      <c r="Y31" s="552"/>
      <c r="Z31" s="551"/>
      <c r="AA31" s="5"/>
    </row>
    <row r="32" ht="15" customHeight="1" spans="1:27" x14ac:dyDescent="0.25">
      <c r="A32" s="357">
        <f>indices!B32</f>
      </c>
      <c r="B32" s="196"/>
      <c r="C32" s="6">
        <f t="shared" si="0"/>
      </c>
      <c r="D32" s="574"/>
      <c r="E32" s="575"/>
      <c r="F32" s="539"/>
      <c r="G32" s="539"/>
      <c r="H32" s="555"/>
      <c r="I32" s="555"/>
      <c r="J32" s="576"/>
      <c r="K32" s="564"/>
      <c r="L32" s="544"/>
      <c r="M32" s="565"/>
      <c r="N32" s="566"/>
      <c r="O32" s="539"/>
      <c r="P32" s="549"/>
      <c r="Q32" s="566"/>
      <c r="R32" s="539"/>
      <c r="S32" s="549"/>
      <c r="T32" s="577"/>
      <c r="U32" s="65"/>
      <c r="V32" s="578"/>
      <c r="W32" s="511"/>
      <c r="X32" s="551"/>
      <c r="Y32" s="552"/>
      <c r="Z32" s="551"/>
      <c r="AA32" s="5"/>
    </row>
    <row r="33" ht="15" customHeight="1" spans="1:27" x14ac:dyDescent="0.25">
      <c r="A33" s="357">
        <f>indices!B33</f>
      </c>
      <c r="B33" s="579"/>
      <c r="C33" s="352"/>
      <c r="D33" s="523" t="s">
        <v>53</v>
      </c>
      <c r="E33" s="580"/>
      <c r="F33" s="525"/>
      <c r="G33" s="525"/>
      <c r="H33" s="524"/>
      <c r="I33" s="524"/>
      <c r="J33" s="581"/>
      <c r="K33" s="582"/>
      <c r="L33" s="528"/>
      <c r="M33" s="583"/>
      <c r="N33" s="584"/>
      <c r="O33" s="525"/>
      <c r="P33" s="534"/>
      <c r="Q33" s="584"/>
      <c r="R33" s="525"/>
      <c r="S33" s="534"/>
      <c r="T33" s="584"/>
      <c r="U33" s="525"/>
      <c r="V33" s="534"/>
      <c r="W33" s="535"/>
      <c r="X33" s="525"/>
      <c r="Y33" s="536"/>
      <c r="Z33" s="525"/>
      <c r="AA33" s="352"/>
    </row>
    <row r="34" ht="15" customHeight="1" spans="1:27" x14ac:dyDescent="0.25">
      <c r="A34" s="357">
        <f>indices!B34</f>
      </c>
      <c r="B34" s="196">
        <v>5695</v>
      </c>
      <c r="C34" s="6">
        <f t="shared" ref="C34:C65" si="12">+B34/2*1.35*1.08</f>
      </c>
      <c r="D34" s="537">
        <v>24</v>
      </c>
      <c r="E34" s="538"/>
      <c r="F34" s="539"/>
      <c r="G34" s="539"/>
      <c r="H34" s="555"/>
      <c r="I34" s="555"/>
      <c r="J34" s="542">
        <v>0.6</v>
      </c>
      <c r="K34" s="564"/>
      <c r="L34" s="544"/>
      <c r="M34" s="565"/>
      <c r="N34" s="566"/>
      <c r="O34" s="539"/>
      <c r="P34" s="549"/>
      <c r="Q34" s="566"/>
      <c r="R34" s="539"/>
      <c r="S34" s="549"/>
      <c r="T34" s="566"/>
      <c r="U34" s="539"/>
      <c r="V34" s="549"/>
      <c r="W34" s="511"/>
      <c r="X34" s="551">
        <f t="shared" ref="X34:X97" si="13">W34*$X$3</f>
      </c>
      <c r="Y34" s="552">
        <f t="shared" ref="Y34:Y97" si="14">W34*$Y$3</f>
      </c>
      <c r="Z34" s="551">
        <f t="shared" ref="Z34:Z97" si="15">W34*$Z$3</f>
      </c>
      <c r="AA34" s="5"/>
    </row>
    <row r="35" ht="15" customHeight="1" spans="1:27" x14ac:dyDescent="0.25">
      <c r="A35" s="357">
        <f>indices!B35</f>
      </c>
      <c r="B35" s="196">
        <v>3891</v>
      </c>
      <c r="C35" s="6">
        <f t="shared" si="12"/>
      </c>
      <c r="D35" s="537">
        <v>14</v>
      </c>
      <c r="E35" s="538"/>
      <c r="F35" s="539"/>
      <c r="G35" s="539"/>
      <c r="H35" s="555"/>
      <c r="I35" s="555"/>
      <c r="J35" s="542">
        <v>0.6</v>
      </c>
      <c r="K35" s="564"/>
      <c r="L35" s="544"/>
      <c r="M35" s="565"/>
      <c r="N35" s="566"/>
      <c r="O35" s="539"/>
      <c r="P35" s="549"/>
      <c r="Q35" s="566"/>
      <c r="R35" s="539"/>
      <c r="S35" s="549"/>
      <c r="T35" s="566"/>
      <c r="U35" s="539"/>
      <c r="V35" s="549"/>
      <c r="W35" s="511"/>
      <c r="X35" s="551">
        <f t="shared" si="13"/>
      </c>
      <c r="Y35" s="552">
        <f t="shared" si="14"/>
      </c>
      <c r="Z35" s="551">
        <f t="shared" si="15"/>
      </c>
      <c r="AA35" s="5"/>
    </row>
    <row r="36" ht="15" customHeight="1" spans="1:27" x14ac:dyDescent="0.25">
      <c r="A36" s="357">
        <f>indices!B36</f>
      </c>
      <c r="B36" s="196">
        <v>2740</v>
      </c>
      <c r="C36" s="6">
        <f t="shared" si="12"/>
      </c>
      <c r="D36" s="537">
        <v>7</v>
      </c>
      <c r="E36" s="538"/>
      <c r="F36" s="539"/>
      <c r="G36" s="539"/>
      <c r="H36" s="555"/>
      <c r="I36" s="555"/>
      <c r="J36" s="542">
        <v>0.8</v>
      </c>
      <c r="K36" s="564"/>
      <c r="L36" s="544"/>
      <c r="M36" s="565"/>
      <c r="N36" s="566"/>
      <c r="O36" s="539"/>
      <c r="P36" s="549"/>
      <c r="Q36" s="566"/>
      <c r="R36" s="539"/>
      <c r="S36" s="549"/>
      <c r="T36" s="566"/>
      <c r="U36" s="539"/>
      <c r="V36" s="549"/>
      <c r="W36" s="511"/>
      <c r="X36" s="551">
        <f t="shared" si="13"/>
      </c>
      <c r="Y36" s="552">
        <f t="shared" si="14"/>
      </c>
      <c r="Z36" s="551">
        <f t="shared" si="15"/>
      </c>
      <c r="AA36" s="5"/>
    </row>
    <row r="37" ht="15" customHeight="1" spans="1:27" x14ac:dyDescent="0.25">
      <c r="A37" s="357">
        <f>indices!B37</f>
      </c>
      <c r="B37" s="196">
        <v>2545</v>
      </c>
      <c r="C37" s="6">
        <f t="shared" si="12"/>
      </c>
      <c r="D37" s="537">
        <v>7</v>
      </c>
      <c r="E37" s="538"/>
      <c r="F37" s="539"/>
      <c r="G37" s="539"/>
      <c r="H37" s="555"/>
      <c r="I37" s="555"/>
      <c r="J37" s="542">
        <v>0.6</v>
      </c>
      <c r="K37" s="564"/>
      <c r="L37" s="544"/>
      <c r="M37" s="565"/>
      <c r="N37" s="566"/>
      <c r="O37" s="539"/>
      <c r="P37" s="549"/>
      <c r="Q37" s="566"/>
      <c r="R37" s="539"/>
      <c r="S37" s="549"/>
      <c r="T37" s="566"/>
      <c r="U37" s="539"/>
      <c r="V37" s="549"/>
      <c r="W37" s="511"/>
      <c r="X37" s="551">
        <f t="shared" si="13"/>
      </c>
      <c r="Y37" s="552">
        <f t="shared" si="14"/>
      </c>
      <c r="Z37" s="551">
        <f t="shared" si="15"/>
      </c>
      <c r="AA37" s="5"/>
    </row>
    <row r="38" ht="15" customHeight="1" spans="1:27" x14ac:dyDescent="0.25">
      <c r="A38" s="357">
        <f>indices!B38</f>
      </c>
      <c r="B38" s="196">
        <v>10244</v>
      </c>
      <c r="C38" s="6">
        <f t="shared" si="12"/>
      </c>
      <c r="D38" s="537">
        <v>10</v>
      </c>
      <c r="E38" s="538"/>
      <c r="F38" s="539"/>
      <c r="G38" s="539"/>
      <c r="H38" s="555"/>
      <c r="I38" s="555"/>
      <c r="J38" s="542">
        <v>0.2</v>
      </c>
      <c r="K38" s="564"/>
      <c r="L38" s="544"/>
      <c r="M38" s="565"/>
      <c r="N38" s="566"/>
      <c r="O38" s="539"/>
      <c r="P38" s="549"/>
      <c r="Q38" s="566"/>
      <c r="R38" s="539"/>
      <c r="S38" s="549"/>
      <c r="T38" s="566"/>
      <c r="U38" s="539"/>
      <c r="V38" s="549"/>
      <c r="W38" s="511"/>
      <c r="X38" s="551">
        <f t="shared" si="13"/>
      </c>
      <c r="Y38" s="552">
        <f t="shared" si="14"/>
      </c>
      <c r="Z38" s="551">
        <f t="shared" si="15"/>
      </c>
      <c r="AA38" s="5"/>
    </row>
    <row r="39" ht="15" customHeight="1" spans="1:27" x14ac:dyDescent="0.25">
      <c r="A39" s="357">
        <f>indices!B39</f>
      </c>
      <c r="B39" s="196">
        <v>2420</v>
      </c>
      <c r="C39" s="6">
        <f t="shared" si="12"/>
      </c>
      <c r="D39" s="537">
        <v>1.5</v>
      </c>
      <c r="E39" s="538"/>
      <c r="F39" s="539"/>
      <c r="G39" s="539"/>
      <c r="H39" s="555"/>
      <c r="I39" s="555"/>
      <c r="J39" s="542">
        <v>0.75</v>
      </c>
      <c r="K39" s="564"/>
      <c r="L39" s="544"/>
      <c r="M39" s="565"/>
      <c r="N39" s="566"/>
      <c r="O39" s="539"/>
      <c r="P39" s="549"/>
      <c r="Q39" s="566"/>
      <c r="R39" s="539"/>
      <c r="S39" s="549"/>
      <c r="T39" s="566"/>
      <c r="U39" s="539"/>
      <c r="V39" s="549"/>
      <c r="W39" s="511"/>
      <c r="X39" s="551">
        <f t="shared" si="13"/>
      </c>
      <c r="Y39" s="552">
        <f t="shared" si="14"/>
      </c>
      <c r="Z39" s="551">
        <f t="shared" si="15"/>
      </c>
      <c r="AA39" s="5"/>
    </row>
    <row r="40" ht="15" customHeight="1" spans="1:27" x14ac:dyDescent="0.25">
      <c r="A40" s="357">
        <f>indices!B40</f>
      </c>
      <c r="B40" s="196">
        <v>2690</v>
      </c>
      <c r="C40" s="6">
        <f t="shared" si="12"/>
      </c>
      <c r="D40" s="537">
        <v>5</v>
      </c>
      <c r="E40" s="538"/>
      <c r="F40" s="539"/>
      <c r="G40" s="539"/>
      <c r="H40" s="555"/>
      <c r="I40" s="555"/>
      <c r="J40" s="542">
        <v>0.75</v>
      </c>
      <c r="K40" s="564"/>
      <c r="L40" s="544"/>
      <c r="M40" s="565"/>
      <c r="N40" s="566"/>
      <c r="O40" s="539"/>
      <c r="P40" s="549"/>
      <c r="Q40" s="566"/>
      <c r="R40" s="539"/>
      <c r="S40" s="549"/>
      <c r="T40" s="566"/>
      <c r="U40" s="539"/>
      <c r="V40" s="549"/>
      <c r="W40" s="511"/>
      <c r="X40" s="551">
        <f t="shared" si="13"/>
      </c>
      <c r="Y40" s="552">
        <f t="shared" si="14"/>
      </c>
      <c r="Z40" s="551">
        <f t="shared" si="15"/>
      </c>
      <c r="AA40" s="5"/>
    </row>
    <row r="41" ht="15" customHeight="1" spans="1:27" x14ac:dyDescent="0.25">
      <c r="A41" s="357">
        <f>indices!B41</f>
      </c>
      <c r="B41" s="196">
        <v>3208</v>
      </c>
      <c r="C41" s="6">
        <f t="shared" si="12"/>
      </c>
      <c r="D41" s="537">
        <v>15</v>
      </c>
      <c r="E41" s="538"/>
      <c r="F41" s="539"/>
      <c r="G41" s="539"/>
      <c r="H41" s="555"/>
      <c r="I41" s="555"/>
      <c r="J41" s="542">
        <v>0.75</v>
      </c>
      <c r="K41" s="564"/>
      <c r="L41" s="544"/>
      <c r="M41" s="565"/>
      <c r="N41" s="566"/>
      <c r="O41" s="539"/>
      <c r="P41" s="549"/>
      <c r="Q41" s="566"/>
      <c r="R41" s="539"/>
      <c r="S41" s="549"/>
      <c r="T41" s="566"/>
      <c r="U41" s="539"/>
      <c r="V41" s="549"/>
      <c r="W41" s="511"/>
      <c r="X41" s="551">
        <f t="shared" si="13"/>
      </c>
      <c r="Y41" s="552">
        <f t="shared" si="14"/>
      </c>
      <c r="Z41" s="551">
        <f t="shared" si="15"/>
      </c>
      <c r="AA41" s="5"/>
    </row>
    <row r="42" ht="15" customHeight="1" spans="1:27" x14ac:dyDescent="0.25">
      <c r="A42" s="357">
        <f>indices!B42</f>
      </c>
      <c r="B42" s="196">
        <v>5569</v>
      </c>
      <c r="C42" s="6">
        <f t="shared" si="12"/>
      </c>
      <c r="D42" s="537">
        <v>20</v>
      </c>
      <c r="E42" s="538"/>
      <c r="F42" s="539"/>
      <c r="G42" s="539"/>
      <c r="H42" s="555"/>
      <c r="I42" s="555"/>
      <c r="J42" s="542">
        <v>0.75</v>
      </c>
      <c r="K42" s="564"/>
      <c r="L42" s="544"/>
      <c r="M42" s="565"/>
      <c r="N42" s="566"/>
      <c r="O42" s="539"/>
      <c r="P42" s="549"/>
      <c r="Q42" s="566"/>
      <c r="R42" s="539"/>
      <c r="S42" s="549"/>
      <c r="T42" s="566"/>
      <c r="U42" s="539"/>
      <c r="V42" s="549"/>
      <c r="W42" s="511"/>
      <c r="X42" s="551">
        <f t="shared" si="13"/>
      </c>
      <c r="Y42" s="552">
        <f t="shared" si="14"/>
      </c>
      <c r="Z42" s="551">
        <f t="shared" si="15"/>
      </c>
      <c r="AA42" s="5"/>
    </row>
    <row r="43" ht="15" customHeight="1" spans="1:27" x14ac:dyDescent="0.25">
      <c r="A43" s="357">
        <f>indices!B43</f>
      </c>
      <c r="B43" s="196">
        <v>1671</v>
      </c>
      <c r="C43" s="6">
        <f t="shared" si="12"/>
      </c>
      <c r="D43" s="574"/>
      <c r="E43" s="538"/>
      <c r="F43" s="539"/>
      <c r="G43" s="539"/>
      <c r="H43" s="555"/>
      <c r="I43" s="555"/>
      <c r="J43" s="542">
        <v>0.5</v>
      </c>
      <c r="K43" s="564"/>
      <c r="L43" s="544"/>
      <c r="M43" s="565"/>
      <c r="N43" s="566"/>
      <c r="O43" s="539"/>
      <c r="P43" s="549"/>
      <c r="Q43" s="566"/>
      <c r="R43" s="539"/>
      <c r="S43" s="549"/>
      <c r="T43" s="566"/>
      <c r="U43" s="539"/>
      <c r="V43" s="549"/>
      <c r="W43" s="511"/>
      <c r="X43" s="551">
        <f t="shared" si="13"/>
      </c>
      <c r="Y43" s="552">
        <f t="shared" si="14"/>
      </c>
      <c r="Z43" s="551">
        <f t="shared" si="15"/>
      </c>
      <c r="AA43" s="5"/>
    </row>
    <row r="44" ht="15" customHeight="1" spans="1:27" x14ac:dyDescent="0.25">
      <c r="A44" s="357">
        <f>indices!B44</f>
      </c>
      <c r="B44" s="196">
        <v>5784</v>
      </c>
      <c r="C44" s="6">
        <f t="shared" si="12"/>
      </c>
      <c r="D44" s="537">
        <v>10</v>
      </c>
      <c r="E44" s="562"/>
      <c r="F44" s="539"/>
      <c r="G44" s="539"/>
      <c r="H44" s="555"/>
      <c r="I44" s="540">
        <v>0.1</v>
      </c>
      <c r="J44" s="542">
        <v>0.5</v>
      </c>
      <c r="K44" s="564"/>
      <c r="L44" s="544"/>
      <c r="M44" s="565"/>
      <c r="N44" s="566"/>
      <c r="O44" s="539"/>
      <c r="P44" s="549"/>
      <c r="Q44" s="566"/>
      <c r="R44" s="539"/>
      <c r="S44" s="549"/>
      <c r="T44" s="567">
        <f t="shared" si="9"/>
      </c>
      <c r="U44" s="65">
        <f t="shared" si="10"/>
      </c>
      <c r="V44" s="568">
        <f t="shared" si="11"/>
      </c>
      <c r="W44" s="550">
        <f t="shared" ref="W44:W93" si="16">S44+P44+M44+V44</f>
      </c>
      <c r="X44" s="551">
        <f t="shared" si="13"/>
      </c>
      <c r="Y44" s="552">
        <f t="shared" si="14"/>
      </c>
      <c r="Z44" s="551">
        <f t="shared" si="15"/>
      </c>
      <c r="AA44" s="5"/>
    </row>
    <row r="45" ht="15" customHeight="1" spans="1:27" x14ac:dyDescent="0.25">
      <c r="A45" s="357">
        <f>indices!B45</f>
      </c>
      <c r="B45" s="196">
        <v>29000</v>
      </c>
      <c r="C45" s="6">
        <f t="shared" si="12"/>
      </c>
      <c r="D45" s="537">
        <v>30</v>
      </c>
      <c r="E45" s="562"/>
      <c r="F45" s="539"/>
      <c r="G45" s="539"/>
      <c r="H45" s="555"/>
      <c r="I45" s="540">
        <v>0.1</v>
      </c>
      <c r="J45" s="542">
        <v>0.5</v>
      </c>
      <c r="K45" s="564"/>
      <c r="L45" s="544"/>
      <c r="M45" s="565"/>
      <c r="N45" s="566"/>
      <c r="O45" s="539"/>
      <c r="P45" s="549"/>
      <c r="Q45" s="566"/>
      <c r="R45" s="539"/>
      <c r="S45" s="549"/>
      <c r="T45" s="567">
        <f t="shared" si="9"/>
      </c>
      <c r="U45" s="65">
        <f t="shared" si="10"/>
      </c>
      <c r="V45" s="568">
        <f t="shared" si="11"/>
      </c>
      <c r="W45" s="550">
        <f t="shared" si="16"/>
      </c>
      <c r="X45" s="551">
        <f t="shared" si="13"/>
      </c>
      <c r="Y45" s="552">
        <f t="shared" si="14"/>
      </c>
      <c r="Z45" s="551">
        <f t="shared" si="15"/>
      </c>
      <c r="AA45" s="5"/>
    </row>
    <row r="46" ht="15" customHeight="1" spans="1:27" x14ac:dyDescent="0.25">
      <c r="A46" s="357">
        <f>indices!B46</f>
      </c>
      <c r="B46" s="196">
        <v>6000</v>
      </c>
      <c r="C46" s="6">
        <f t="shared" si="12"/>
      </c>
      <c r="D46" s="537">
        <v>20</v>
      </c>
      <c r="E46" s="562">
        <v>100</v>
      </c>
      <c r="F46" s="539"/>
      <c r="G46" s="539"/>
      <c r="H46" s="555"/>
      <c r="I46" s="540">
        <v>0.1</v>
      </c>
      <c r="J46" s="542">
        <v>0.5</v>
      </c>
      <c r="K46" s="564"/>
      <c r="L46" s="544"/>
      <c r="M46" s="565"/>
      <c r="N46" s="566"/>
      <c r="O46" s="539"/>
      <c r="P46" s="549"/>
      <c r="Q46" s="566"/>
      <c r="R46" s="539"/>
      <c r="S46" s="549"/>
      <c r="T46" s="567">
        <f t="shared" si="9"/>
      </c>
      <c r="U46" s="65">
        <f t="shared" si="10"/>
      </c>
      <c r="V46" s="568">
        <f t="shared" si="11"/>
      </c>
      <c r="W46" s="550">
        <f t="shared" si="16"/>
      </c>
      <c r="X46" s="551">
        <f t="shared" si="13"/>
      </c>
      <c r="Y46" s="552">
        <f t="shared" si="14"/>
      </c>
      <c r="Z46" s="551">
        <f t="shared" si="15"/>
      </c>
      <c r="AA46" s="5"/>
    </row>
    <row r="47" ht="15" customHeight="1" spans="1:27" x14ac:dyDescent="0.25">
      <c r="A47" s="357">
        <f>indices!B47</f>
      </c>
      <c r="B47" s="196">
        <v>7548</v>
      </c>
      <c r="C47" s="6">
        <f t="shared" si="12"/>
      </c>
      <c r="D47" s="537">
        <v>20</v>
      </c>
      <c r="E47" s="562">
        <v>100</v>
      </c>
      <c r="F47" s="539"/>
      <c r="G47" s="539"/>
      <c r="H47" s="540">
        <v>0.2</v>
      </c>
      <c r="I47" s="540">
        <v>0.1</v>
      </c>
      <c r="J47" s="542">
        <v>0.5</v>
      </c>
      <c r="K47" s="567">
        <f>D47*$E$217*J47</f>
      </c>
      <c r="L47" s="513">
        <f>K47*H47</f>
      </c>
      <c r="M47" s="585">
        <f>L47*$M$3</f>
      </c>
      <c r="N47" s="566"/>
      <c r="O47" s="539"/>
      <c r="P47" s="549"/>
      <c r="Q47" s="566"/>
      <c r="R47" s="539"/>
      <c r="S47" s="549"/>
      <c r="T47" s="567">
        <f t="shared" si="9"/>
      </c>
      <c r="U47" s="65">
        <f t="shared" si="10"/>
      </c>
      <c r="V47" s="568">
        <f t="shared" si="11"/>
      </c>
      <c r="W47" s="550">
        <f t="shared" si="16"/>
      </c>
      <c r="X47" s="551">
        <f t="shared" si="13"/>
      </c>
      <c r="Y47" s="552">
        <f t="shared" si="14"/>
      </c>
      <c r="Z47" s="551">
        <f t="shared" si="15"/>
      </c>
      <c r="AA47" s="5"/>
    </row>
    <row r="48" ht="15" customHeight="1" spans="1:27" x14ac:dyDescent="0.25">
      <c r="A48" s="357">
        <f>indices!B48</f>
      </c>
      <c r="B48" s="196">
        <v>25153</v>
      </c>
      <c r="C48" s="6">
        <f t="shared" si="12"/>
      </c>
      <c r="D48" s="537">
        <v>25</v>
      </c>
      <c r="E48" s="562">
        <v>200</v>
      </c>
      <c r="F48" s="539"/>
      <c r="G48" s="539"/>
      <c r="H48" s="555"/>
      <c r="I48" s="540">
        <v>0.1</v>
      </c>
      <c r="J48" s="542">
        <v>0.5</v>
      </c>
      <c r="K48" s="564"/>
      <c r="L48" s="544"/>
      <c r="M48" s="586"/>
      <c r="N48" s="566"/>
      <c r="O48" s="539"/>
      <c r="P48" s="549"/>
      <c r="Q48" s="566"/>
      <c r="R48" s="539"/>
      <c r="S48" s="549"/>
      <c r="T48" s="567">
        <f t="shared" si="9"/>
      </c>
      <c r="U48" s="65">
        <f t="shared" si="10"/>
      </c>
      <c r="V48" s="568">
        <f t="shared" si="11"/>
      </c>
      <c r="W48" s="550">
        <f t="shared" si="16"/>
      </c>
      <c r="X48" s="551">
        <f t="shared" si="13"/>
      </c>
      <c r="Y48" s="552">
        <f t="shared" si="14"/>
      </c>
      <c r="Z48" s="551">
        <f t="shared" si="15"/>
      </c>
      <c r="AA48" s="5"/>
    </row>
    <row r="49" ht="15" customHeight="1" spans="1:27" x14ac:dyDescent="0.25">
      <c r="A49" s="357">
        <f>indices!B49</f>
      </c>
      <c r="B49" s="196">
        <v>6500</v>
      </c>
      <c r="C49" s="6">
        <f t="shared" si="12"/>
      </c>
      <c r="D49" s="537">
        <v>9</v>
      </c>
      <c r="E49" s="562">
        <v>15</v>
      </c>
      <c r="F49" s="539"/>
      <c r="G49" s="539"/>
      <c r="H49" s="540">
        <v>0.2</v>
      </c>
      <c r="I49" s="540">
        <v>0.1</v>
      </c>
      <c r="J49" s="542">
        <v>0.5</v>
      </c>
      <c r="K49" s="567">
        <f t="shared" ref="K49:K67" si="17">D49*$E$217*J49</f>
      </c>
      <c r="L49" s="513">
        <f t="shared" ref="L49:L93" si="18">K49*H49</f>
      </c>
      <c r="M49" s="585">
        <f t="shared" ref="M49:M93" si="19">L49*$M$3</f>
      </c>
      <c r="N49" s="566"/>
      <c r="O49" s="539"/>
      <c r="P49" s="549"/>
      <c r="Q49" s="566"/>
      <c r="R49" s="539"/>
      <c r="S49" s="549"/>
      <c r="T49" s="567">
        <f t="shared" si="9"/>
      </c>
      <c r="U49" s="65">
        <f t="shared" si="10"/>
      </c>
      <c r="V49" s="568">
        <f t="shared" si="11"/>
      </c>
      <c r="W49" s="550">
        <f t="shared" si="16"/>
      </c>
      <c r="X49" s="551">
        <f t="shared" si="13"/>
      </c>
      <c r="Y49" s="552">
        <f t="shared" si="14"/>
      </c>
      <c r="Z49" s="551">
        <f t="shared" si="15"/>
      </c>
      <c r="AA49" s="5"/>
    </row>
    <row r="50" ht="15" customHeight="1" spans="1:27" x14ac:dyDescent="0.25">
      <c r="A50" s="357">
        <f>indices!B50</f>
      </c>
      <c r="B50" s="196">
        <v>9170</v>
      </c>
      <c r="C50" s="6">
        <f t="shared" si="12"/>
      </c>
      <c r="D50" s="537">
        <v>10</v>
      </c>
      <c r="E50" s="562">
        <v>10</v>
      </c>
      <c r="F50" s="539"/>
      <c r="G50" s="539"/>
      <c r="H50" s="540">
        <v>0.2</v>
      </c>
      <c r="I50" s="540">
        <v>0.1</v>
      </c>
      <c r="J50" s="542">
        <v>0.5</v>
      </c>
      <c r="K50" s="567">
        <f t="shared" si="17"/>
      </c>
      <c r="L50" s="513">
        <f t="shared" si="18"/>
      </c>
      <c r="M50" s="585">
        <f t="shared" si="19"/>
      </c>
      <c r="N50" s="566"/>
      <c r="O50" s="539"/>
      <c r="P50" s="549"/>
      <c r="Q50" s="566"/>
      <c r="R50" s="539"/>
      <c r="S50" s="549"/>
      <c r="T50" s="567">
        <f t="shared" si="9"/>
      </c>
      <c r="U50" s="65">
        <f t="shared" si="10"/>
      </c>
      <c r="V50" s="568">
        <f t="shared" si="11"/>
      </c>
      <c r="W50" s="550">
        <f t="shared" si="16"/>
      </c>
      <c r="X50" s="551">
        <f t="shared" si="13"/>
      </c>
      <c r="Y50" s="552">
        <f t="shared" si="14"/>
      </c>
      <c r="Z50" s="551">
        <f t="shared" si="15"/>
      </c>
      <c r="AA50" s="5"/>
    </row>
    <row r="51" ht="15" customHeight="1" spans="1:27" x14ac:dyDescent="0.25">
      <c r="A51" s="357">
        <f>indices!B51</f>
      </c>
      <c r="B51" s="196">
        <v>16905</v>
      </c>
      <c r="C51" s="6">
        <f t="shared" si="12"/>
      </c>
      <c r="D51" s="537">
        <v>27</v>
      </c>
      <c r="E51" s="562">
        <v>25</v>
      </c>
      <c r="F51" s="539"/>
      <c r="G51" s="539"/>
      <c r="H51" s="540">
        <v>0.2</v>
      </c>
      <c r="I51" s="540">
        <v>0.1</v>
      </c>
      <c r="J51" s="542">
        <v>0.5</v>
      </c>
      <c r="K51" s="567">
        <f t="shared" si="17"/>
      </c>
      <c r="L51" s="513">
        <f t="shared" si="18"/>
      </c>
      <c r="M51" s="585">
        <f t="shared" si="19"/>
      </c>
      <c r="N51" s="566"/>
      <c r="O51" s="539"/>
      <c r="P51" s="549"/>
      <c r="Q51" s="566"/>
      <c r="R51" s="539"/>
      <c r="S51" s="549"/>
      <c r="T51" s="567">
        <f t="shared" si="9"/>
      </c>
      <c r="U51" s="65">
        <f t="shared" si="10"/>
      </c>
      <c r="V51" s="568">
        <f t="shared" si="11"/>
      </c>
      <c r="W51" s="550">
        <f t="shared" si="16"/>
      </c>
      <c r="X51" s="551">
        <f t="shared" si="13"/>
      </c>
      <c r="Y51" s="552">
        <f t="shared" si="14"/>
      </c>
      <c r="Z51" s="551">
        <f t="shared" si="15"/>
      </c>
      <c r="AA51" s="5"/>
    </row>
    <row r="52" ht="15" customHeight="1" spans="1:27" x14ac:dyDescent="0.25">
      <c r="A52" s="357">
        <f>indices!B52</f>
      </c>
      <c r="B52" s="196">
        <v>21840</v>
      </c>
      <c r="C52" s="6">
        <f t="shared" si="12"/>
      </c>
      <c r="D52" s="537">
        <v>30</v>
      </c>
      <c r="E52" s="562">
        <v>20</v>
      </c>
      <c r="F52" s="539"/>
      <c r="G52" s="539"/>
      <c r="H52" s="540">
        <v>0.2</v>
      </c>
      <c r="I52" s="540">
        <v>0.1</v>
      </c>
      <c r="J52" s="542">
        <v>0.5</v>
      </c>
      <c r="K52" s="567">
        <f t="shared" si="17"/>
      </c>
      <c r="L52" s="513">
        <f t="shared" si="18"/>
      </c>
      <c r="M52" s="585">
        <f t="shared" si="19"/>
      </c>
      <c r="N52" s="566"/>
      <c r="O52" s="539"/>
      <c r="P52" s="549"/>
      <c r="Q52" s="566"/>
      <c r="R52" s="539"/>
      <c r="S52" s="549"/>
      <c r="T52" s="567">
        <f t="shared" si="9"/>
      </c>
      <c r="U52" s="65">
        <f t="shared" si="10"/>
      </c>
      <c r="V52" s="568">
        <f t="shared" si="11"/>
      </c>
      <c r="W52" s="550">
        <f t="shared" si="16"/>
      </c>
      <c r="X52" s="551">
        <f t="shared" si="13"/>
      </c>
      <c r="Y52" s="552">
        <f t="shared" si="14"/>
      </c>
      <c r="Z52" s="551">
        <f t="shared" si="15"/>
      </c>
      <c r="AA52" s="5"/>
    </row>
    <row r="53" ht="15" customHeight="1" spans="1:27" x14ac:dyDescent="0.25">
      <c r="A53" s="357">
        <f>indices!B53</f>
      </c>
      <c r="B53" s="196">
        <v>10350</v>
      </c>
      <c r="C53" s="6">
        <f t="shared" ref="C53:C54" si="20">+B53*(1-0.4)*1.35*1.08</f>
      </c>
      <c r="D53" s="537">
        <v>9</v>
      </c>
      <c r="E53" s="562">
        <v>10</v>
      </c>
      <c r="F53" s="539"/>
      <c r="G53" s="539"/>
      <c r="H53" s="540">
        <v>0.2</v>
      </c>
      <c r="I53" s="540">
        <v>0.1</v>
      </c>
      <c r="J53" s="542">
        <v>0.5</v>
      </c>
      <c r="K53" s="567">
        <f t="shared" si="17"/>
      </c>
      <c r="L53" s="513">
        <f t="shared" si="18"/>
      </c>
      <c r="M53" s="585">
        <f t="shared" si="19"/>
      </c>
      <c r="N53" s="566"/>
      <c r="O53" s="539"/>
      <c r="P53" s="549"/>
      <c r="Q53" s="566"/>
      <c r="R53" s="539"/>
      <c r="S53" s="549"/>
      <c r="T53" s="567">
        <f t="shared" si="9"/>
      </c>
      <c r="U53" s="65">
        <f t="shared" si="10"/>
      </c>
      <c r="V53" s="568">
        <f t="shared" si="11"/>
      </c>
      <c r="W53" s="550">
        <f t="shared" si="16"/>
      </c>
      <c r="X53" s="551">
        <f t="shared" si="13"/>
      </c>
      <c r="Y53" s="552">
        <f t="shared" si="14"/>
      </c>
      <c r="Z53" s="551">
        <f t="shared" si="15"/>
      </c>
      <c r="AA53" s="5"/>
    </row>
    <row r="54" ht="15" customHeight="1" spans="1:27" x14ac:dyDescent="0.25">
      <c r="A54" s="357">
        <f>indices!B54</f>
      </c>
      <c r="B54" s="196">
        <v>15150</v>
      </c>
      <c r="C54" s="6">
        <f t="shared" si="20"/>
      </c>
      <c r="D54" s="537">
        <v>18</v>
      </c>
      <c r="E54" s="562">
        <v>20</v>
      </c>
      <c r="F54" s="539"/>
      <c r="G54" s="539"/>
      <c r="H54" s="540">
        <v>0.2</v>
      </c>
      <c r="I54" s="540">
        <v>0.1</v>
      </c>
      <c r="J54" s="542">
        <v>0.5</v>
      </c>
      <c r="K54" s="567">
        <f t="shared" si="17"/>
      </c>
      <c r="L54" s="513">
        <f t="shared" si="18"/>
      </c>
      <c r="M54" s="585">
        <f t="shared" si="19"/>
      </c>
      <c r="N54" s="566"/>
      <c r="O54" s="539"/>
      <c r="P54" s="549"/>
      <c r="Q54" s="566"/>
      <c r="R54" s="539"/>
      <c r="S54" s="549"/>
      <c r="T54" s="567">
        <f t="shared" si="9"/>
      </c>
      <c r="U54" s="65">
        <f t="shared" si="10"/>
      </c>
      <c r="V54" s="568">
        <f t="shared" si="11"/>
      </c>
      <c r="W54" s="550">
        <f t="shared" si="16"/>
      </c>
      <c r="X54" s="551">
        <f t="shared" si="13"/>
      </c>
      <c r="Y54" s="552">
        <f t="shared" si="14"/>
      </c>
      <c r="Z54" s="551">
        <f t="shared" si="15"/>
      </c>
      <c r="AA54" s="5"/>
    </row>
    <row r="55" ht="15" customHeight="1" spans="1:27" x14ac:dyDescent="0.25">
      <c r="A55" s="357">
        <f>indices!B55</f>
      </c>
      <c r="B55" s="196">
        <v>5700</v>
      </c>
      <c r="C55" s="6">
        <f t="shared" si="12"/>
      </c>
      <c r="D55" s="537">
        <v>8.5</v>
      </c>
      <c r="E55" s="562">
        <v>20</v>
      </c>
      <c r="F55" s="539"/>
      <c r="G55" s="539"/>
      <c r="H55" s="540">
        <v>0.2</v>
      </c>
      <c r="I55" s="540">
        <v>0.1</v>
      </c>
      <c r="J55" s="542">
        <v>0.5</v>
      </c>
      <c r="K55" s="567">
        <f t="shared" si="17"/>
      </c>
      <c r="L55" s="513">
        <f t="shared" si="18"/>
      </c>
      <c r="M55" s="585">
        <f t="shared" si="19"/>
      </c>
      <c r="N55" s="566"/>
      <c r="O55" s="539"/>
      <c r="P55" s="549"/>
      <c r="Q55" s="566"/>
      <c r="R55" s="539"/>
      <c r="S55" s="549"/>
      <c r="T55" s="567">
        <f t="shared" si="9"/>
      </c>
      <c r="U55" s="65">
        <f t="shared" si="10"/>
      </c>
      <c r="V55" s="568">
        <f t="shared" si="11"/>
      </c>
      <c r="W55" s="550">
        <f t="shared" si="16"/>
      </c>
      <c r="X55" s="551">
        <f t="shared" si="13"/>
      </c>
      <c r="Y55" s="552">
        <f t="shared" si="14"/>
      </c>
      <c r="Z55" s="551">
        <f t="shared" si="15"/>
      </c>
      <c r="AA55" s="5"/>
    </row>
    <row r="56" ht="15" customHeight="1" spans="1:27" x14ac:dyDescent="0.25">
      <c r="A56" s="357">
        <f>indices!B56</f>
      </c>
      <c r="B56" s="196"/>
      <c r="C56" s="6">
        <f t="shared" si="12"/>
      </c>
      <c r="D56" s="574"/>
      <c r="E56" s="575"/>
      <c r="F56" s="539"/>
      <c r="G56" s="539"/>
      <c r="H56" s="555"/>
      <c r="I56" s="555"/>
      <c r="J56" s="542">
        <v>0.5</v>
      </c>
      <c r="K56" s="564"/>
      <c r="L56" s="544"/>
      <c r="M56" s="565"/>
      <c r="N56" s="566"/>
      <c r="O56" s="539"/>
      <c r="P56" s="549"/>
      <c r="Q56" s="566"/>
      <c r="R56" s="539"/>
      <c r="S56" s="549"/>
      <c r="T56" s="566"/>
      <c r="U56" s="539"/>
      <c r="V56" s="549"/>
      <c r="W56" s="511"/>
      <c r="X56" s="551">
        <f t="shared" si="13"/>
      </c>
      <c r="Y56" s="552">
        <f t="shared" si="14"/>
      </c>
      <c r="Z56" s="551">
        <f t="shared" si="15"/>
      </c>
      <c r="AA56" s="5"/>
    </row>
    <row r="57" ht="15" customHeight="1" spans="1:27" x14ac:dyDescent="0.25">
      <c r="A57" s="357">
        <f>indices!B57</f>
      </c>
      <c r="B57" s="196">
        <v>3900</v>
      </c>
      <c r="C57" s="6">
        <f t="shared" si="12"/>
      </c>
      <c r="D57" s="574"/>
      <c r="E57" s="575"/>
      <c r="F57" s="539"/>
      <c r="G57" s="539"/>
      <c r="H57" s="555"/>
      <c r="I57" s="555"/>
      <c r="J57" s="542">
        <v>0.5</v>
      </c>
      <c r="K57" s="564"/>
      <c r="L57" s="544"/>
      <c r="M57" s="565"/>
      <c r="N57" s="566"/>
      <c r="O57" s="539"/>
      <c r="P57" s="549"/>
      <c r="Q57" s="566"/>
      <c r="R57" s="539"/>
      <c r="S57" s="549"/>
      <c r="T57" s="566"/>
      <c r="U57" s="539"/>
      <c r="V57" s="549"/>
      <c r="W57" s="511"/>
      <c r="X57" s="551">
        <f t="shared" si="13"/>
      </c>
      <c r="Y57" s="552">
        <f t="shared" si="14"/>
      </c>
      <c r="Z57" s="551">
        <f t="shared" si="15"/>
      </c>
      <c r="AA57" s="5"/>
    </row>
    <row r="58" ht="15" customHeight="1" spans="1:27" x14ac:dyDescent="0.25">
      <c r="A58" s="357">
        <f>indices!B58</f>
      </c>
      <c r="B58" s="196"/>
      <c r="C58" s="6"/>
      <c r="D58" s="574"/>
      <c r="E58" s="575"/>
      <c r="F58" s="539"/>
      <c r="G58" s="539"/>
      <c r="H58" s="555"/>
      <c r="I58" s="555"/>
      <c r="J58" s="542"/>
      <c r="K58" s="564"/>
      <c r="L58" s="544"/>
      <c r="M58" s="565"/>
      <c r="N58" s="566"/>
      <c r="O58" s="539"/>
      <c r="P58" s="549"/>
      <c r="Q58" s="566"/>
      <c r="R58" s="539"/>
      <c r="S58" s="549"/>
      <c r="T58" s="566"/>
      <c r="U58" s="539"/>
      <c r="V58" s="549"/>
      <c r="W58" s="511"/>
      <c r="X58" s="551"/>
      <c r="Y58" s="552"/>
      <c r="Z58" s="551"/>
      <c r="AA58" s="5"/>
    </row>
    <row r="59" ht="15" customHeight="1" spans="1:27" x14ac:dyDescent="0.25">
      <c r="A59" s="357">
        <f>indices!B59</f>
      </c>
      <c r="B59" s="196">
        <v>5650</v>
      </c>
      <c r="C59" s="6">
        <f t="shared" si="12"/>
      </c>
      <c r="D59" s="574"/>
      <c r="E59" s="575"/>
      <c r="F59" s="539"/>
      <c r="G59" s="539"/>
      <c r="H59" s="555"/>
      <c r="I59" s="555"/>
      <c r="J59" s="542">
        <v>0.5</v>
      </c>
      <c r="K59" s="564"/>
      <c r="L59" s="544"/>
      <c r="M59" s="565"/>
      <c r="N59" s="566"/>
      <c r="O59" s="539"/>
      <c r="P59" s="549"/>
      <c r="Q59" s="566"/>
      <c r="R59" s="539"/>
      <c r="S59" s="549"/>
      <c r="T59" s="566"/>
      <c r="U59" s="539"/>
      <c r="V59" s="549"/>
      <c r="W59" s="511"/>
      <c r="X59" s="551">
        <f t="shared" si="13"/>
      </c>
      <c r="Y59" s="552">
        <f t="shared" si="14"/>
      </c>
      <c r="Z59" s="551">
        <f t="shared" si="15"/>
      </c>
      <c r="AA59" s="5"/>
    </row>
    <row r="60" ht="15" customHeight="1" spans="1:27" x14ac:dyDescent="0.25">
      <c r="A60" s="357">
        <f>indices!B60</f>
      </c>
      <c r="B60" s="196">
        <v>7200</v>
      </c>
      <c r="C60" s="6">
        <f t="shared" si="12"/>
      </c>
      <c r="D60" s="574"/>
      <c r="E60" s="575"/>
      <c r="F60" s="539"/>
      <c r="G60" s="539"/>
      <c r="H60" s="555"/>
      <c r="I60" s="555"/>
      <c r="J60" s="542">
        <v>0.5</v>
      </c>
      <c r="K60" s="564"/>
      <c r="L60" s="544"/>
      <c r="M60" s="565"/>
      <c r="N60" s="566"/>
      <c r="O60" s="539"/>
      <c r="P60" s="549"/>
      <c r="Q60" s="566"/>
      <c r="R60" s="539"/>
      <c r="S60" s="549"/>
      <c r="T60" s="566"/>
      <c r="U60" s="539"/>
      <c r="V60" s="549"/>
      <c r="W60" s="511"/>
      <c r="X60" s="551">
        <f t="shared" si="13"/>
      </c>
      <c r="Y60" s="552">
        <f t="shared" si="14"/>
      </c>
      <c r="Z60" s="551">
        <f t="shared" si="15"/>
      </c>
      <c r="AA60" s="5"/>
    </row>
    <row r="61" ht="15" customHeight="1" spans="1:27" x14ac:dyDescent="0.25">
      <c r="A61" s="357">
        <f>indices!B61</f>
      </c>
      <c r="B61" s="196">
        <v>763</v>
      </c>
      <c r="C61" s="6">
        <f t="shared" si="12"/>
      </c>
      <c r="D61" s="574"/>
      <c r="E61" s="575"/>
      <c r="F61" s="539"/>
      <c r="G61" s="539"/>
      <c r="H61" s="555"/>
      <c r="I61" s="555"/>
      <c r="J61" s="542">
        <v>0.2</v>
      </c>
      <c r="K61" s="564"/>
      <c r="L61" s="544"/>
      <c r="M61" s="565"/>
      <c r="N61" s="566"/>
      <c r="O61" s="539"/>
      <c r="P61" s="549"/>
      <c r="Q61" s="566"/>
      <c r="R61" s="539"/>
      <c r="S61" s="549"/>
      <c r="T61" s="566"/>
      <c r="U61" s="539"/>
      <c r="V61" s="549"/>
      <c r="W61" s="511"/>
      <c r="X61" s="551">
        <f t="shared" si="13"/>
      </c>
      <c r="Y61" s="552">
        <f t="shared" si="14"/>
      </c>
      <c r="Z61" s="551">
        <f t="shared" si="15"/>
      </c>
      <c r="AA61" s="5"/>
    </row>
    <row r="62" ht="15" customHeight="1" spans="1:27" x14ac:dyDescent="0.25">
      <c r="A62" s="357">
        <f>indices!B62</f>
      </c>
      <c r="B62" s="196">
        <v>5852</v>
      </c>
      <c r="C62" s="6">
        <f t="shared" si="12"/>
      </c>
      <c r="D62" s="574"/>
      <c r="E62" s="575"/>
      <c r="F62" s="539"/>
      <c r="G62" s="539"/>
      <c r="H62" s="555"/>
      <c r="I62" s="555"/>
      <c r="J62" s="542">
        <v>0.75</v>
      </c>
      <c r="K62" s="564"/>
      <c r="L62" s="544"/>
      <c r="M62" s="565"/>
      <c r="N62" s="566"/>
      <c r="O62" s="539"/>
      <c r="P62" s="549"/>
      <c r="Q62" s="566"/>
      <c r="R62" s="539"/>
      <c r="S62" s="549"/>
      <c r="T62" s="566"/>
      <c r="U62" s="539"/>
      <c r="V62" s="549"/>
      <c r="W62" s="511"/>
      <c r="X62" s="551">
        <f t="shared" si="13"/>
      </c>
      <c r="Y62" s="552">
        <f t="shared" si="14"/>
      </c>
      <c r="Z62" s="551">
        <f t="shared" si="15"/>
      </c>
      <c r="AA62" s="5"/>
    </row>
    <row r="63" ht="15" customHeight="1" spans="1:27" x14ac:dyDescent="0.25">
      <c r="A63" s="357">
        <f>indices!B63</f>
      </c>
      <c r="B63" s="196">
        <v>9016</v>
      </c>
      <c r="C63" s="6">
        <f t="shared" si="12"/>
      </c>
      <c r="D63" s="574"/>
      <c r="E63" s="575"/>
      <c r="F63" s="539"/>
      <c r="G63" s="539"/>
      <c r="H63" s="555"/>
      <c r="I63" s="555"/>
      <c r="J63" s="542">
        <v>0.75</v>
      </c>
      <c r="K63" s="564"/>
      <c r="L63" s="544"/>
      <c r="M63" s="565"/>
      <c r="N63" s="566"/>
      <c r="O63" s="539"/>
      <c r="P63" s="549"/>
      <c r="Q63" s="566"/>
      <c r="R63" s="539"/>
      <c r="S63" s="549"/>
      <c r="T63" s="566"/>
      <c r="U63" s="539"/>
      <c r="V63" s="549"/>
      <c r="W63" s="511"/>
      <c r="X63" s="551">
        <f t="shared" si="13"/>
      </c>
      <c r="Y63" s="552">
        <f t="shared" si="14"/>
      </c>
      <c r="Z63" s="551">
        <f t="shared" si="15"/>
      </c>
      <c r="AA63" s="5"/>
    </row>
    <row r="64" ht="15" customHeight="1" spans="1:27" x14ac:dyDescent="0.25">
      <c r="A64" s="357">
        <f>indices!B64</f>
      </c>
      <c r="B64" s="196">
        <v>2400</v>
      </c>
      <c r="C64" s="6">
        <f t="shared" si="12"/>
      </c>
      <c r="D64" s="574"/>
      <c r="E64" s="575"/>
      <c r="F64" s="539"/>
      <c r="G64" s="539"/>
      <c r="H64" s="555"/>
      <c r="I64" s="555"/>
      <c r="J64" s="542">
        <v>0.8</v>
      </c>
      <c r="K64" s="564"/>
      <c r="L64" s="544"/>
      <c r="M64" s="565"/>
      <c r="N64" s="566"/>
      <c r="O64" s="539"/>
      <c r="P64" s="549"/>
      <c r="Q64" s="566"/>
      <c r="R64" s="539"/>
      <c r="S64" s="549"/>
      <c r="T64" s="566"/>
      <c r="U64" s="539"/>
      <c r="V64" s="549"/>
      <c r="W64" s="511"/>
      <c r="X64" s="551">
        <f t="shared" si="13"/>
      </c>
      <c r="Y64" s="552">
        <f t="shared" si="14"/>
      </c>
      <c r="Z64" s="551">
        <f t="shared" si="15"/>
      </c>
      <c r="AA64" s="5"/>
    </row>
    <row r="65" ht="15" customHeight="1" spans="1:27" x14ac:dyDescent="0.25">
      <c r="A65" s="357">
        <f>indices!B65</f>
      </c>
      <c r="B65" s="196">
        <v>15500</v>
      </c>
      <c r="C65" s="6">
        <f t="shared" si="12"/>
      </c>
      <c r="D65" s="574"/>
      <c r="E65" s="575"/>
      <c r="F65" s="539"/>
      <c r="G65" s="539"/>
      <c r="H65" s="555"/>
      <c r="I65" s="555"/>
      <c r="J65" s="542">
        <v>0.8</v>
      </c>
      <c r="K65" s="564"/>
      <c r="L65" s="544"/>
      <c r="M65" s="565"/>
      <c r="N65" s="566"/>
      <c r="O65" s="539"/>
      <c r="P65" s="549"/>
      <c r="Q65" s="566"/>
      <c r="R65" s="539"/>
      <c r="S65" s="549"/>
      <c r="T65" s="566"/>
      <c r="U65" s="539"/>
      <c r="V65" s="549"/>
      <c r="W65" s="511"/>
      <c r="X65" s="551">
        <f t="shared" si="13"/>
      </c>
      <c r="Y65" s="552">
        <f t="shared" si="14"/>
      </c>
      <c r="Z65" s="551">
        <f t="shared" si="15"/>
      </c>
      <c r="AA65" s="5"/>
    </row>
    <row r="66" ht="15" customHeight="1" spans="1:27" x14ac:dyDescent="0.25">
      <c r="A66" s="357">
        <f>indices!B66</f>
      </c>
      <c r="B66" s="196">
        <v>865</v>
      </c>
      <c r="C66" s="6">
        <f>+B66*0.6*1.35*1.08</f>
      </c>
      <c r="D66" s="574"/>
      <c r="E66" s="575"/>
      <c r="F66" s="539"/>
      <c r="G66" s="539"/>
      <c r="H66" s="555"/>
      <c r="I66" s="555"/>
      <c r="J66" s="542">
        <v>0.8</v>
      </c>
      <c r="K66" s="564"/>
      <c r="L66" s="544"/>
      <c r="M66" s="565"/>
      <c r="N66" s="566"/>
      <c r="O66" s="539"/>
      <c r="P66" s="549"/>
      <c r="Q66" s="566"/>
      <c r="R66" s="539"/>
      <c r="S66" s="549"/>
      <c r="T66" s="566"/>
      <c r="U66" s="539"/>
      <c r="V66" s="549"/>
      <c r="W66" s="511"/>
      <c r="X66" s="551">
        <f t="shared" si="13"/>
      </c>
      <c r="Y66" s="552">
        <f t="shared" si="14"/>
      </c>
      <c r="Z66" s="551">
        <f t="shared" si="15"/>
      </c>
      <c r="AA66" s="5"/>
    </row>
    <row r="67" ht="15" customHeight="1" spans="1:27" x14ac:dyDescent="0.25">
      <c r="A67" s="357">
        <f>indices!B67</f>
      </c>
      <c r="B67" s="196">
        <v>5570</v>
      </c>
      <c r="C67" s="6">
        <f t="shared" ref="C67:C68" si="21">+B67/2*1.35*1.08</f>
      </c>
      <c r="D67" s="537">
        <v>6</v>
      </c>
      <c r="E67" s="575"/>
      <c r="F67" s="539"/>
      <c r="G67" s="539"/>
      <c r="H67" s="540">
        <v>0.2</v>
      </c>
      <c r="I67" s="555"/>
      <c r="J67" s="542">
        <v>0.8</v>
      </c>
      <c r="K67" s="567">
        <f t="shared" si="17"/>
      </c>
      <c r="L67" s="513">
        <f t="shared" si="18"/>
      </c>
      <c r="M67" s="585">
        <f t="shared" si="19"/>
      </c>
      <c r="N67" s="566"/>
      <c r="O67" s="539"/>
      <c r="P67" s="549"/>
      <c r="Q67" s="566"/>
      <c r="R67" s="539"/>
      <c r="S67" s="549"/>
      <c r="T67" s="566"/>
      <c r="U67" s="539"/>
      <c r="V67" s="549"/>
      <c r="W67" s="550">
        <f t="shared" si="16"/>
      </c>
      <c r="X67" s="551">
        <f t="shared" si="13"/>
      </c>
      <c r="Y67" s="552">
        <f t="shared" si="14"/>
      </c>
      <c r="Z67" s="551">
        <f t="shared" si="15"/>
      </c>
      <c r="AA67" s="5"/>
    </row>
    <row r="68" ht="15" customHeight="1" spans="1:27" x14ac:dyDescent="0.25">
      <c r="A68" s="357">
        <f>indices!B68</f>
      </c>
      <c r="B68" s="196">
        <v>417</v>
      </c>
      <c r="C68" s="6">
        <f t="shared" si="21"/>
      </c>
      <c r="D68" s="574"/>
      <c r="E68" s="575"/>
      <c r="F68" s="539"/>
      <c r="G68" s="539"/>
      <c r="H68" s="555"/>
      <c r="I68" s="555"/>
      <c r="J68" s="542">
        <v>0.7</v>
      </c>
      <c r="K68" s="564"/>
      <c r="L68" s="544"/>
      <c r="M68" s="565"/>
      <c r="N68" s="566"/>
      <c r="O68" s="539"/>
      <c r="P68" s="549"/>
      <c r="Q68" s="566"/>
      <c r="R68" s="539"/>
      <c r="S68" s="549"/>
      <c r="T68" s="566"/>
      <c r="U68" s="539"/>
      <c r="V68" s="549"/>
      <c r="W68" s="511"/>
      <c r="X68" s="551">
        <f t="shared" si="13"/>
      </c>
      <c r="Y68" s="552">
        <f t="shared" si="14"/>
      </c>
      <c r="Z68" s="551">
        <f t="shared" si="15"/>
      </c>
      <c r="AA68" s="5"/>
    </row>
    <row r="69" ht="15" customHeight="1" spans="1:27" x14ac:dyDescent="0.25">
      <c r="A69" s="357">
        <f>indices!B69</f>
      </c>
      <c r="B69" s="196">
        <v>350</v>
      </c>
      <c r="C69" s="6">
        <f>+B69*0.6*1.35*1.08</f>
      </c>
      <c r="D69" s="574"/>
      <c r="E69" s="575"/>
      <c r="F69" s="539"/>
      <c r="G69" s="539"/>
      <c r="H69" s="555"/>
      <c r="I69" s="555"/>
      <c r="J69" s="542">
        <v>0.7</v>
      </c>
      <c r="K69" s="564"/>
      <c r="L69" s="544"/>
      <c r="M69" s="565"/>
      <c r="N69" s="566"/>
      <c r="O69" s="539"/>
      <c r="P69" s="549"/>
      <c r="Q69" s="566"/>
      <c r="R69" s="539"/>
      <c r="S69" s="549"/>
      <c r="T69" s="566"/>
      <c r="U69" s="539"/>
      <c r="V69" s="549"/>
      <c r="W69" s="511"/>
      <c r="X69" s="551">
        <f t="shared" si="13"/>
      </c>
      <c r="Y69" s="552">
        <f t="shared" si="14"/>
      </c>
      <c r="Z69" s="551">
        <f t="shared" si="15"/>
      </c>
      <c r="AA69" s="5"/>
    </row>
    <row r="70" ht="15" customHeight="1" spans="1:27" x14ac:dyDescent="0.25">
      <c r="A70" s="357">
        <f>indices!B70</f>
      </c>
      <c r="B70" s="196">
        <v>518</v>
      </c>
      <c r="C70" s="6">
        <f t="shared" ref="C70:C96" si="22">+B70/2*1.35*1.08</f>
      </c>
      <c r="D70" s="574"/>
      <c r="E70" s="575"/>
      <c r="F70" s="539"/>
      <c r="G70" s="539"/>
      <c r="H70" s="555"/>
      <c r="I70" s="555"/>
      <c r="J70" s="542">
        <v>0.7</v>
      </c>
      <c r="K70" s="564"/>
      <c r="L70" s="544"/>
      <c r="M70" s="565"/>
      <c r="N70" s="566"/>
      <c r="O70" s="539"/>
      <c r="P70" s="549"/>
      <c r="Q70" s="566"/>
      <c r="R70" s="539"/>
      <c r="S70" s="549"/>
      <c r="T70" s="566"/>
      <c r="U70" s="539"/>
      <c r="V70" s="549"/>
      <c r="W70" s="511"/>
      <c r="X70" s="551">
        <f t="shared" si="13"/>
      </c>
      <c r="Y70" s="552">
        <f t="shared" si="14"/>
      </c>
      <c r="Z70" s="551">
        <f t="shared" si="15"/>
      </c>
      <c r="AA70" s="5"/>
    </row>
    <row r="71" ht="15" customHeight="1" spans="1:27" x14ac:dyDescent="0.25">
      <c r="A71" s="357">
        <f>indices!B71</f>
      </c>
      <c r="B71" s="196">
        <v>1050</v>
      </c>
      <c r="C71" s="6">
        <f t="shared" si="22"/>
      </c>
      <c r="D71" s="574"/>
      <c r="E71" s="575"/>
      <c r="F71" s="539"/>
      <c r="G71" s="539"/>
      <c r="H71" s="555"/>
      <c r="I71" s="555"/>
      <c r="J71" s="542">
        <v>0.7</v>
      </c>
      <c r="K71" s="564"/>
      <c r="L71" s="544"/>
      <c r="M71" s="565"/>
      <c r="N71" s="566"/>
      <c r="O71" s="539"/>
      <c r="P71" s="549"/>
      <c r="Q71" s="566"/>
      <c r="R71" s="539"/>
      <c r="S71" s="549"/>
      <c r="T71" s="566"/>
      <c r="U71" s="539"/>
      <c r="V71" s="549"/>
      <c r="W71" s="511"/>
      <c r="X71" s="551">
        <f t="shared" si="13"/>
      </c>
      <c r="Y71" s="552">
        <f t="shared" si="14"/>
      </c>
      <c r="Z71" s="551">
        <f t="shared" si="15"/>
      </c>
      <c r="AA71" s="5"/>
    </row>
    <row r="72" ht="15" customHeight="1" spans="1:27" x14ac:dyDescent="0.25">
      <c r="A72" s="357">
        <f>indices!B72</f>
      </c>
      <c r="B72" s="196"/>
      <c r="C72" s="6"/>
      <c r="D72" s="574"/>
      <c r="E72" s="575"/>
      <c r="F72" s="539"/>
      <c r="G72" s="539"/>
      <c r="H72" s="555"/>
      <c r="I72" s="555"/>
      <c r="J72" s="542"/>
      <c r="K72" s="564"/>
      <c r="L72" s="544"/>
      <c r="M72" s="565"/>
      <c r="N72" s="566"/>
      <c r="O72" s="539"/>
      <c r="P72" s="549"/>
      <c r="Q72" s="566"/>
      <c r="R72" s="539"/>
      <c r="S72" s="549"/>
      <c r="T72" s="566"/>
      <c r="U72" s="539"/>
      <c r="V72" s="549"/>
      <c r="W72" s="511"/>
      <c r="X72" s="551">
        <f t="shared" si="13"/>
      </c>
      <c r="Y72" s="552">
        <f t="shared" si="14"/>
      </c>
      <c r="Z72" s="551">
        <f t="shared" si="15"/>
      </c>
      <c r="AA72" s="5"/>
    </row>
    <row r="73" ht="15" customHeight="1" spans="1:27" x14ac:dyDescent="0.25">
      <c r="A73" s="357">
        <f>indices!B73</f>
      </c>
      <c r="B73" s="196"/>
      <c r="C73" s="6"/>
      <c r="D73" s="574"/>
      <c r="E73" s="575"/>
      <c r="F73" s="539"/>
      <c r="G73" s="539"/>
      <c r="H73" s="555"/>
      <c r="I73" s="555"/>
      <c r="J73" s="542"/>
      <c r="K73" s="564"/>
      <c r="L73" s="544"/>
      <c r="M73" s="565"/>
      <c r="N73" s="566"/>
      <c r="O73" s="539"/>
      <c r="P73" s="549"/>
      <c r="Q73" s="566"/>
      <c r="R73" s="539"/>
      <c r="S73" s="549"/>
      <c r="T73" s="566"/>
      <c r="U73" s="539"/>
      <c r="V73" s="549"/>
      <c r="W73" s="511"/>
      <c r="X73" s="551"/>
      <c r="Y73" s="552"/>
      <c r="Z73" s="551"/>
      <c r="AA73" s="5"/>
    </row>
    <row r="74" ht="15" customHeight="1" spans="1:27" x14ac:dyDescent="0.25">
      <c r="A74" s="357">
        <f>indices!B74</f>
      </c>
      <c r="B74" s="196"/>
      <c r="C74" s="6"/>
      <c r="D74" s="574"/>
      <c r="E74" s="575"/>
      <c r="F74" s="539"/>
      <c r="G74" s="539"/>
      <c r="H74" s="555"/>
      <c r="I74" s="555"/>
      <c r="J74" s="542"/>
      <c r="K74" s="564"/>
      <c r="L74" s="544"/>
      <c r="M74" s="565"/>
      <c r="N74" s="566"/>
      <c r="O74" s="539"/>
      <c r="P74" s="549"/>
      <c r="Q74" s="566"/>
      <c r="R74" s="539"/>
      <c r="S74" s="549"/>
      <c r="T74" s="566"/>
      <c r="U74" s="539"/>
      <c r="V74" s="549"/>
      <c r="W74" s="511"/>
      <c r="X74" s="551"/>
      <c r="Y74" s="552"/>
      <c r="Z74" s="551"/>
      <c r="AA74" s="5"/>
    </row>
    <row r="75" ht="15" customHeight="1" spans="1:27" x14ac:dyDescent="0.25">
      <c r="A75" s="357">
        <f>indices!B75</f>
      </c>
      <c r="B75" s="196"/>
      <c r="C75" s="6"/>
      <c r="D75" s="574"/>
      <c r="E75" s="575"/>
      <c r="F75" s="539"/>
      <c r="G75" s="539"/>
      <c r="H75" s="555"/>
      <c r="I75" s="555"/>
      <c r="J75" s="542"/>
      <c r="K75" s="564"/>
      <c r="L75" s="544"/>
      <c r="M75" s="565"/>
      <c r="N75" s="566"/>
      <c r="O75" s="539"/>
      <c r="P75" s="549"/>
      <c r="Q75" s="566"/>
      <c r="R75" s="539"/>
      <c r="S75" s="549"/>
      <c r="T75" s="566"/>
      <c r="U75" s="539"/>
      <c r="V75" s="549"/>
      <c r="W75" s="511"/>
      <c r="X75" s="551"/>
      <c r="Y75" s="552"/>
      <c r="Z75" s="551"/>
      <c r="AA75" s="5"/>
    </row>
    <row r="76" ht="15" customHeight="1" spans="1:27" x14ac:dyDescent="0.25">
      <c r="A76" s="357">
        <f>indices!B76</f>
      </c>
      <c r="B76" s="196"/>
      <c r="C76" s="6"/>
      <c r="D76" s="574"/>
      <c r="E76" s="575"/>
      <c r="F76" s="539"/>
      <c r="G76" s="539"/>
      <c r="H76" s="555"/>
      <c r="I76" s="555"/>
      <c r="J76" s="542"/>
      <c r="K76" s="564"/>
      <c r="L76" s="544"/>
      <c r="M76" s="565"/>
      <c r="N76" s="566"/>
      <c r="O76" s="539"/>
      <c r="P76" s="549"/>
      <c r="Q76" s="566"/>
      <c r="R76" s="539"/>
      <c r="S76" s="549"/>
      <c r="T76" s="566"/>
      <c r="U76" s="539"/>
      <c r="V76" s="549"/>
      <c r="W76" s="511"/>
      <c r="X76" s="551"/>
      <c r="Y76" s="552"/>
      <c r="Z76" s="551"/>
      <c r="AA76" s="5"/>
    </row>
    <row r="77" ht="15" customHeight="1" spans="1:27" x14ac:dyDescent="0.25">
      <c r="A77" s="357">
        <f>indices!B77</f>
      </c>
      <c r="B77" s="196"/>
      <c r="C77" s="6"/>
      <c r="D77" s="574"/>
      <c r="E77" s="575"/>
      <c r="F77" s="539"/>
      <c r="G77" s="539"/>
      <c r="H77" s="555"/>
      <c r="I77" s="555"/>
      <c r="J77" s="542"/>
      <c r="K77" s="564"/>
      <c r="L77" s="544"/>
      <c r="M77" s="565"/>
      <c r="N77" s="566"/>
      <c r="O77" s="539"/>
      <c r="P77" s="549"/>
      <c r="Q77" s="566"/>
      <c r="R77" s="539"/>
      <c r="S77" s="549"/>
      <c r="T77" s="566"/>
      <c r="U77" s="539"/>
      <c r="V77" s="549"/>
      <c r="W77" s="511"/>
      <c r="X77" s="551"/>
      <c r="Y77" s="552"/>
      <c r="Z77" s="551"/>
      <c r="AA77" s="5"/>
    </row>
    <row r="78" ht="15" customHeight="1" spans="1:27" x14ac:dyDescent="0.25">
      <c r="A78" s="357">
        <f>indices!B78</f>
      </c>
      <c r="B78" s="196"/>
      <c r="C78" s="6"/>
      <c r="D78" s="574"/>
      <c r="E78" s="575"/>
      <c r="F78" s="539"/>
      <c r="G78" s="539"/>
      <c r="H78" s="555"/>
      <c r="I78" s="555"/>
      <c r="J78" s="542"/>
      <c r="K78" s="564"/>
      <c r="L78" s="544"/>
      <c r="M78" s="565"/>
      <c r="N78" s="566"/>
      <c r="O78" s="539"/>
      <c r="P78" s="549"/>
      <c r="Q78" s="566"/>
      <c r="R78" s="539"/>
      <c r="S78" s="549"/>
      <c r="T78" s="566"/>
      <c r="U78" s="539"/>
      <c r="V78" s="549"/>
      <c r="W78" s="511"/>
      <c r="X78" s="551"/>
      <c r="Y78" s="552"/>
      <c r="Z78" s="551"/>
      <c r="AA78" s="5"/>
    </row>
    <row r="79" ht="15" customHeight="1" spans="1:27" x14ac:dyDescent="0.25">
      <c r="A79" s="357">
        <f>indices!B79</f>
      </c>
      <c r="B79" s="196"/>
      <c r="C79" s="6"/>
      <c r="D79" s="574"/>
      <c r="E79" s="575"/>
      <c r="F79" s="539"/>
      <c r="G79" s="539"/>
      <c r="H79" s="555"/>
      <c r="I79" s="555"/>
      <c r="J79" s="542"/>
      <c r="K79" s="564"/>
      <c r="L79" s="544"/>
      <c r="M79" s="565"/>
      <c r="N79" s="566"/>
      <c r="O79" s="539"/>
      <c r="P79" s="549"/>
      <c r="Q79" s="566"/>
      <c r="R79" s="539"/>
      <c r="S79" s="549"/>
      <c r="T79" s="566"/>
      <c r="U79" s="539"/>
      <c r="V79" s="549"/>
      <c r="W79" s="511"/>
      <c r="X79" s="551"/>
      <c r="Y79" s="552"/>
      <c r="Z79" s="551"/>
      <c r="AA79" s="5"/>
    </row>
    <row r="80" ht="15" customHeight="1" spans="1:27" x14ac:dyDescent="0.25">
      <c r="A80" s="357">
        <f>indices!B80</f>
      </c>
      <c r="B80" s="196"/>
      <c r="C80" s="6"/>
      <c r="D80" s="574"/>
      <c r="E80" s="575"/>
      <c r="F80" s="539"/>
      <c r="G80" s="539"/>
      <c r="H80" s="555"/>
      <c r="I80" s="555"/>
      <c r="J80" s="542"/>
      <c r="K80" s="564"/>
      <c r="L80" s="544"/>
      <c r="M80" s="565"/>
      <c r="N80" s="566"/>
      <c r="O80" s="539"/>
      <c r="P80" s="549"/>
      <c r="Q80" s="566"/>
      <c r="R80" s="539"/>
      <c r="S80" s="549"/>
      <c r="T80" s="566"/>
      <c r="U80" s="539"/>
      <c r="V80" s="549"/>
      <c r="W80" s="511"/>
      <c r="X80" s="551"/>
      <c r="Y80" s="552"/>
      <c r="Z80" s="551"/>
      <c r="AA80" s="5"/>
    </row>
    <row r="81" ht="15" customHeight="1" spans="1:27" x14ac:dyDescent="0.25">
      <c r="A81" s="357">
        <f>indices!B81</f>
      </c>
      <c r="B81" s="196"/>
      <c r="C81" s="6"/>
      <c r="D81" s="574"/>
      <c r="E81" s="575"/>
      <c r="F81" s="539"/>
      <c r="G81" s="539"/>
      <c r="H81" s="555"/>
      <c r="I81" s="555"/>
      <c r="J81" s="542"/>
      <c r="K81" s="564"/>
      <c r="L81" s="544"/>
      <c r="M81" s="565"/>
      <c r="N81" s="566"/>
      <c r="O81" s="539"/>
      <c r="P81" s="549"/>
      <c r="Q81" s="566"/>
      <c r="R81" s="539"/>
      <c r="S81" s="549"/>
      <c r="T81" s="566"/>
      <c r="U81" s="539"/>
      <c r="V81" s="549"/>
      <c r="W81" s="511"/>
      <c r="X81" s="551">
        <f t="shared" si="13"/>
      </c>
      <c r="Y81" s="552">
        <f t="shared" si="14"/>
      </c>
      <c r="Z81" s="551">
        <f t="shared" si="15"/>
      </c>
      <c r="AA81" s="5"/>
    </row>
    <row r="82" ht="15" customHeight="1" spans="1:27" x14ac:dyDescent="0.25">
      <c r="A82" s="357">
        <f>indices!B82</f>
      </c>
      <c r="B82" s="579"/>
      <c r="C82" s="352"/>
      <c r="D82" s="523" t="s">
        <v>93</v>
      </c>
      <c r="E82" s="580"/>
      <c r="F82" s="525"/>
      <c r="G82" s="525"/>
      <c r="H82" s="524"/>
      <c r="I82" s="524"/>
      <c r="J82" s="581"/>
      <c r="K82" s="582"/>
      <c r="L82" s="528"/>
      <c r="M82" s="583"/>
      <c r="N82" s="584"/>
      <c r="O82" s="525"/>
      <c r="P82" s="534"/>
      <c r="Q82" s="584"/>
      <c r="R82" s="525"/>
      <c r="S82" s="534"/>
      <c r="T82" s="584"/>
      <c r="U82" s="525"/>
      <c r="V82" s="534"/>
      <c r="W82" s="535"/>
      <c r="X82" s="551">
        <f t="shared" si="13"/>
      </c>
      <c r="Y82" s="552">
        <f t="shared" si="14"/>
      </c>
      <c r="Z82" s="551">
        <f t="shared" si="15"/>
      </c>
      <c r="AA82" s="352"/>
    </row>
    <row r="83" ht="15" customHeight="1" spans="1:27" x14ac:dyDescent="0.25">
      <c r="A83" s="357">
        <f>indices!B83</f>
      </c>
      <c r="B83" s="196">
        <v>2220</v>
      </c>
      <c r="C83" s="6">
        <f t="shared" si="22"/>
      </c>
      <c r="D83" s="504">
        <v>3.5</v>
      </c>
      <c r="E83" s="504">
        <f>100+20</f>
      </c>
      <c r="F83" s="513">
        <f t="shared" ref="F83:F92" si="23">E83*$F$3*$H$218</f>
      </c>
      <c r="G83" s="513">
        <f>(E83-20)*$G$3*$E$218</f>
      </c>
      <c r="H83" s="540">
        <v>0.2</v>
      </c>
      <c r="I83" s="540">
        <v>0.1</v>
      </c>
      <c r="J83" s="542">
        <v>0.4</v>
      </c>
      <c r="K83" s="567">
        <f t="shared" ref="K83:K93" si="24">D83*$E$218*J83</f>
      </c>
      <c r="L83" s="513">
        <f t="shared" si="18"/>
      </c>
      <c r="M83" s="568">
        <f t="shared" si="19"/>
      </c>
      <c r="N83" s="566"/>
      <c r="O83" s="539"/>
      <c r="P83" s="549"/>
      <c r="Q83" s="567">
        <f t="shared" ref="Q83:Q93" si="25">F83*H83</f>
      </c>
      <c r="R83" s="513">
        <f t="shared" ref="R83:R93" si="26">G83*H83</f>
      </c>
      <c r="S83" s="568">
        <f t="shared" ref="S83:S84" si="27">(Q83*$F$2/1000)+(G83*G2/1000)</f>
      </c>
      <c r="T83" s="567">
        <f t="shared" ref="T83:T93" si="28">E83*$E$218</f>
      </c>
      <c r="U83" s="513">
        <f t="shared" ref="U83:U93" si="29">T83*I83</f>
      </c>
      <c r="V83" s="568">
        <f t="shared" ref="V83:V93" si="30">U83*$E$2/1000</f>
      </c>
      <c r="W83" s="550">
        <f t="shared" si="16"/>
      </c>
      <c r="X83" s="551">
        <f t="shared" si="13"/>
      </c>
      <c r="Y83" s="552">
        <f t="shared" si="14"/>
      </c>
      <c r="Z83" s="551">
        <f t="shared" si="15"/>
      </c>
      <c r="AA83" s="5"/>
    </row>
    <row r="84" ht="15" customHeight="1" spans="1:27" x14ac:dyDescent="0.25">
      <c r="A84" s="357">
        <f>indices!B84</f>
      </c>
      <c r="B84" s="196">
        <v>3300</v>
      </c>
      <c r="C84" s="6">
        <f t="shared" si="22"/>
      </c>
      <c r="D84" s="504">
        <v>5.5</v>
      </c>
      <c r="E84" s="504">
        <f>150+30</f>
      </c>
      <c r="F84" s="513">
        <f t="shared" si="23"/>
      </c>
      <c r="G84" s="513">
        <f>(E84-30)*$G$3*$E$218</f>
      </c>
      <c r="H84" s="540">
        <v>0.2</v>
      </c>
      <c r="I84" s="540">
        <v>0.1</v>
      </c>
      <c r="J84" s="542">
        <v>0.75</v>
      </c>
      <c r="K84" s="567">
        <f t="shared" si="24"/>
      </c>
      <c r="L84" s="513">
        <f t="shared" si="18"/>
      </c>
      <c r="M84" s="585">
        <f t="shared" si="19"/>
      </c>
      <c r="N84" s="566"/>
      <c r="O84" s="539"/>
      <c r="P84" s="549"/>
      <c r="Q84" s="567">
        <f t="shared" si="25"/>
      </c>
      <c r="R84" s="513">
        <f t="shared" si="26"/>
      </c>
      <c r="S84" s="568">
        <f t="shared" si="27"/>
      </c>
      <c r="T84" s="567">
        <f t="shared" si="28"/>
      </c>
      <c r="U84" s="513">
        <f t="shared" si="29"/>
      </c>
      <c r="V84" s="568">
        <f t="shared" si="30"/>
      </c>
      <c r="W84" s="550">
        <f t="shared" si="16"/>
      </c>
      <c r="X84" s="551">
        <f t="shared" si="13"/>
      </c>
      <c r="Y84" s="552">
        <f t="shared" si="14"/>
      </c>
      <c r="Z84" s="551">
        <f t="shared" si="15"/>
      </c>
      <c r="AA84" s="5"/>
    </row>
    <row r="85" ht="15" customHeight="1" spans="1:27" x14ac:dyDescent="0.25">
      <c r="A85" s="357">
        <f>indices!B85</f>
      </c>
      <c r="B85" s="196">
        <v>5060</v>
      </c>
      <c r="C85" s="6">
        <f t="shared" si="22"/>
      </c>
      <c r="D85" s="504">
        <v>12</v>
      </c>
      <c r="E85" s="504">
        <f t="shared" ref="E85:E86" si="31">150+40</f>
      </c>
      <c r="F85" s="513">
        <f t="shared" si="23"/>
      </c>
      <c r="G85" s="513">
        <f t="shared" ref="G85:G86" si="32">(E85-40)*$G$3*$E$218</f>
      </c>
      <c r="H85" s="540">
        <v>0.2</v>
      </c>
      <c r="I85" s="540">
        <v>0.1</v>
      </c>
      <c r="J85" s="542">
        <v>0.75</v>
      </c>
      <c r="K85" s="567">
        <f t="shared" si="24"/>
      </c>
      <c r="L85" s="513">
        <f t="shared" si="18"/>
      </c>
      <c r="M85" s="585">
        <f t="shared" si="19"/>
      </c>
      <c r="N85" s="566"/>
      <c r="O85" s="539"/>
      <c r="P85" s="549"/>
      <c r="Q85" s="567">
        <f t="shared" si="25"/>
      </c>
      <c r="R85" s="513">
        <f t="shared" si="26"/>
      </c>
      <c r="S85" s="568">
        <f t="shared" ref="S85:S93" si="33">(Q85*$F$2/1000)+(G85*G5/1000)</f>
      </c>
      <c r="T85" s="567">
        <f t="shared" si="28"/>
      </c>
      <c r="U85" s="513">
        <f t="shared" si="29"/>
      </c>
      <c r="V85" s="568">
        <f t="shared" si="30"/>
      </c>
      <c r="W85" s="550">
        <f t="shared" si="16"/>
      </c>
      <c r="X85" s="551">
        <f t="shared" si="13"/>
      </c>
      <c r="Y85" s="552">
        <f t="shared" si="14"/>
      </c>
      <c r="Z85" s="551">
        <f t="shared" si="15"/>
      </c>
      <c r="AA85" s="5"/>
    </row>
    <row r="86" ht="15" customHeight="1" spans="1:27" x14ac:dyDescent="0.25">
      <c r="A86" s="357">
        <f>indices!B86</f>
      </c>
      <c r="B86" s="196">
        <v>7385</v>
      </c>
      <c r="C86" s="6">
        <f t="shared" si="22"/>
      </c>
      <c r="D86" s="504">
        <v>12</v>
      </c>
      <c r="E86" s="504">
        <f t="shared" si="31"/>
      </c>
      <c r="F86" s="513">
        <f t="shared" si="23"/>
      </c>
      <c r="G86" s="513">
        <f t="shared" si="32"/>
      </c>
      <c r="H86" s="540">
        <v>0.2</v>
      </c>
      <c r="I86" s="540">
        <v>0.1</v>
      </c>
      <c r="J86" s="542">
        <v>0.75</v>
      </c>
      <c r="K86" s="567">
        <f t="shared" si="24"/>
      </c>
      <c r="L86" s="513">
        <f t="shared" si="18"/>
      </c>
      <c r="M86" s="585">
        <f t="shared" si="19"/>
      </c>
      <c r="N86" s="566"/>
      <c r="O86" s="539"/>
      <c r="P86" s="549"/>
      <c r="Q86" s="567">
        <f t="shared" si="25"/>
      </c>
      <c r="R86" s="513">
        <f t="shared" si="26"/>
      </c>
      <c r="S86" s="568">
        <f t="shared" si="33"/>
      </c>
      <c r="T86" s="567">
        <f t="shared" si="28"/>
      </c>
      <c r="U86" s="513">
        <f t="shared" si="29"/>
      </c>
      <c r="V86" s="568">
        <f t="shared" si="30"/>
      </c>
      <c r="W86" s="550">
        <f t="shared" si="16"/>
      </c>
      <c r="X86" s="551">
        <f t="shared" si="13"/>
      </c>
      <c r="Y86" s="552">
        <f t="shared" si="14"/>
      </c>
      <c r="Z86" s="551">
        <f t="shared" si="15"/>
      </c>
      <c r="AA86" s="5"/>
    </row>
    <row r="87" ht="15" customHeight="1" spans="1:27" x14ac:dyDescent="0.25">
      <c r="A87" s="357">
        <f>indices!B87</f>
      </c>
      <c r="B87" s="196">
        <v>12200</v>
      </c>
      <c r="C87" s="6">
        <f t="shared" si="22"/>
      </c>
      <c r="D87" s="504">
        <v>22</v>
      </c>
      <c r="E87" s="504">
        <f>240+100</f>
      </c>
      <c r="F87" s="513">
        <f t="shared" si="23"/>
      </c>
      <c r="G87" s="513">
        <f>(E87-100)*$G$3*$E$218</f>
      </c>
      <c r="H87" s="540">
        <v>0.2</v>
      </c>
      <c r="I87" s="540">
        <v>0.1</v>
      </c>
      <c r="J87" s="542">
        <v>0.6</v>
      </c>
      <c r="K87" s="567">
        <f t="shared" si="24"/>
      </c>
      <c r="L87" s="513">
        <f t="shared" si="18"/>
      </c>
      <c r="M87" s="585">
        <f t="shared" si="19"/>
      </c>
      <c r="N87" s="566"/>
      <c r="O87" s="539"/>
      <c r="P87" s="549"/>
      <c r="Q87" s="567">
        <f t="shared" si="25"/>
      </c>
      <c r="R87" s="513">
        <f t="shared" si="26"/>
      </c>
      <c r="S87" s="568">
        <f t="shared" si="33"/>
      </c>
      <c r="T87" s="567">
        <f t="shared" si="28"/>
      </c>
      <c r="U87" s="513">
        <f t="shared" si="29"/>
      </c>
      <c r="V87" s="568">
        <f t="shared" si="30"/>
      </c>
      <c r="W87" s="550">
        <f t="shared" si="16"/>
      </c>
      <c r="X87" s="551">
        <f t="shared" si="13"/>
      </c>
      <c r="Y87" s="552">
        <f t="shared" si="14"/>
      </c>
      <c r="Z87" s="551">
        <f t="shared" si="15"/>
      </c>
      <c r="AA87" s="5"/>
    </row>
    <row r="88" ht="15" customHeight="1" spans="1:27" x14ac:dyDescent="0.25">
      <c r="A88" s="357">
        <f>indices!B88</f>
      </c>
      <c r="B88" s="196">
        <v>33000</v>
      </c>
      <c r="C88" s="6">
        <f t="shared" si="22"/>
      </c>
      <c r="D88" s="504">
        <v>30</v>
      </c>
      <c r="E88" s="504">
        <f>240+200</f>
      </c>
      <c r="F88" s="513">
        <f t="shared" si="23"/>
      </c>
      <c r="G88" s="513">
        <f>(E88-200)*$G$3*$E$218</f>
      </c>
      <c r="H88" s="540">
        <v>0.2</v>
      </c>
      <c r="I88" s="540">
        <v>0.1</v>
      </c>
      <c r="J88" s="542">
        <v>0.6</v>
      </c>
      <c r="K88" s="567">
        <f t="shared" si="24"/>
      </c>
      <c r="L88" s="513">
        <f t="shared" si="18"/>
      </c>
      <c r="M88" s="585">
        <f t="shared" si="19"/>
      </c>
      <c r="N88" s="566"/>
      <c r="O88" s="539"/>
      <c r="P88" s="549"/>
      <c r="Q88" s="567">
        <f t="shared" si="25"/>
      </c>
      <c r="R88" s="513">
        <f t="shared" si="26"/>
      </c>
      <c r="S88" s="568">
        <f t="shared" si="33"/>
      </c>
      <c r="T88" s="567">
        <f t="shared" si="28"/>
      </c>
      <c r="U88" s="513">
        <f t="shared" si="29"/>
      </c>
      <c r="V88" s="568">
        <f t="shared" si="30"/>
      </c>
      <c r="W88" s="550">
        <f t="shared" si="16"/>
      </c>
      <c r="X88" s="551">
        <f t="shared" si="13"/>
      </c>
      <c r="Y88" s="552">
        <f t="shared" si="14"/>
      </c>
      <c r="Z88" s="551">
        <f t="shared" si="15"/>
      </c>
      <c r="AA88" s="5"/>
    </row>
    <row r="89" ht="15" customHeight="1" spans="1:27" x14ac:dyDescent="0.25">
      <c r="A89" s="357">
        <f>indices!B89</f>
      </c>
      <c r="B89" s="196"/>
      <c r="C89" s="6">
        <f t="shared" si="22"/>
      </c>
      <c r="D89" s="504">
        <v>22</v>
      </c>
      <c r="E89" s="504">
        <f>240+100</f>
      </c>
      <c r="F89" s="513">
        <f t="shared" si="23"/>
      </c>
      <c r="G89" s="513">
        <f>(E89-100)*$G$3*$E$218</f>
      </c>
      <c r="H89" s="540">
        <v>0.2</v>
      </c>
      <c r="I89" s="540">
        <v>0.1</v>
      </c>
      <c r="J89" s="542">
        <v>0.6</v>
      </c>
      <c r="K89" s="567">
        <f t="shared" si="24"/>
      </c>
      <c r="L89" s="513">
        <f t="shared" si="18"/>
      </c>
      <c r="M89" s="585">
        <f t="shared" si="19"/>
      </c>
      <c r="N89" s="566"/>
      <c r="O89" s="539"/>
      <c r="P89" s="549"/>
      <c r="Q89" s="567">
        <f t="shared" si="25"/>
      </c>
      <c r="R89" s="513">
        <f t="shared" si="26"/>
      </c>
      <c r="S89" s="568">
        <f t="shared" si="33"/>
      </c>
      <c r="T89" s="567">
        <f t="shared" si="28"/>
      </c>
      <c r="U89" s="513">
        <f t="shared" si="29"/>
      </c>
      <c r="V89" s="568">
        <f t="shared" si="30"/>
      </c>
      <c r="W89" s="550">
        <f t="shared" si="16"/>
      </c>
      <c r="X89" s="551">
        <f t="shared" si="13"/>
      </c>
      <c r="Y89" s="552">
        <f t="shared" si="14"/>
      </c>
      <c r="Z89" s="551">
        <f t="shared" si="15"/>
      </c>
      <c r="AA89" s="5"/>
    </row>
    <row r="90" ht="15" customHeight="1" spans="1:27" x14ac:dyDescent="0.25">
      <c r="A90" s="357">
        <f>indices!B90</f>
      </c>
      <c r="B90" s="196"/>
      <c r="C90" s="6">
        <f t="shared" si="22"/>
      </c>
      <c r="D90" s="504">
        <v>30</v>
      </c>
      <c r="E90" s="504">
        <f>240+200</f>
      </c>
      <c r="F90" s="513">
        <f t="shared" si="23"/>
      </c>
      <c r="G90" s="513">
        <f>(E90-200)*$G$3*$E$218</f>
      </c>
      <c r="H90" s="540">
        <v>0.2</v>
      </c>
      <c r="I90" s="540">
        <v>0.1</v>
      </c>
      <c r="J90" s="542">
        <v>0.6</v>
      </c>
      <c r="K90" s="567">
        <f t="shared" si="24"/>
      </c>
      <c r="L90" s="513">
        <f t="shared" si="18"/>
      </c>
      <c r="M90" s="585">
        <f t="shared" si="19"/>
      </c>
      <c r="N90" s="566"/>
      <c r="O90" s="539"/>
      <c r="P90" s="549"/>
      <c r="Q90" s="567">
        <f t="shared" si="25"/>
      </c>
      <c r="R90" s="513">
        <f t="shared" si="26"/>
      </c>
      <c r="S90" s="568">
        <f t="shared" si="33"/>
      </c>
      <c r="T90" s="567">
        <f t="shared" si="28"/>
      </c>
      <c r="U90" s="513">
        <f t="shared" si="29"/>
      </c>
      <c r="V90" s="568">
        <f t="shared" si="30"/>
      </c>
      <c r="W90" s="550">
        <f t="shared" si="16"/>
      </c>
      <c r="X90" s="551">
        <f t="shared" si="13"/>
      </c>
      <c r="Y90" s="552">
        <f t="shared" si="14"/>
      </c>
      <c r="Z90" s="551">
        <f t="shared" si="15"/>
      </c>
      <c r="AA90" s="5"/>
    </row>
    <row r="91" ht="15" customHeight="1" spans="1:27" x14ac:dyDescent="0.25">
      <c r="A91" s="357">
        <f>indices!B91</f>
      </c>
      <c r="B91" s="196">
        <v>25000</v>
      </c>
      <c r="C91" s="6">
        <f t="shared" si="22"/>
      </c>
      <c r="D91" s="504">
        <v>20</v>
      </c>
      <c r="E91" s="504">
        <f t="shared" ref="E91:E92" si="34">240+60</f>
      </c>
      <c r="F91" s="513">
        <f t="shared" si="23"/>
      </c>
      <c r="G91" s="513">
        <f t="shared" ref="G91:G92" si="35">(E91-60)*$G$3*$E$218</f>
      </c>
      <c r="H91" s="540">
        <v>0.2</v>
      </c>
      <c r="I91" s="540">
        <v>0.1</v>
      </c>
      <c r="J91" s="542">
        <v>0.6</v>
      </c>
      <c r="K91" s="567">
        <f t="shared" si="24"/>
      </c>
      <c r="L91" s="513">
        <f t="shared" si="18"/>
      </c>
      <c r="M91" s="585">
        <f t="shared" si="19"/>
      </c>
      <c r="N91" s="566"/>
      <c r="O91" s="539"/>
      <c r="P91" s="549"/>
      <c r="Q91" s="567">
        <f t="shared" si="25"/>
      </c>
      <c r="R91" s="513">
        <f t="shared" si="26"/>
      </c>
      <c r="S91" s="568">
        <f t="shared" si="33"/>
      </c>
      <c r="T91" s="567">
        <f t="shared" si="28"/>
      </c>
      <c r="U91" s="513">
        <f t="shared" si="29"/>
      </c>
      <c r="V91" s="568">
        <f t="shared" si="30"/>
      </c>
      <c r="W91" s="550">
        <f t="shared" si="16"/>
      </c>
      <c r="X91" s="551">
        <f t="shared" si="13"/>
      </c>
      <c r="Y91" s="552">
        <f t="shared" si="14"/>
      </c>
      <c r="Z91" s="551">
        <f t="shared" si="15"/>
      </c>
      <c r="AA91" s="5"/>
    </row>
    <row r="92" ht="15" customHeight="1" spans="1:27" x14ac:dyDescent="0.25">
      <c r="A92" s="357">
        <f>indices!B92</f>
      </c>
      <c r="B92" s="196">
        <v>7000</v>
      </c>
      <c r="C92" s="6">
        <f t="shared" si="22"/>
      </c>
      <c r="D92" s="504">
        <v>13.5</v>
      </c>
      <c r="E92" s="504">
        <f t="shared" si="34"/>
      </c>
      <c r="F92" s="513">
        <f t="shared" si="23"/>
      </c>
      <c r="G92" s="513">
        <f t="shared" si="35"/>
      </c>
      <c r="H92" s="540">
        <v>0.2</v>
      </c>
      <c r="I92" s="540">
        <v>0.1</v>
      </c>
      <c r="J92" s="542">
        <v>0.6</v>
      </c>
      <c r="K92" s="567">
        <f t="shared" si="24"/>
      </c>
      <c r="L92" s="513">
        <f t="shared" si="18"/>
      </c>
      <c r="M92" s="585">
        <f t="shared" si="19"/>
      </c>
      <c r="N92" s="566"/>
      <c r="O92" s="539"/>
      <c r="P92" s="549"/>
      <c r="Q92" s="567">
        <f t="shared" si="25"/>
      </c>
      <c r="R92" s="513">
        <f t="shared" si="26"/>
      </c>
      <c r="S92" s="568">
        <f t="shared" si="33"/>
      </c>
      <c r="T92" s="567">
        <f t="shared" si="28"/>
      </c>
      <c r="U92" s="513">
        <f t="shared" si="29"/>
      </c>
      <c r="V92" s="568">
        <f t="shared" si="30"/>
      </c>
      <c r="W92" s="550">
        <f t="shared" si="16"/>
      </c>
      <c r="X92" s="551">
        <f t="shared" si="13"/>
      </c>
      <c r="Y92" s="552">
        <f t="shared" si="14"/>
      </c>
      <c r="Z92" s="551">
        <f t="shared" si="15"/>
      </c>
      <c r="AA92" s="5"/>
    </row>
    <row r="93" ht="15" customHeight="1" spans="1:27" x14ac:dyDescent="0.25">
      <c r="A93" s="357">
        <f>indices!B93</f>
      </c>
      <c r="B93" s="196">
        <v>20700</v>
      </c>
      <c r="C93" s="6">
        <f t="shared" si="22"/>
      </c>
      <c r="D93" s="504">
        <v>10</v>
      </c>
      <c r="E93" s="504">
        <f>100</f>
      </c>
      <c r="F93" s="544"/>
      <c r="G93" s="544"/>
      <c r="H93" s="540">
        <v>0.2</v>
      </c>
      <c r="I93" s="540">
        <v>0.1</v>
      </c>
      <c r="J93" s="542">
        <v>0.6</v>
      </c>
      <c r="K93" s="567">
        <f t="shared" si="24"/>
      </c>
      <c r="L93" s="513">
        <f t="shared" si="18"/>
      </c>
      <c r="M93" s="585">
        <f t="shared" si="19"/>
      </c>
      <c r="N93" s="566"/>
      <c r="O93" s="539"/>
      <c r="P93" s="549"/>
      <c r="Q93" s="567">
        <f t="shared" si="25"/>
      </c>
      <c r="R93" s="513">
        <f t="shared" si="26"/>
      </c>
      <c r="S93" s="568">
        <f t="shared" si="33"/>
      </c>
      <c r="T93" s="567">
        <f t="shared" si="28"/>
      </c>
      <c r="U93" s="513">
        <f t="shared" si="29"/>
      </c>
      <c r="V93" s="568">
        <f t="shared" si="30"/>
      </c>
      <c r="W93" s="550">
        <f t="shared" si="16"/>
      </c>
      <c r="X93" s="551">
        <f t="shared" si="13"/>
      </c>
      <c r="Y93" s="552">
        <f t="shared" si="14"/>
      </c>
      <c r="Z93" s="551">
        <f t="shared" si="15"/>
      </c>
      <c r="AA93" s="5"/>
    </row>
    <row r="94" ht="15" customHeight="1" spans="1:27" x14ac:dyDescent="0.25">
      <c r="A94" s="357">
        <f>indices!B94</f>
      </c>
      <c r="B94" s="196">
        <v>2900</v>
      </c>
      <c r="C94" s="6">
        <f t="shared" si="22"/>
      </c>
      <c r="D94" s="555"/>
      <c r="E94" s="555"/>
      <c r="F94" s="539"/>
      <c r="G94" s="539"/>
      <c r="H94" s="555"/>
      <c r="I94" s="555"/>
      <c r="J94" s="576"/>
      <c r="K94" s="564"/>
      <c r="L94" s="544"/>
      <c r="M94" s="565"/>
      <c r="N94" s="566"/>
      <c r="O94" s="539"/>
      <c r="P94" s="549"/>
      <c r="Q94" s="566"/>
      <c r="R94" s="539"/>
      <c r="S94" s="549"/>
      <c r="T94" s="566"/>
      <c r="U94" s="539"/>
      <c r="V94" s="549"/>
      <c r="W94" s="511"/>
      <c r="X94" s="551">
        <f t="shared" si="13"/>
      </c>
      <c r="Y94" s="552">
        <f t="shared" si="14"/>
      </c>
      <c r="Z94" s="551">
        <f t="shared" si="15"/>
      </c>
      <c r="AA94" s="5"/>
    </row>
    <row r="95" ht="15" customHeight="1" spans="1:27" x14ac:dyDescent="0.25">
      <c r="A95" s="357">
        <f>indices!B95</f>
      </c>
      <c r="B95" s="196">
        <v>3400</v>
      </c>
      <c r="C95" s="6">
        <f t="shared" si="22"/>
      </c>
      <c r="D95" s="555"/>
      <c r="E95" s="555"/>
      <c r="F95" s="539"/>
      <c r="G95" s="539"/>
      <c r="H95" s="555"/>
      <c r="I95" s="555"/>
      <c r="J95" s="576"/>
      <c r="K95" s="564"/>
      <c r="L95" s="544"/>
      <c r="M95" s="565"/>
      <c r="N95" s="566"/>
      <c r="O95" s="539"/>
      <c r="P95" s="549"/>
      <c r="Q95" s="566"/>
      <c r="R95" s="539"/>
      <c r="S95" s="549"/>
      <c r="T95" s="566"/>
      <c r="U95" s="539"/>
      <c r="V95" s="549"/>
      <c r="W95" s="511"/>
      <c r="X95" s="551">
        <f t="shared" si="13"/>
      </c>
      <c r="Y95" s="552">
        <f t="shared" si="14"/>
      </c>
      <c r="Z95" s="551">
        <f t="shared" si="15"/>
      </c>
      <c r="AA95" s="5"/>
    </row>
    <row r="96" ht="15" customHeight="1" spans="1:27" x14ac:dyDescent="0.25">
      <c r="A96" s="357">
        <f>indices!B96</f>
      </c>
      <c r="B96" s="196">
        <v>900</v>
      </c>
      <c r="C96" s="6">
        <f t="shared" si="22"/>
      </c>
      <c r="D96" s="587"/>
      <c r="E96" s="587"/>
      <c r="F96" s="539"/>
      <c r="G96" s="539"/>
      <c r="H96" s="555"/>
      <c r="I96" s="555"/>
      <c r="J96" s="576"/>
      <c r="K96" s="564"/>
      <c r="L96" s="544"/>
      <c r="M96" s="565"/>
      <c r="N96" s="566"/>
      <c r="O96" s="539"/>
      <c r="P96" s="549"/>
      <c r="Q96" s="566"/>
      <c r="R96" s="539"/>
      <c r="S96" s="549"/>
      <c r="T96" s="566"/>
      <c r="U96" s="539"/>
      <c r="V96" s="549"/>
      <c r="W96" s="511"/>
      <c r="X96" s="551">
        <f t="shared" si="13"/>
      </c>
      <c r="Y96" s="552">
        <f t="shared" si="14"/>
      </c>
      <c r="Z96" s="551">
        <f t="shared" si="15"/>
      </c>
      <c r="AA96" s="5"/>
    </row>
    <row r="97" ht="15" customHeight="1" spans="1:27" x14ac:dyDescent="0.25">
      <c r="A97" s="357">
        <f>indices!B97</f>
      </c>
      <c r="B97" s="196"/>
      <c r="C97" s="6"/>
      <c r="D97" s="587"/>
      <c r="E97" s="587"/>
      <c r="F97" s="539"/>
      <c r="G97" s="539"/>
      <c r="H97" s="555"/>
      <c r="I97" s="555"/>
      <c r="J97" s="576"/>
      <c r="K97" s="564"/>
      <c r="L97" s="544"/>
      <c r="M97" s="565"/>
      <c r="N97" s="566"/>
      <c r="O97" s="539"/>
      <c r="P97" s="549"/>
      <c r="Q97" s="566"/>
      <c r="R97" s="539"/>
      <c r="S97" s="549"/>
      <c r="T97" s="566"/>
      <c r="U97" s="539"/>
      <c r="V97" s="549"/>
      <c r="W97" s="511"/>
      <c r="X97" s="551"/>
      <c r="Y97" s="552"/>
      <c r="Z97" s="551"/>
      <c r="AA97" s="5"/>
    </row>
    <row r="98" ht="15" customHeight="1" spans="1:27" x14ac:dyDescent="0.25">
      <c r="A98" s="357">
        <f>indices!B98</f>
      </c>
      <c r="B98" s="196"/>
      <c r="C98" s="6"/>
      <c r="D98" s="587"/>
      <c r="E98" s="587"/>
      <c r="F98" s="539"/>
      <c r="G98" s="539"/>
      <c r="H98" s="555"/>
      <c r="I98" s="555"/>
      <c r="J98" s="576"/>
      <c r="K98" s="564"/>
      <c r="L98" s="544"/>
      <c r="M98" s="565"/>
      <c r="N98" s="566"/>
      <c r="O98" s="539"/>
      <c r="P98" s="549"/>
      <c r="Q98" s="566"/>
      <c r="R98" s="539"/>
      <c r="S98" s="549"/>
      <c r="T98" s="566"/>
      <c r="U98" s="539"/>
      <c r="V98" s="549"/>
      <c r="W98" s="511"/>
      <c r="X98" s="551"/>
      <c r="Y98" s="552"/>
      <c r="Z98" s="551"/>
      <c r="AA98" s="5"/>
    </row>
    <row r="99" ht="15" customHeight="1" spans="1:27" x14ac:dyDescent="0.25">
      <c r="A99" s="357">
        <f>indices!B99</f>
      </c>
      <c r="B99" s="196"/>
      <c r="C99" s="6"/>
      <c r="D99" s="555"/>
      <c r="E99" s="555"/>
      <c r="F99" s="539"/>
      <c r="G99" s="539"/>
      <c r="H99" s="555"/>
      <c r="I99" s="555"/>
      <c r="J99" s="576"/>
      <c r="K99" s="564"/>
      <c r="L99" s="544"/>
      <c r="M99" s="565"/>
      <c r="N99" s="566"/>
      <c r="O99" s="539"/>
      <c r="P99" s="549"/>
      <c r="Q99" s="566"/>
      <c r="R99" s="539"/>
      <c r="S99" s="549"/>
      <c r="T99" s="566"/>
      <c r="U99" s="539"/>
      <c r="V99" s="549"/>
      <c r="W99" s="511"/>
      <c r="X99" s="551">
        <f t="shared" ref="X98:X134" si="36">W99*$X$3</f>
      </c>
      <c r="Y99" s="552">
        <f t="shared" ref="Y98:Y134" si="37">W99*$Y$3</f>
      </c>
      <c r="Z99" s="551">
        <f t="shared" ref="Z98:Z134" si="38">W99*$Z$3</f>
      </c>
      <c r="AA99" s="5"/>
    </row>
    <row r="100" ht="15" customHeight="1" spans="1:27" x14ac:dyDescent="0.25">
      <c r="A100" s="357">
        <f>indices!B100</f>
      </c>
      <c r="B100" s="588"/>
      <c r="C100" s="589"/>
      <c r="D100" s="590"/>
      <c r="E100" s="590"/>
      <c r="F100" s="590"/>
      <c r="G100" s="590"/>
      <c r="H100" s="590"/>
      <c r="I100" s="590"/>
      <c r="J100" s="591"/>
      <c r="K100" s="592"/>
      <c r="L100" s="590"/>
      <c r="M100" s="593"/>
      <c r="N100" s="592"/>
      <c r="O100" s="590"/>
      <c r="P100" s="593"/>
      <c r="Q100" s="592"/>
      <c r="R100" s="590"/>
      <c r="S100" s="593"/>
      <c r="T100" s="592"/>
      <c r="U100" s="590"/>
      <c r="V100" s="593"/>
      <c r="W100" s="594"/>
      <c r="X100" s="551">
        <f t="shared" si="36"/>
      </c>
      <c r="Y100" s="552">
        <f t="shared" si="37"/>
      </c>
      <c r="Z100" s="551">
        <f t="shared" si="38"/>
      </c>
      <c r="AA100" s="5"/>
    </row>
    <row r="101" ht="15" customHeight="1" spans="1:27" x14ac:dyDescent="0.25">
      <c r="A101" s="357">
        <f>indices!B101</f>
      </c>
      <c r="B101" s="196">
        <v>5000</v>
      </c>
      <c r="C101" s="6">
        <f t="shared" ref="C101:C112" si="39">+B101/2*1.35*1.08</f>
      </c>
      <c r="D101" s="555"/>
      <c r="E101" s="555"/>
      <c r="F101" s="539"/>
      <c r="G101" s="539"/>
      <c r="H101" s="555"/>
      <c r="I101" s="555"/>
      <c r="J101" s="576"/>
      <c r="K101" s="564"/>
      <c r="L101" s="544"/>
      <c r="M101" s="565"/>
      <c r="N101" s="566"/>
      <c r="O101" s="539"/>
      <c r="P101" s="549"/>
      <c r="Q101" s="566"/>
      <c r="R101" s="539"/>
      <c r="S101" s="549"/>
      <c r="T101" s="566"/>
      <c r="U101" s="539"/>
      <c r="V101" s="549"/>
      <c r="W101" s="511"/>
      <c r="X101" s="551">
        <f t="shared" si="36"/>
      </c>
      <c r="Y101" s="552">
        <f t="shared" si="37"/>
      </c>
      <c r="Z101" s="551">
        <f t="shared" si="38"/>
      </c>
      <c r="AA101" s="5"/>
    </row>
    <row r="102" ht="15" customHeight="1" spans="1:27" x14ac:dyDescent="0.25">
      <c r="A102" s="357">
        <f>indices!B102</f>
      </c>
      <c r="B102" s="196">
        <v>5200</v>
      </c>
      <c r="C102" s="6">
        <f t="shared" si="39"/>
      </c>
      <c r="D102" s="555"/>
      <c r="E102" s="555"/>
      <c r="F102" s="539"/>
      <c r="G102" s="539"/>
      <c r="H102" s="555"/>
      <c r="I102" s="555"/>
      <c r="J102" s="576"/>
      <c r="K102" s="564"/>
      <c r="L102" s="544"/>
      <c r="M102" s="565"/>
      <c r="N102" s="566"/>
      <c r="O102" s="539"/>
      <c r="P102" s="549"/>
      <c r="Q102" s="566"/>
      <c r="R102" s="539"/>
      <c r="S102" s="549"/>
      <c r="T102" s="566"/>
      <c r="U102" s="539"/>
      <c r="V102" s="549"/>
      <c r="W102" s="511"/>
      <c r="X102" s="551">
        <f t="shared" si="36"/>
      </c>
      <c r="Y102" s="552">
        <f t="shared" si="37"/>
      </c>
      <c r="Z102" s="551">
        <f t="shared" si="38"/>
      </c>
      <c r="AA102" s="5"/>
    </row>
    <row r="103" ht="15" customHeight="1" spans="1:27" x14ac:dyDescent="0.25">
      <c r="A103" s="357">
        <f>indices!B103</f>
      </c>
      <c r="B103" s="196">
        <v>25000</v>
      </c>
      <c r="C103" s="6">
        <f t="shared" si="39"/>
      </c>
      <c r="D103" s="555"/>
      <c r="E103" s="555"/>
      <c r="F103" s="539"/>
      <c r="G103" s="539"/>
      <c r="H103" s="555"/>
      <c r="I103" s="555"/>
      <c r="J103" s="576"/>
      <c r="K103" s="564"/>
      <c r="L103" s="544"/>
      <c r="M103" s="565"/>
      <c r="N103" s="566"/>
      <c r="O103" s="539"/>
      <c r="P103" s="549"/>
      <c r="Q103" s="566"/>
      <c r="R103" s="539"/>
      <c r="S103" s="549"/>
      <c r="T103" s="566"/>
      <c r="U103" s="539"/>
      <c r="V103" s="549"/>
      <c r="W103" s="511"/>
      <c r="X103" s="551">
        <f t="shared" si="36"/>
      </c>
      <c r="Y103" s="552">
        <f t="shared" si="37"/>
      </c>
      <c r="Z103" s="551">
        <f t="shared" si="38"/>
      </c>
      <c r="AA103" s="5"/>
    </row>
    <row r="104" ht="15" customHeight="1" spans="1:27" x14ac:dyDescent="0.25">
      <c r="A104" s="357">
        <f>indices!B104</f>
      </c>
      <c r="B104" s="196">
        <v>8200</v>
      </c>
      <c r="C104" s="6">
        <f t="shared" si="39"/>
      </c>
      <c r="D104" s="555"/>
      <c r="E104" s="555"/>
      <c r="F104" s="539"/>
      <c r="G104" s="539"/>
      <c r="H104" s="555"/>
      <c r="I104" s="555"/>
      <c r="J104" s="576"/>
      <c r="K104" s="564"/>
      <c r="L104" s="544"/>
      <c r="M104" s="565"/>
      <c r="N104" s="566"/>
      <c r="O104" s="539"/>
      <c r="P104" s="549"/>
      <c r="Q104" s="566"/>
      <c r="R104" s="539"/>
      <c r="S104" s="549"/>
      <c r="T104" s="566"/>
      <c r="U104" s="539"/>
      <c r="V104" s="549"/>
      <c r="W104" s="511"/>
      <c r="X104" s="551">
        <f t="shared" si="36"/>
      </c>
      <c r="Y104" s="552">
        <f t="shared" si="37"/>
      </c>
      <c r="Z104" s="551">
        <f t="shared" si="38"/>
      </c>
      <c r="AA104" s="5"/>
    </row>
    <row r="105" ht="15" customHeight="1" spans="1:27" x14ac:dyDescent="0.25">
      <c r="A105" s="357">
        <f>indices!B105</f>
      </c>
      <c r="B105" s="196">
        <v>4300</v>
      </c>
      <c r="C105" s="6">
        <f t="shared" si="39"/>
      </c>
      <c r="D105" s="555"/>
      <c r="E105" s="555"/>
      <c r="F105" s="539"/>
      <c r="G105" s="539"/>
      <c r="H105" s="555"/>
      <c r="I105" s="555"/>
      <c r="J105" s="576"/>
      <c r="K105" s="564"/>
      <c r="L105" s="544"/>
      <c r="M105" s="565"/>
      <c r="N105" s="566"/>
      <c r="O105" s="539"/>
      <c r="P105" s="549"/>
      <c r="Q105" s="566"/>
      <c r="R105" s="539"/>
      <c r="S105" s="549"/>
      <c r="T105" s="566"/>
      <c r="U105" s="539"/>
      <c r="V105" s="549"/>
      <c r="W105" s="511"/>
      <c r="X105" s="551">
        <f t="shared" si="36"/>
      </c>
      <c r="Y105" s="552">
        <f t="shared" si="37"/>
      </c>
      <c r="Z105" s="551">
        <f t="shared" si="38"/>
      </c>
      <c r="AA105" s="5"/>
    </row>
    <row r="106" ht="15" customHeight="1" spans="1:27" x14ac:dyDescent="0.25">
      <c r="A106" s="357">
        <f>indices!B106</f>
      </c>
      <c r="B106" s="196">
        <v>3120</v>
      </c>
      <c r="C106" s="6">
        <f t="shared" si="39"/>
      </c>
      <c r="D106" s="555"/>
      <c r="E106" s="555"/>
      <c r="F106" s="539"/>
      <c r="G106" s="539"/>
      <c r="H106" s="555"/>
      <c r="I106" s="555"/>
      <c r="J106" s="576"/>
      <c r="K106" s="564"/>
      <c r="L106" s="544"/>
      <c r="M106" s="565"/>
      <c r="N106" s="566"/>
      <c r="O106" s="539"/>
      <c r="P106" s="549"/>
      <c r="Q106" s="566"/>
      <c r="R106" s="539"/>
      <c r="S106" s="549"/>
      <c r="T106" s="566"/>
      <c r="U106" s="539"/>
      <c r="V106" s="549"/>
      <c r="W106" s="511"/>
      <c r="X106" s="551">
        <f t="shared" si="36"/>
      </c>
      <c r="Y106" s="552">
        <f t="shared" si="37"/>
      </c>
      <c r="Z106" s="551">
        <f t="shared" si="38"/>
      </c>
      <c r="AA106" s="5"/>
    </row>
    <row r="107" ht="15" customHeight="1" spans="1:27" x14ac:dyDescent="0.25">
      <c r="A107" s="357">
        <f>indices!B107</f>
      </c>
      <c r="B107" s="196">
        <v>4200</v>
      </c>
      <c r="C107" s="6">
        <f t="shared" si="39"/>
      </c>
      <c r="D107" s="555"/>
      <c r="E107" s="555"/>
      <c r="F107" s="539"/>
      <c r="G107" s="539"/>
      <c r="H107" s="555"/>
      <c r="I107" s="555"/>
      <c r="J107" s="576"/>
      <c r="K107" s="564"/>
      <c r="L107" s="544"/>
      <c r="M107" s="565"/>
      <c r="N107" s="566"/>
      <c r="O107" s="539"/>
      <c r="P107" s="549"/>
      <c r="Q107" s="566"/>
      <c r="R107" s="539"/>
      <c r="S107" s="549"/>
      <c r="T107" s="566"/>
      <c r="U107" s="539"/>
      <c r="V107" s="549"/>
      <c r="W107" s="511"/>
      <c r="X107" s="551">
        <f t="shared" si="36"/>
      </c>
      <c r="Y107" s="552">
        <f t="shared" si="37"/>
      </c>
      <c r="Z107" s="551">
        <f t="shared" si="38"/>
      </c>
      <c r="AA107" s="5"/>
    </row>
    <row r="108" ht="15" customHeight="1" spans="1:27" x14ac:dyDescent="0.25">
      <c r="A108" s="357">
        <f>indices!B108</f>
      </c>
      <c r="B108" s="196"/>
      <c r="C108" s="6"/>
      <c r="D108" s="555"/>
      <c r="E108" s="555"/>
      <c r="F108" s="539"/>
      <c r="G108" s="539"/>
      <c r="H108" s="555"/>
      <c r="I108" s="555"/>
      <c r="J108" s="576"/>
      <c r="K108" s="564"/>
      <c r="L108" s="544"/>
      <c r="M108" s="565"/>
      <c r="N108" s="566"/>
      <c r="O108" s="539"/>
      <c r="P108" s="549"/>
      <c r="Q108" s="566"/>
      <c r="R108" s="539"/>
      <c r="S108" s="549"/>
      <c r="T108" s="566"/>
      <c r="U108" s="539"/>
      <c r="V108" s="549"/>
      <c r="W108" s="511"/>
      <c r="X108" s="551">
        <f t="shared" si="36"/>
      </c>
      <c r="Y108" s="552">
        <f t="shared" si="37"/>
      </c>
      <c r="Z108" s="551">
        <f t="shared" si="38"/>
      </c>
      <c r="AA108" s="5"/>
    </row>
    <row r="109" ht="15" customHeight="1" spans="1:27" x14ac:dyDescent="0.25">
      <c r="A109" s="357">
        <f>indices!B109</f>
      </c>
      <c r="B109" s="588"/>
      <c r="C109" s="589"/>
      <c r="D109" s="590"/>
      <c r="E109" s="590"/>
      <c r="F109" s="590"/>
      <c r="G109" s="590"/>
      <c r="H109" s="590"/>
      <c r="I109" s="590"/>
      <c r="J109" s="591"/>
      <c r="K109" s="592"/>
      <c r="L109" s="590"/>
      <c r="M109" s="593"/>
      <c r="N109" s="592"/>
      <c r="O109" s="590"/>
      <c r="P109" s="593"/>
      <c r="Q109" s="592"/>
      <c r="R109" s="590"/>
      <c r="S109" s="593"/>
      <c r="T109" s="592"/>
      <c r="U109" s="590"/>
      <c r="V109" s="593"/>
      <c r="W109" s="594"/>
      <c r="X109" s="551">
        <f t="shared" si="36"/>
      </c>
      <c r="Y109" s="552">
        <f t="shared" si="37"/>
      </c>
      <c r="Z109" s="551">
        <f t="shared" si="38"/>
      </c>
      <c r="AA109" s="5"/>
    </row>
    <row r="110" ht="15" customHeight="1" spans="1:27" x14ac:dyDescent="0.25">
      <c r="A110" s="357">
        <f>indices!B110</f>
      </c>
      <c r="B110" s="196">
        <v>31000</v>
      </c>
      <c r="C110" s="6">
        <f t="shared" si="39"/>
      </c>
      <c r="D110" s="555"/>
      <c r="E110" s="346">
        <v>1000</v>
      </c>
      <c r="F110" s="539"/>
      <c r="G110" s="539"/>
      <c r="H110" s="555"/>
      <c r="I110" s="540">
        <v>0.1</v>
      </c>
      <c r="J110" s="542">
        <v>0.7</v>
      </c>
      <c r="K110" s="564"/>
      <c r="L110" s="544"/>
      <c r="M110" s="565"/>
      <c r="N110" s="566"/>
      <c r="O110" s="539"/>
      <c r="P110" s="549"/>
      <c r="Q110" s="566"/>
      <c r="R110" s="539"/>
      <c r="S110" s="549"/>
      <c r="T110" s="567">
        <f>E110*$E$217*$H$218</f>
      </c>
      <c r="U110" s="65">
        <f>T110*I110</f>
      </c>
      <c r="V110" s="568">
        <f>U110*$E$2/1000</f>
      </c>
      <c r="W110" s="550">
        <f>S110+P110+M110+V110</f>
      </c>
      <c r="X110" s="551">
        <f t="shared" si="36"/>
      </c>
      <c r="Y110" s="552">
        <f t="shared" si="37"/>
      </c>
      <c r="Z110" s="551">
        <f t="shared" si="38"/>
      </c>
      <c r="AA110" s="5"/>
    </row>
    <row r="111" ht="15" customHeight="1" spans="1:27" x14ac:dyDescent="0.25">
      <c r="A111" s="357">
        <f>indices!B111</f>
      </c>
      <c r="B111" s="196">
        <v>30000</v>
      </c>
      <c r="C111" s="6">
        <f t="shared" si="39"/>
      </c>
      <c r="D111" s="555"/>
      <c r="E111" s="555"/>
      <c r="F111" s="539"/>
      <c r="G111" s="539"/>
      <c r="H111" s="555"/>
      <c r="I111" s="555"/>
      <c r="J111" s="576"/>
      <c r="K111" s="564"/>
      <c r="L111" s="544"/>
      <c r="M111" s="565"/>
      <c r="N111" s="566"/>
      <c r="O111" s="539"/>
      <c r="P111" s="549"/>
      <c r="Q111" s="566"/>
      <c r="R111" s="539"/>
      <c r="S111" s="549"/>
      <c r="T111" s="566"/>
      <c r="U111" s="539"/>
      <c r="V111" s="549"/>
      <c r="W111" s="511"/>
      <c r="X111" s="551">
        <f t="shared" si="36"/>
      </c>
      <c r="Y111" s="552">
        <f t="shared" si="37"/>
      </c>
      <c r="Z111" s="551">
        <f t="shared" si="38"/>
      </c>
      <c r="AA111" s="5"/>
    </row>
    <row r="112" ht="15" customHeight="1" spans="1:27" x14ac:dyDescent="0.25">
      <c r="A112" s="357">
        <f>indices!B112</f>
      </c>
      <c r="B112" s="196">
        <v>44060</v>
      </c>
      <c r="C112" s="6">
        <f t="shared" si="39"/>
      </c>
      <c r="D112" s="555"/>
      <c r="E112" s="555"/>
      <c r="F112" s="539"/>
      <c r="G112" s="539"/>
      <c r="H112" s="555"/>
      <c r="I112" s="555"/>
      <c r="J112" s="576"/>
      <c r="K112" s="564"/>
      <c r="L112" s="544"/>
      <c r="M112" s="565"/>
      <c r="N112" s="566"/>
      <c r="O112" s="539"/>
      <c r="P112" s="549"/>
      <c r="Q112" s="566"/>
      <c r="R112" s="539"/>
      <c r="S112" s="549"/>
      <c r="T112" s="566"/>
      <c r="U112" s="539"/>
      <c r="V112" s="549"/>
      <c r="W112" s="511"/>
      <c r="X112" s="551">
        <f t="shared" si="36"/>
      </c>
      <c r="Y112" s="552">
        <f t="shared" si="37"/>
      </c>
      <c r="Z112" s="551">
        <f t="shared" si="38"/>
      </c>
      <c r="AA112" s="5"/>
    </row>
    <row r="113" ht="15" customHeight="1" spans="1:27" x14ac:dyDescent="0.25">
      <c r="A113" s="357">
        <f>indices!B113</f>
      </c>
      <c r="B113" s="196">
        <v>19700</v>
      </c>
      <c r="C113" s="6">
        <f t="shared" ref="C113:C114" si="40">+B113*0.65*1.35*1.08</f>
      </c>
      <c r="D113" s="555"/>
      <c r="E113" s="555"/>
      <c r="F113" s="539"/>
      <c r="G113" s="539"/>
      <c r="H113" s="555"/>
      <c r="I113" s="555"/>
      <c r="J113" s="576"/>
      <c r="K113" s="564"/>
      <c r="L113" s="544"/>
      <c r="M113" s="565"/>
      <c r="N113" s="566"/>
      <c r="O113" s="539"/>
      <c r="P113" s="549"/>
      <c r="Q113" s="566"/>
      <c r="R113" s="539"/>
      <c r="S113" s="549"/>
      <c r="T113" s="566"/>
      <c r="U113" s="539"/>
      <c r="V113" s="549"/>
      <c r="W113" s="511"/>
      <c r="X113" s="551">
        <f t="shared" si="36"/>
      </c>
      <c r="Y113" s="552">
        <f t="shared" si="37"/>
      </c>
      <c r="Z113" s="551">
        <f t="shared" si="38"/>
      </c>
      <c r="AA113" s="5"/>
    </row>
    <row r="114" ht="15" customHeight="1" spans="1:27" x14ac:dyDescent="0.25">
      <c r="A114" s="357">
        <f>indices!B114</f>
      </c>
      <c r="B114" s="196">
        <v>13700</v>
      </c>
      <c r="C114" s="6">
        <f t="shared" si="40"/>
      </c>
      <c r="D114" s="555"/>
      <c r="E114" s="555"/>
      <c r="F114" s="539"/>
      <c r="G114" s="539"/>
      <c r="H114" s="555"/>
      <c r="I114" s="555"/>
      <c r="J114" s="576"/>
      <c r="K114" s="564"/>
      <c r="L114" s="544"/>
      <c r="M114" s="565"/>
      <c r="N114" s="566"/>
      <c r="O114" s="539"/>
      <c r="P114" s="549"/>
      <c r="Q114" s="566"/>
      <c r="R114" s="539"/>
      <c r="S114" s="549"/>
      <c r="T114" s="566"/>
      <c r="U114" s="539"/>
      <c r="V114" s="549"/>
      <c r="W114" s="511"/>
      <c r="X114" s="551">
        <f t="shared" si="36"/>
      </c>
      <c r="Y114" s="552">
        <f t="shared" si="37"/>
      </c>
      <c r="Z114" s="551">
        <f t="shared" si="38"/>
      </c>
      <c r="AA114" s="5"/>
    </row>
    <row r="115" ht="15" customHeight="1" spans="1:27" x14ac:dyDescent="0.25">
      <c r="A115" s="357">
        <f>indices!B115</f>
      </c>
      <c r="B115" s="196"/>
      <c r="C115" s="6">
        <f>+B115/2*1.35*1.08</f>
      </c>
      <c r="D115" s="555"/>
      <c r="E115" s="555"/>
      <c r="F115" s="539"/>
      <c r="G115" s="539"/>
      <c r="H115" s="555"/>
      <c r="I115" s="555"/>
      <c r="J115" s="576"/>
      <c r="K115" s="564"/>
      <c r="L115" s="544"/>
      <c r="M115" s="565"/>
      <c r="N115" s="566"/>
      <c r="O115" s="539"/>
      <c r="P115" s="549"/>
      <c r="Q115" s="566"/>
      <c r="R115" s="539"/>
      <c r="S115" s="549"/>
      <c r="T115" s="566"/>
      <c r="U115" s="539"/>
      <c r="V115" s="549"/>
      <c r="W115" s="511"/>
      <c r="X115" s="551">
        <f t="shared" si="36"/>
      </c>
      <c r="Y115" s="552">
        <f t="shared" si="37"/>
      </c>
      <c r="Z115" s="551">
        <f t="shared" si="38"/>
      </c>
      <c r="AA115" s="5"/>
    </row>
    <row r="116" ht="15" customHeight="1" spans="1:27" x14ac:dyDescent="0.25">
      <c r="A116" s="357">
        <f>indices!B116</f>
      </c>
      <c r="B116" s="579"/>
      <c r="C116" s="352"/>
      <c r="D116" s="524"/>
      <c r="E116" s="524"/>
      <c r="F116" s="525"/>
      <c r="G116" s="525"/>
      <c r="H116" s="524"/>
      <c r="I116" s="524"/>
      <c r="J116" s="581"/>
      <c r="K116" s="582"/>
      <c r="L116" s="528"/>
      <c r="M116" s="583"/>
      <c r="N116" s="584"/>
      <c r="O116" s="525"/>
      <c r="P116" s="534"/>
      <c r="Q116" s="584"/>
      <c r="R116" s="525"/>
      <c r="S116" s="534"/>
      <c r="T116" s="584"/>
      <c r="U116" s="525"/>
      <c r="V116" s="534"/>
      <c r="W116" s="535"/>
      <c r="X116" s="551">
        <f t="shared" si="36"/>
      </c>
      <c r="Y116" s="552">
        <f t="shared" si="37"/>
      </c>
      <c r="Z116" s="551">
        <f t="shared" si="38"/>
      </c>
      <c r="AA116" s="352"/>
    </row>
    <row r="117" ht="15" customHeight="1" spans="1:27" x14ac:dyDescent="0.25">
      <c r="A117" s="357">
        <f>indices!B117</f>
      </c>
      <c r="B117" s="196">
        <v>1250</v>
      </c>
      <c r="C117" s="6">
        <f>+B117/2*1.35*1.08</f>
      </c>
      <c r="D117" s="555"/>
      <c r="E117" s="555"/>
      <c r="F117" s="539"/>
      <c r="G117" s="539"/>
      <c r="H117" s="555"/>
      <c r="I117" s="555"/>
      <c r="J117" s="576"/>
      <c r="K117" s="564"/>
      <c r="L117" s="544"/>
      <c r="M117" s="565"/>
      <c r="N117" s="566"/>
      <c r="O117" s="539"/>
      <c r="P117" s="549"/>
      <c r="Q117" s="566"/>
      <c r="R117" s="539"/>
      <c r="S117" s="549"/>
      <c r="T117" s="566"/>
      <c r="U117" s="539"/>
      <c r="V117" s="549"/>
      <c r="W117" s="511"/>
      <c r="X117" s="551">
        <f t="shared" si="36"/>
      </c>
      <c r="Y117" s="552">
        <f t="shared" si="37"/>
      </c>
      <c r="Z117" s="551">
        <f t="shared" si="38"/>
      </c>
      <c r="AA117" s="5"/>
    </row>
    <row r="118" ht="15" customHeight="1" spans="1:27" x14ac:dyDescent="0.25">
      <c r="A118" s="357">
        <f>indices!B118</f>
      </c>
      <c r="B118" s="196">
        <v>4700</v>
      </c>
      <c r="C118" s="6">
        <f>+B118*0.6*1.35*1.08</f>
      </c>
      <c r="D118" s="555"/>
      <c r="E118" s="555"/>
      <c r="F118" s="539"/>
      <c r="G118" s="539"/>
      <c r="H118" s="555"/>
      <c r="I118" s="555"/>
      <c r="J118" s="576"/>
      <c r="K118" s="564"/>
      <c r="L118" s="544"/>
      <c r="M118" s="565"/>
      <c r="N118" s="566"/>
      <c r="O118" s="539"/>
      <c r="P118" s="549"/>
      <c r="Q118" s="566"/>
      <c r="R118" s="539"/>
      <c r="S118" s="549"/>
      <c r="T118" s="566"/>
      <c r="U118" s="539"/>
      <c r="V118" s="549"/>
      <c r="W118" s="511"/>
      <c r="X118" s="551">
        <f t="shared" si="36"/>
      </c>
      <c r="Y118" s="552">
        <f t="shared" si="37"/>
      </c>
      <c r="Z118" s="551">
        <f t="shared" si="38"/>
      </c>
      <c r="AA118" s="5"/>
    </row>
    <row r="119" ht="15" customHeight="1" spans="1:27" x14ac:dyDescent="0.25">
      <c r="A119" s="357">
        <f>indices!B119</f>
      </c>
      <c r="B119" s="196">
        <v>2180</v>
      </c>
      <c r="C119" s="6">
        <f t="shared" ref="C119:C121" si="41">+B119*0.64*1.35*1.08</f>
      </c>
      <c r="D119" s="555"/>
      <c r="E119" s="555"/>
      <c r="F119" s="539"/>
      <c r="G119" s="539"/>
      <c r="H119" s="555"/>
      <c r="I119" s="555"/>
      <c r="J119" s="576"/>
      <c r="K119" s="564"/>
      <c r="L119" s="544"/>
      <c r="M119" s="565"/>
      <c r="N119" s="566"/>
      <c r="O119" s="539"/>
      <c r="P119" s="549"/>
      <c r="Q119" s="566"/>
      <c r="R119" s="539"/>
      <c r="S119" s="549"/>
      <c r="T119" s="566"/>
      <c r="U119" s="539"/>
      <c r="V119" s="549"/>
      <c r="W119" s="511"/>
      <c r="X119" s="551">
        <f t="shared" si="36"/>
      </c>
      <c r="Y119" s="552">
        <f t="shared" si="37"/>
      </c>
      <c r="Z119" s="551">
        <f t="shared" si="38"/>
      </c>
      <c r="AA119" s="5"/>
    </row>
    <row r="120" ht="15" customHeight="1" spans="1:27" x14ac:dyDescent="0.25">
      <c r="A120" s="357">
        <f>indices!B120</f>
      </c>
      <c r="B120" s="196">
        <v>3715</v>
      </c>
      <c r="C120" s="6">
        <f t="shared" si="41"/>
      </c>
      <c r="D120" s="555"/>
      <c r="E120" s="555"/>
      <c r="F120" s="539"/>
      <c r="G120" s="539"/>
      <c r="H120" s="555"/>
      <c r="I120" s="555"/>
      <c r="J120" s="576"/>
      <c r="K120" s="564"/>
      <c r="L120" s="544"/>
      <c r="M120" s="565"/>
      <c r="N120" s="566"/>
      <c r="O120" s="539"/>
      <c r="P120" s="549"/>
      <c r="Q120" s="566"/>
      <c r="R120" s="539"/>
      <c r="S120" s="549"/>
      <c r="T120" s="566"/>
      <c r="U120" s="539"/>
      <c r="V120" s="549"/>
      <c r="W120" s="511"/>
      <c r="X120" s="551">
        <f t="shared" si="36"/>
      </c>
      <c r="Y120" s="552">
        <f t="shared" si="37"/>
      </c>
      <c r="Z120" s="551">
        <f t="shared" si="38"/>
      </c>
      <c r="AA120" s="5"/>
    </row>
    <row r="121" ht="15" customHeight="1" spans="1:27" x14ac:dyDescent="0.25">
      <c r="A121" s="357">
        <f>indices!B121</f>
      </c>
      <c r="B121" s="196">
        <v>1180</v>
      </c>
      <c r="C121" s="6">
        <f t="shared" si="41"/>
      </c>
      <c r="D121" s="555"/>
      <c r="E121" s="555"/>
      <c r="F121" s="539"/>
      <c r="G121" s="539"/>
      <c r="H121" s="555"/>
      <c r="I121" s="555"/>
      <c r="J121" s="576"/>
      <c r="K121" s="564"/>
      <c r="L121" s="544"/>
      <c r="M121" s="565"/>
      <c r="N121" s="566"/>
      <c r="O121" s="539"/>
      <c r="P121" s="549"/>
      <c r="Q121" s="566"/>
      <c r="R121" s="539"/>
      <c r="S121" s="549"/>
      <c r="T121" s="566"/>
      <c r="U121" s="539"/>
      <c r="V121" s="549"/>
      <c r="W121" s="511"/>
      <c r="X121" s="551">
        <f t="shared" si="36"/>
      </c>
      <c r="Y121" s="552">
        <f t="shared" si="37"/>
      </c>
      <c r="Z121" s="551">
        <f t="shared" si="38"/>
      </c>
      <c r="AA121" s="5"/>
    </row>
    <row r="122" ht="15" customHeight="1" spans="1:27" x14ac:dyDescent="0.25">
      <c r="A122" s="357">
        <f>indices!B122</f>
      </c>
      <c r="B122" s="196">
        <v>1924</v>
      </c>
      <c r="C122" s="6">
        <f>+B122*0.61*1.35*1.08</f>
      </c>
      <c r="D122" s="555"/>
      <c r="E122" s="555"/>
      <c r="F122" s="539"/>
      <c r="G122" s="539"/>
      <c r="H122" s="555"/>
      <c r="I122" s="555"/>
      <c r="J122" s="576"/>
      <c r="K122" s="564"/>
      <c r="L122" s="544"/>
      <c r="M122" s="565"/>
      <c r="N122" s="566"/>
      <c r="O122" s="539"/>
      <c r="P122" s="549"/>
      <c r="Q122" s="566"/>
      <c r="R122" s="539"/>
      <c r="S122" s="549"/>
      <c r="T122" s="566"/>
      <c r="U122" s="539"/>
      <c r="V122" s="549"/>
      <c r="W122" s="511"/>
      <c r="X122" s="551">
        <f t="shared" si="36"/>
      </c>
      <c r="Y122" s="552">
        <f t="shared" si="37"/>
      </c>
      <c r="Z122" s="551">
        <f t="shared" si="38"/>
      </c>
      <c r="AA122" s="5"/>
    </row>
    <row r="123" ht="15" customHeight="1" spans="1:27" x14ac:dyDescent="0.25">
      <c r="A123" s="357">
        <f>indices!B123</f>
      </c>
      <c r="B123" s="196">
        <v>2300</v>
      </c>
      <c r="C123" s="6">
        <f>+B123/2*1.35*1.08</f>
      </c>
      <c r="D123" s="555"/>
      <c r="E123" s="555"/>
      <c r="F123" s="539"/>
      <c r="G123" s="539"/>
      <c r="H123" s="555"/>
      <c r="I123" s="555"/>
      <c r="J123" s="576"/>
      <c r="K123" s="564"/>
      <c r="L123" s="544"/>
      <c r="M123" s="565"/>
      <c r="N123" s="566"/>
      <c r="O123" s="539"/>
      <c r="P123" s="549"/>
      <c r="Q123" s="566"/>
      <c r="R123" s="539"/>
      <c r="S123" s="549"/>
      <c r="T123" s="566"/>
      <c r="U123" s="539"/>
      <c r="V123" s="549"/>
      <c r="W123" s="511"/>
      <c r="X123" s="551">
        <f t="shared" si="36"/>
      </c>
      <c r="Y123" s="552">
        <f t="shared" si="37"/>
      </c>
      <c r="Z123" s="551">
        <f t="shared" si="38"/>
      </c>
      <c r="AA123" s="5"/>
    </row>
    <row r="124" ht="15" customHeight="1" spans="1:27" x14ac:dyDescent="0.25">
      <c r="A124" s="357">
        <f>indices!B124</f>
      </c>
      <c r="B124" s="196">
        <v>3060</v>
      </c>
      <c r="C124" s="6">
        <f t="shared" ref="C124:C125" si="42">+B124*0.64*1.35*1.08</f>
      </c>
      <c r="D124" s="555"/>
      <c r="E124" s="555"/>
      <c r="F124" s="539"/>
      <c r="G124" s="539"/>
      <c r="H124" s="555"/>
      <c r="I124" s="555"/>
      <c r="J124" s="576"/>
      <c r="K124" s="564"/>
      <c r="L124" s="544"/>
      <c r="M124" s="565"/>
      <c r="N124" s="566"/>
      <c r="O124" s="539"/>
      <c r="P124" s="549"/>
      <c r="Q124" s="566"/>
      <c r="R124" s="539"/>
      <c r="S124" s="549"/>
      <c r="T124" s="566"/>
      <c r="U124" s="539"/>
      <c r="V124" s="549"/>
      <c r="W124" s="511"/>
      <c r="X124" s="551">
        <f t="shared" si="36"/>
      </c>
      <c r="Y124" s="552">
        <f t="shared" si="37"/>
      </c>
      <c r="Z124" s="551">
        <f t="shared" si="38"/>
      </c>
      <c r="AA124" s="5"/>
    </row>
    <row r="125" ht="15" customHeight="1" spans="1:27" x14ac:dyDescent="0.25">
      <c r="A125" s="357">
        <f>indices!B125</f>
      </c>
      <c r="B125" s="196">
        <v>1850</v>
      </c>
      <c r="C125" s="6">
        <f t="shared" si="42"/>
      </c>
      <c r="D125" s="555"/>
      <c r="E125" s="555"/>
      <c r="F125" s="539"/>
      <c r="G125" s="539"/>
      <c r="H125" s="555"/>
      <c r="I125" s="555"/>
      <c r="J125" s="576"/>
      <c r="K125" s="564"/>
      <c r="L125" s="544"/>
      <c r="M125" s="565"/>
      <c r="N125" s="566"/>
      <c r="O125" s="539"/>
      <c r="P125" s="549"/>
      <c r="Q125" s="566"/>
      <c r="R125" s="539"/>
      <c r="S125" s="549"/>
      <c r="T125" s="566"/>
      <c r="U125" s="539"/>
      <c r="V125" s="549"/>
      <c r="W125" s="511"/>
      <c r="X125" s="551">
        <f t="shared" si="36"/>
      </c>
      <c r="Y125" s="552">
        <f t="shared" si="37"/>
      </c>
      <c r="Z125" s="551">
        <f t="shared" si="38"/>
      </c>
      <c r="AA125" s="5"/>
    </row>
    <row r="126" ht="15" customHeight="1" spans="1:27" x14ac:dyDescent="0.25">
      <c r="A126" s="357">
        <f>indices!B126</f>
      </c>
      <c r="B126" s="196">
        <v>210</v>
      </c>
      <c r="C126" s="6">
        <f>+B126/2*1.35*1.08</f>
      </c>
      <c r="D126" s="555"/>
      <c r="E126" s="555"/>
      <c r="F126" s="539"/>
      <c r="G126" s="539"/>
      <c r="H126" s="555"/>
      <c r="I126" s="555"/>
      <c r="J126" s="576"/>
      <c r="K126" s="564"/>
      <c r="L126" s="544"/>
      <c r="M126" s="565"/>
      <c r="N126" s="566"/>
      <c r="O126" s="539"/>
      <c r="P126" s="549"/>
      <c r="Q126" s="566"/>
      <c r="R126" s="539"/>
      <c r="S126" s="549"/>
      <c r="T126" s="566"/>
      <c r="U126" s="539"/>
      <c r="V126" s="549"/>
      <c r="W126" s="511"/>
      <c r="X126" s="551">
        <f t="shared" si="36"/>
      </c>
      <c r="Y126" s="552">
        <f t="shared" si="37"/>
      </c>
      <c r="Z126" s="551">
        <f t="shared" si="38"/>
      </c>
      <c r="AA126" s="5"/>
    </row>
    <row r="127" ht="15" customHeight="1" spans="1:27" x14ac:dyDescent="0.25">
      <c r="A127" s="357">
        <f>indices!B127</f>
      </c>
      <c r="B127" s="196">
        <v>2340</v>
      </c>
      <c r="C127" s="6">
        <f>+B127*0.64*1.35*1.08</f>
      </c>
      <c r="D127" s="555"/>
      <c r="E127" s="555"/>
      <c r="F127" s="539"/>
      <c r="G127" s="539"/>
      <c r="H127" s="555"/>
      <c r="I127" s="555"/>
      <c r="J127" s="576"/>
      <c r="K127" s="564"/>
      <c r="L127" s="544"/>
      <c r="M127" s="565"/>
      <c r="N127" s="566"/>
      <c r="O127" s="539"/>
      <c r="P127" s="549"/>
      <c r="Q127" s="566"/>
      <c r="R127" s="539"/>
      <c r="S127" s="549"/>
      <c r="T127" s="566"/>
      <c r="U127" s="539"/>
      <c r="V127" s="549"/>
      <c r="W127" s="511"/>
      <c r="X127" s="551">
        <f t="shared" si="36"/>
      </c>
      <c r="Y127" s="552">
        <f t="shared" si="37"/>
      </c>
      <c r="Z127" s="551">
        <f t="shared" si="38"/>
      </c>
      <c r="AA127" s="5"/>
    </row>
    <row r="128" ht="15" customHeight="1" spans="1:27" x14ac:dyDescent="0.25">
      <c r="A128" s="357">
        <f>indices!B128</f>
      </c>
      <c r="B128" s="196">
        <v>600</v>
      </c>
      <c r="C128" s="6">
        <f>+B128*0.61*1.35*1.08</f>
      </c>
      <c r="D128" s="555"/>
      <c r="E128" s="555"/>
      <c r="F128" s="539"/>
      <c r="G128" s="539"/>
      <c r="H128" s="555"/>
      <c r="I128" s="555"/>
      <c r="J128" s="576"/>
      <c r="K128" s="564"/>
      <c r="L128" s="544"/>
      <c r="M128" s="565"/>
      <c r="N128" s="566"/>
      <c r="O128" s="539"/>
      <c r="P128" s="549"/>
      <c r="Q128" s="566"/>
      <c r="R128" s="539"/>
      <c r="S128" s="549"/>
      <c r="T128" s="566"/>
      <c r="U128" s="539"/>
      <c r="V128" s="549"/>
      <c r="W128" s="511"/>
      <c r="X128" s="551">
        <f t="shared" si="36"/>
      </c>
      <c r="Y128" s="552">
        <f t="shared" si="37"/>
      </c>
      <c r="Z128" s="551">
        <f t="shared" si="38"/>
      </c>
      <c r="AA128" s="5"/>
    </row>
    <row r="129" ht="15" customHeight="1" spans="1:27" x14ac:dyDescent="0.25">
      <c r="A129" s="357">
        <f>indices!B129</f>
      </c>
      <c r="B129" s="196">
        <v>1950</v>
      </c>
      <c r="C129" s="6">
        <f>+B129*0.6*1.35*1.08</f>
      </c>
      <c r="D129" s="555"/>
      <c r="E129" s="555"/>
      <c r="F129" s="539"/>
      <c r="G129" s="539"/>
      <c r="H129" s="555"/>
      <c r="I129" s="555"/>
      <c r="J129" s="576"/>
      <c r="K129" s="564"/>
      <c r="L129" s="544"/>
      <c r="M129" s="565"/>
      <c r="N129" s="566"/>
      <c r="O129" s="539"/>
      <c r="P129" s="549"/>
      <c r="Q129" s="566"/>
      <c r="R129" s="539"/>
      <c r="S129" s="549"/>
      <c r="T129" s="566"/>
      <c r="U129" s="539"/>
      <c r="V129" s="549"/>
      <c r="W129" s="511"/>
      <c r="X129" s="551">
        <f t="shared" si="36"/>
      </c>
      <c r="Y129" s="552">
        <f t="shared" si="37"/>
      </c>
      <c r="Z129" s="551">
        <f t="shared" si="38"/>
      </c>
      <c r="AA129" s="5"/>
    </row>
    <row r="130" ht="15" customHeight="1" spans="1:27" x14ac:dyDescent="0.25">
      <c r="A130" s="357">
        <f>indices!B130</f>
      </c>
      <c r="B130" s="196"/>
      <c r="C130" s="6">
        <f t="shared" ref="C130:C141" si="43">+B130/2*1.35*1.08</f>
      </c>
      <c r="D130" s="555"/>
      <c r="E130" s="555"/>
      <c r="F130" s="539"/>
      <c r="G130" s="539"/>
      <c r="H130" s="555"/>
      <c r="I130" s="555"/>
      <c r="J130" s="576"/>
      <c r="K130" s="564"/>
      <c r="L130" s="544"/>
      <c r="M130" s="565"/>
      <c r="N130" s="566"/>
      <c r="O130" s="539"/>
      <c r="P130" s="549"/>
      <c r="Q130" s="566"/>
      <c r="R130" s="539"/>
      <c r="S130" s="549"/>
      <c r="T130" s="566"/>
      <c r="U130" s="539"/>
      <c r="V130" s="549"/>
      <c r="W130" s="511"/>
      <c r="X130" s="551">
        <f t="shared" si="36"/>
      </c>
      <c r="Y130" s="552">
        <f t="shared" si="37"/>
      </c>
      <c r="Z130" s="551">
        <f t="shared" si="38"/>
      </c>
      <c r="AA130" s="5"/>
    </row>
    <row r="131" ht="15" customHeight="1" spans="1:27" x14ac:dyDescent="0.25">
      <c r="A131" s="357">
        <f>indices!B131</f>
      </c>
      <c r="B131" s="196"/>
      <c r="C131" s="6">
        <f t="shared" si="43"/>
      </c>
      <c r="D131" s="555"/>
      <c r="E131" s="555"/>
      <c r="F131" s="539"/>
      <c r="G131" s="539"/>
      <c r="H131" s="555"/>
      <c r="I131" s="555"/>
      <c r="J131" s="576"/>
      <c r="K131" s="564"/>
      <c r="L131" s="544"/>
      <c r="M131" s="565"/>
      <c r="N131" s="566"/>
      <c r="O131" s="539"/>
      <c r="P131" s="549"/>
      <c r="Q131" s="566"/>
      <c r="R131" s="539"/>
      <c r="S131" s="549"/>
      <c r="T131" s="566"/>
      <c r="U131" s="539"/>
      <c r="V131" s="549"/>
      <c r="W131" s="511"/>
      <c r="X131" s="551">
        <f t="shared" si="36"/>
      </c>
      <c r="Y131" s="552">
        <f t="shared" si="37"/>
      </c>
      <c r="Z131" s="551">
        <f t="shared" si="38"/>
      </c>
      <c r="AA131" s="5"/>
    </row>
    <row r="132" ht="15" customHeight="1" spans="1:27" x14ac:dyDescent="0.25">
      <c r="A132" s="357">
        <f>indices!B132</f>
      </c>
      <c r="B132" s="196"/>
      <c r="C132" s="6"/>
      <c r="D132" s="555"/>
      <c r="E132" s="555"/>
      <c r="F132" s="539"/>
      <c r="G132" s="539"/>
      <c r="H132" s="555"/>
      <c r="I132" s="555"/>
      <c r="J132" s="576"/>
      <c r="K132" s="564"/>
      <c r="L132" s="544"/>
      <c r="M132" s="565"/>
      <c r="N132" s="566"/>
      <c r="O132" s="539"/>
      <c r="P132" s="549"/>
      <c r="Q132" s="566"/>
      <c r="R132" s="539"/>
      <c r="S132" s="549"/>
      <c r="T132" s="566"/>
      <c r="U132" s="539"/>
      <c r="V132" s="549"/>
      <c r="W132" s="511"/>
      <c r="X132" s="551"/>
      <c r="Y132" s="552"/>
      <c r="Z132" s="551"/>
      <c r="AA132" s="5"/>
    </row>
    <row r="133" ht="15" customHeight="1" spans="1:27" x14ac:dyDescent="0.25">
      <c r="A133" s="357">
        <f>indices!B133</f>
      </c>
      <c r="B133" s="196"/>
      <c r="C133" s="6">
        <f t="shared" si="43"/>
      </c>
      <c r="D133" s="555"/>
      <c r="E133" s="555"/>
      <c r="F133" s="539"/>
      <c r="G133" s="539"/>
      <c r="H133" s="555"/>
      <c r="I133" s="555"/>
      <c r="J133" s="576"/>
      <c r="K133" s="564"/>
      <c r="L133" s="544"/>
      <c r="M133" s="565"/>
      <c r="N133" s="566"/>
      <c r="O133" s="539"/>
      <c r="P133" s="549"/>
      <c r="Q133" s="566"/>
      <c r="R133" s="539"/>
      <c r="S133" s="549"/>
      <c r="T133" s="566"/>
      <c r="U133" s="539"/>
      <c r="V133" s="549"/>
      <c r="W133" s="511"/>
      <c r="X133" s="551">
        <f t="shared" si="36"/>
      </c>
      <c r="Y133" s="552">
        <f t="shared" si="37"/>
      </c>
      <c r="Z133" s="551">
        <f t="shared" si="38"/>
      </c>
      <c r="AA133" s="5"/>
    </row>
    <row r="134" ht="15" customHeight="1" spans="1:27" x14ac:dyDescent="0.25">
      <c r="A134" s="357">
        <f>indices!B134</f>
      </c>
      <c r="B134" s="579"/>
      <c r="C134" s="352"/>
      <c r="D134" s="524"/>
      <c r="E134" s="524"/>
      <c r="F134" s="525"/>
      <c r="G134" s="525"/>
      <c r="H134" s="524"/>
      <c r="I134" s="524"/>
      <c r="J134" s="581"/>
      <c r="K134" s="582"/>
      <c r="L134" s="528"/>
      <c r="M134" s="583"/>
      <c r="N134" s="584"/>
      <c r="O134" s="525"/>
      <c r="P134" s="534"/>
      <c r="Q134" s="584"/>
      <c r="R134" s="525"/>
      <c r="S134" s="534"/>
      <c r="T134" s="584"/>
      <c r="U134" s="525"/>
      <c r="V134" s="534"/>
      <c r="W134" s="535"/>
      <c r="X134" s="551">
        <f t="shared" si="36"/>
      </c>
      <c r="Y134" s="552">
        <f t="shared" si="37"/>
      </c>
      <c r="Z134" s="551">
        <f t="shared" si="38"/>
      </c>
      <c r="AA134" s="352"/>
    </row>
    <row r="135" ht="15" customHeight="1" spans="1:27" x14ac:dyDescent="0.25">
      <c r="A135" s="357">
        <f>indices!B135</f>
      </c>
      <c r="B135" s="196">
        <v>2560</v>
      </c>
      <c r="C135" s="6">
        <f t="shared" si="43"/>
      </c>
      <c r="D135" s="504">
        <v>0.45</v>
      </c>
      <c r="E135" s="504"/>
      <c r="F135" s="539"/>
      <c r="G135" s="539"/>
      <c r="H135" s="595">
        <v>0.3</v>
      </c>
      <c r="I135" s="555"/>
      <c r="J135" s="596">
        <v>0.75</v>
      </c>
      <c r="K135" s="567">
        <f t="shared" ref="K135:K176" si="44">D135*$E$219*J135</f>
      </c>
      <c r="L135" s="513">
        <f t="shared" ref="L135:L198" si="45">K135*H135</f>
      </c>
      <c r="M135" s="585">
        <f t="shared" ref="M135:M198" si="46">L135*$M$3</f>
      </c>
      <c r="N135" s="566"/>
      <c r="O135" s="539"/>
      <c r="P135" s="549"/>
      <c r="Q135" s="566"/>
      <c r="R135" s="539"/>
      <c r="S135" s="549"/>
      <c r="T135" s="566"/>
      <c r="U135" s="539"/>
      <c r="V135" s="549"/>
      <c r="W135" s="550">
        <f t="shared" ref="W135:W198" si="47">S135+P135+M135+V135</f>
      </c>
      <c r="X135" s="551"/>
      <c r="Y135" s="552"/>
      <c r="Z135" s="551"/>
      <c r="AA135" s="597">
        <f t="shared" ref="AA135:AA148" si="48">W135*$AA$3</f>
      </c>
    </row>
    <row r="136" ht="15" customHeight="1" spans="1:27" x14ac:dyDescent="0.25">
      <c r="A136" s="357">
        <f>indices!B136</f>
      </c>
      <c r="B136" s="196">
        <v>2900</v>
      </c>
      <c r="C136" s="6">
        <f t="shared" si="43"/>
      </c>
      <c r="D136" s="504">
        <v>0.6</v>
      </c>
      <c r="E136" s="504"/>
      <c r="F136" s="539"/>
      <c r="G136" s="539"/>
      <c r="H136" s="595">
        <v>0.3</v>
      </c>
      <c r="I136" s="555"/>
      <c r="J136" s="596">
        <v>0.75</v>
      </c>
      <c r="K136" s="567">
        <f t="shared" si="44"/>
      </c>
      <c r="L136" s="513">
        <f t="shared" si="45"/>
      </c>
      <c r="M136" s="585">
        <f t="shared" si="46"/>
      </c>
      <c r="N136" s="566"/>
      <c r="O136" s="539"/>
      <c r="P136" s="549"/>
      <c r="Q136" s="566"/>
      <c r="R136" s="539"/>
      <c r="S136" s="549"/>
      <c r="T136" s="566"/>
      <c r="U136" s="539"/>
      <c r="V136" s="549"/>
      <c r="W136" s="550">
        <f t="shared" si="47"/>
      </c>
      <c r="X136" s="551"/>
      <c r="Y136" s="552"/>
      <c r="Z136" s="551"/>
      <c r="AA136" s="54">
        <f t="shared" si="48"/>
      </c>
    </row>
    <row r="137" ht="15" customHeight="1" spans="1:27" x14ac:dyDescent="0.25">
      <c r="A137" s="357">
        <f>indices!B137</f>
      </c>
      <c r="B137" s="196">
        <v>4900</v>
      </c>
      <c r="C137" s="6">
        <f t="shared" si="43"/>
      </c>
      <c r="D137" s="504">
        <v>0.5</v>
      </c>
      <c r="E137" s="504"/>
      <c r="F137" s="539"/>
      <c r="G137" s="539"/>
      <c r="H137" s="595">
        <v>0.3</v>
      </c>
      <c r="I137" s="555"/>
      <c r="J137" s="596">
        <v>0.75</v>
      </c>
      <c r="K137" s="567">
        <f t="shared" si="44"/>
      </c>
      <c r="L137" s="513">
        <f t="shared" si="45"/>
      </c>
      <c r="M137" s="585">
        <f t="shared" si="46"/>
      </c>
      <c r="N137" s="566"/>
      <c r="O137" s="539"/>
      <c r="P137" s="549"/>
      <c r="Q137" s="566"/>
      <c r="R137" s="539"/>
      <c r="S137" s="549"/>
      <c r="T137" s="566"/>
      <c r="U137" s="539"/>
      <c r="V137" s="549"/>
      <c r="W137" s="550">
        <f t="shared" si="47"/>
      </c>
      <c r="X137" s="551"/>
      <c r="Y137" s="552"/>
      <c r="Z137" s="551"/>
      <c r="AA137" s="54">
        <f t="shared" si="48"/>
      </c>
    </row>
    <row r="138" ht="15" customHeight="1" spans="1:27" x14ac:dyDescent="0.25">
      <c r="A138" s="357">
        <f>indices!B138</f>
      </c>
      <c r="B138" s="196"/>
      <c r="C138" s="6">
        <v>4252</v>
      </c>
      <c r="D138" s="504">
        <v>1</v>
      </c>
      <c r="E138" s="504"/>
      <c r="F138" s="539"/>
      <c r="G138" s="539"/>
      <c r="H138" s="595">
        <v>0.3</v>
      </c>
      <c r="I138" s="555"/>
      <c r="J138" s="596">
        <v>0.75</v>
      </c>
      <c r="K138" s="567">
        <f t="shared" si="44"/>
      </c>
      <c r="L138" s="513">
        <f t="shared" si="45"/>
      </c>
      <c r="M138" s="585">
        <f t="shared" si="46"/>
      </c>
      <c r="N138" s="566"/>
      <c r="O138" s="539"/>
      <c r="P138" s="549"/>
      <c r="Q138" s="566"/>
      <c r="R138" s="539"/>
      <c r="S138" s="549"/>
      <c r="T138" s="566"/>
      <c r="U138" s="539"/>
      <c r="V138" s="549"/>
      <c r="W138" s="550">
        <f t="shared" si="47"/>
      </c>
      <c r="X138" s="551"/>
      <c r="Y138" s="552"/>
      <c r="Z138" s="551"/>
      <c r="AA138" s="54">
        <f t="shared" si="48"/>
      </c>
    </row>
    <row r="139" ht="15" customHeight="1" spans="1:27" x14ac:dyDescent="0.25">
      <c r="A139" s="357">
        <f>indices!B139</f>
      </c>
      <c r="B139" s="196"/>
      <c r="C139" s="6">
        <v>6010</v>
      </c>
      <c r="D139" s="504">
        <v>1.5</v>
      </c>
      <c r="E139" s="504"/>
      <c r="F139" s="539"/>
      <c r="G139" s="539"/>
      <c r="H139" s="595">
        <v>0.3</v>
      </c>
      <c r="I139" s="555"/>
      <c r="J139" s="596">
        <v>0.75</v>
      </c>
      <c r="K139" s="567">
        <f t="shared" si="44"/>
      </c>
      <c r="L139" s="513">
        <f t="shared" si="45"/>
      </c>
      <c r="M139" s="585">
        <f t="shared" si="46"/>
      </c>
      <c r="N139" s="566"/>
      <c r="O139" s="539"/>
      <c r="P139" s="549"/>
      <c r="Q139" s="566"/>
      <c r="R139" s="539"/>
      <c r="S139" s="549"/>
      <c r="T139" s="566"/>
      <c r="U139" s="539"/>
      <c r="V139" s="549"/>
      <c r="W139" s="550">
        <f t="shared" si="47"/>
      </c>
      <c r="X139" s="551"/>
      <c r="Y139" s="552"/>
      <c r="Z139" s="551"/>
      <c r="AA139" s="54">
        <f t="shared" si="48"/>
      </c>
    </row>
    <row r="140" ht="15" customHeight="1" spans="1:27" x14ac:dyDescent="0.25">
      <c r="A140" s="357">
        <f>indices!B140</f>
      </c>
      <c r="B140" s="196">
        <v>10200</v>
      </c>
      <c r="C140" s="6">
        <f t="shared" si="43"/>
      </c>
      <c r="D140" s="504">
        <v>2</v>
      </c>
      <c r="E140" s="504"/>
      <c r="F140" s="539"/>
      <c r="G140" s="539"/>
      <c r="H140" s="595">
        <v>0.3</v>
      </c>
      <c r="I140" s="555"/>
      <c r="J140" s="596">
        <v>0.1</v>
      </c>
      <c r="K140" s="567">
        <f t="shared" si="44"/>
      </c>
      <c r="L140" s="513">
        <f t="shared" si="45"/>
      </c>
      <c r="M140" s="585">
        <f t="shared" si="46"/>
      </c>
      <c r="N140" s="566"/>
      <c r="O140" s="539"/>
      <c r="P140" s="549"/>
      <c r="Q140" s="566"/>
      <c r="R140" s="539"/>
      <c r="S140" s="549"/>
      <c r="T140" s="566"/>
      <c r="U140" s="539"/>
      <c r="V140" s="549"/>
      <c r="W140" s="550">
        <f t="shared" si="47"/>
      </c>
      <c r="X140" s="551"/>
      <c r="Y140" s="552"/>
      <c r="Z140" s="551"/>
      <c r="AA140" s="54">
        <f t="shared" si="48"/>
      </c>
    </row>
    <row r="141" ht="15" customHeight="1" spans="1:27" x14ac:dyDescent="0.25">
      <c r="A141" s="357">
        <f>indices!B141</f>
      </c>
      <c r="B141" s="196">
        <v>20600</v>
      </c>
      <c r="C141" s="6">
        <f t="shared" si="43"/>
      </c>
      <c r="D141" s="504">
        <v>5</v>
      </c>
      <c r="E141" s="504"/>
      <c r="F141" s="539"/>
      <c r="G141" s="539"/>
      <c r="H141" s="595">
        <v>0.3</v>
      </c>
      <c r="I141" s="555"/>
      <c r="J141" s="596">
        <v>0.1</v>
      </c>
      <c r="K141" s="567">
        <f t="shared" si="44"/>
      </c>
      <c r="L141" s="513">
        <f t="shared" si="45"/>
      </c>
      <c r="M141" s="585">
        <f t="shared" si="46"/>
      </c>
      <c r="N141" s="566"/>
      <c r="O141" s="539"/>
      <c r="P141" s="549"/>
      <c r="Q141" s="566"/>
      <c r="R141" s="539"/>
      <c r="S141" s="549"/>
      <c r="T141" s="566"/>
      <c r="U141" s="539"/>
      <c r="V141" s="549"/>
      <c r="W141" s="550">
        <f t="shared" si="47"/>
      </c>
      <c r="X141" s="551"/>
      <c r="Y141" s="552"/>
      <c r="Z141" s="551"/>
      <c r="AA141" s="54">
        <f t="shared" si="48"/>
      </c>
    </row>
    <row r="142" ht="15" customHeight="1" spans="1:27" x14ac:dyDescent="0.25">
      <c r="A142" s="357">
        <f>indices!B142</f>
      </c>
      <c r="B142" s="196">
        <v>3200</v>
      </c>
      <c r="C142" s="6">
        <f t="shared" ref="C142:C144" si="49">+B142*0.6*1.35*1.08</f>
      </c>
      <c r="D142" s="504">
        <v>1</v>
      </c>
      <c r="E142" s="346">
        <v>50</v>
      </c>
      <c r="F142" s="539"/>
      <c r="G142" s="539"/>
      <c r="H142" s="595">
        <v>0.3</v>
      </c>
      <c r="I142" s="555"/>
      <c r="J142" s="596">
        <v>0.75</v>
      </c>
      <c r="K142" s="567">
        <f t="shared" si="44"/>
      </c>
      <c r="L142" s="513">
        <f t="shared" si="45"/>
      </c>
      <c r="M142" s="585">
        <f t="shared" si="46"/>
      </c>
      <c r="N142" s="566"/>
      <c r="O142" s="539"/>
      <c r="P142" s="549"/>
      <c r="Q142" s="566"/>
      <c r="R142" s="539"/>
      <c r="S142" s="549"/>
      <c r="T142" s="566"/>
      <c r="U142" s="539"/>
      <c r="V142" s="549"/>
      <c r="W142" s="550">
        <f t="shared" si="47"/>
      </c>
      <c r="X142" s="551"/>
      <c r="Y142" s="552"/>
      <c r="Z142" s="551"/>
      <c r="AA142" s="54">
        <f t="shared" si="48"/>
      </c>
    </row>
    <row r="143" ht="15" customHeight="1" spans="1:27" x14ac:dyDescent="0.25">
      <c r="A143" s="357">
        <f>indices!B143</f>
      </c>
      <c r="B143" s="196">
        <v>3400</v>
      </c>
      <c r="C143" s="6">
        <f t="shared" si="49"/>
      </c>
      <c r="D143" s="504">
        <v>1</v>
      </c>
      <c r="E143" s="346">
        <v>50</v>
      </c>
      <c r="F143" s="539"/>
      <c r="G143" s="539"/>
      <c r="H143" s="595">
        <v>0.3</v>
      </c>
      <c r="I143" s="555"/>
      <c r="J143" s="596">
        <v>0.75</v>
      </c>
      <c r="K143" s="567">
        <f t="shared" si="44"/>
      </c>
      <c r="L143" s="513">
        <f t="shared" si="45"/>
      </c>
      <c r="M143" s="585">
        <f t="shared" si="46"/>
      </c>
      <c r="N143" s="566"/>
      <c r="O143" s="539"/>
      <c r="P143" s="549"/>
      <c r="Q143" s="566"/>
      <c r="R143" s="539"/>
      <c r="S143" s="549"/>
      <c r="T143" s="566"/>
      <c r="U143" s="539"/>
      <c r="V143" s="549"/>
      <c r="W143" s="550">
        <f t="shared" si="47"/>
      </c>
      <c r="X143" s="551"/>
      <c r="Y143" s="552"/>
      <c r="Z143" s="551"/>
      <c r="AA143" s="54">
        <f t="shared" si="48"/>
      </c>
    </row>
    <row r="144" ht="15" customHeight="1" spans="1:27" x14ac:dyDescent="0.25">
      <c r="A144" s="357">
        <f>indices!B144</f>
      </c>
      <c r="B144" s="196">
        <v>1600</v>
      </c>
      <c r="C144" s="6">
        <f t="shared" si="49"/>
      </c>
      <c r="D144" s="504">
        <v>0.8</v>
      </c>
      <c r="E144" s="346">
        <v>40</v>
      </c>
      <c r="F144" s="539"/>
      <c r="G144" s="539"/>
      <c r="H144" s="595">
        <v>0.3</v>
      </c>
      <c r="I144" s="555"/>
      <c r="J144" s="596">
        <v>0.75</v>
      </c>
      <c r="K144" s="567">
        <f t="shared" si="44"/>
      </c>
      <c r="L144" s="513">
        <f t="shared" si="45"/>
      </c>
      <c r="M144" s="585">
        <f t="shared" si="46"/>
      </c>
      <c r="N144" s="566"/>
      <c r="O144" s="539"/>
      <c r="P144" s="549"/>
      <c r="Q144" s="566"/>
      <c r="R144" s="539"/>
      <c r="S144" s="549"/>
      <c r="T144" s="566"/>
      <c r="U144" s="539"/>
      <c r="V144" s="549"/>
      <c r="W144" s="550">
        <f t="shared" si="47"/>
      </c>
      <c r="X144" s="551"/>
      <c r="Y144" s="552"/>
      <c r="Z144" s="551"/>
      <c r="AA144" s="54">
        <f t="shared" si="48"/>
      </c>
    </row>
    <row r="145" ht="15" customHeight="1" spans="1:27" x14ac:dyDescent="0.25">
      <c r="A145" s="357">
        <f>indices!B145</f>
      </c>
      <c r="B145" s="196">
        <v>6420</v>
      </c>
      <c r="C145" s="6">
        <f t="shared" ref="C145:C149" si="50">+B145/2*1.35*1.08</f>
      </c>
      <c r="D145" s="504">
        <v>1</v>
      </c>
      <c r="E145" s="346">
        <v>40</v>
      </c>
      <c r="F145" s="539"/>
      <c r="G145" s="539"/>
      <c r="H145" s="595">
        <v>0.3</v>
      </c>
      <c r="I145" s="555"/>
      <c r="J145" s="596">
        <v>0.75</v>
      </c>
      <c r="K145" s="567">
        <f t="shared" si="44"/>
      </c>
      <c r="L145" s="513">
        <f t="shared" si="45"/>
      </c>
      <c r="M145" s="585">
        <f t="shared" si="46"/>
      </c>
      <c r="N145" s="566"/>
      <c r="O145" s="539"/>
      <c r="P145" s="549"/>
      <c r="Q145" s="566"/>
      <c r="R145" s="539"/>
      <c r="S145" s="549"/>
      <c r="T145" s="566"/>
      <c r="U145" s="539"/>
      <c r="V145" s="549"/>
      <c r="W145" s="550">
        <f t="shared" si="47"/>
      </c>
      <c r="X145" s="551"/>
      <c r="Y145" s="552"/>
      <c r="Z145" s="551"/>
      <c r="AA145" s="54">
        <f t="shared" si="48"/>
      </c>
    </row>
    <row r="146" ht="15" customHeight="1" spans="1:27" x14ac:dyDescent="0.25">
      <c r="A146" s="357">
        <f>indices!B146</f>
      </c>
      <c r="B146" s="196">
        <v>4430</v>
      </c>
      <c r="C146" s="6">
        <f t="shared" si="50"/>
      </c>
      <c r="D146" s="504">
        <v>0.4</v>
      </c>
      <c r="E146" s="504"/>
      <c r="F146" s="539"/>
      <c r="G146" s="539"/>
      <c r="H146" s="595">
        <v>0.3</v>
      </c>
      <c r="I146" s="555"/>
      <c r="J146" s="596">
        <v>0.75</v>
      </c>
      <c r="K146" s="567">
        <f t="shared" si="44"/>
      </c>
      <c r="L146" s="513">
        <f t="shared" si="45"/>
      </c>
      <c r="M146" s="585">
        <f t="shared" si="46"/>
      </c>
      <c r="N146" s="566"/>
      <c r="O146" s="539"/>
      <c r="P146" s="549"/>
      <c r="Q146" s="566"/>
      <c r="R146" s="539"/>
      <c r="S146" s="549"/>
      <c r="T146" s="566"/>
      <c r="U146" s="539"/>
      <c r="V146" s="549"/>
      <c r="W146" s="550">
        <f t="shared" si="47"/>
      </c>
      <c r="X146" s="551"/>
      <c r="Y146" s="552"/>
      <c r="Z146" s="551"/>
      <c r="AA146" s="54">
        <f t="shared" si="48"/>
      </c>
    </row>
    <row r="147" ht="15" customHeight="1" spans="1:27" x14ac:dyDescent="0.25">
      <c r="A147" s="357">
        <f>indices!B147</f>
      </c>
      <c r="B147" s="196">
        <v>6500</v>
      </c>
      <c r="C147" s="6">
        <f t="shared" si="50"/>
      </c>
      <c r="D147" s="504">
        <v>2</v>
      </c>
      <c r="E147" s="504"/>
      <c r="F147" s="539"/>
      <c r="G147" s="539"/>
      <c r="H147" s="595">
        <v>0.3</v>
      </c>
      <c r="I147" s="555"/>
      <c r="J147" s="596">
        <v>0.75</v>
      </c>
      <c r="K147" s="567">
        <f t="shared" si="44"/>
      </c>
      <c r="L147" s="513">
        <f t="shared" si="45"/>
      </c>
      <c r="M147" s="585">
        <f t="shared" si="46"/>
      </c>
      <c r="N147" s="566"/>
      <c r="O147" s="539"/>
      <c r="P147" s="549"/>
      <c r="Q147" s="566"/>
      <c r="R147" s="539"/>
      <c r="S147" s="549"/>
      <c r="T147" s="566"/>
      <c r="U147" s="539"/>
      <c r="V147" s="549"/>
      <c r="W147" s="550">
        <f t="shared" si="47"/>
      </c>
      <c r="X147" s="551"/>
      <c r="Y147" s="552"/>
      <c r="Z147" s="551"/>
      <c r="AA147" s="54">
        <f t="shared" si="48"/>
      </c>
    </row>
    <row r="148" ht="15" customHeight="1" spans="1:27" x14ac:dyDescent="0.25">
      <c r="A148" s="357">
        <f>indices!B148</f>
      </c>
      <c r="B148" s="196">
        <v>1000</v>
      </c>
      <c r="C148" s="6">
        <f t="shared" si="50"/>
      </c>
      <c r="D148" s="504">
        <v>0.15</v>
      </c>
      <c r="E148" s="504"/>
      <c r="F148" s="539"/>
      <c r="G148" s="539"/>
      <c r="H148" s="595">
        <v>0.3</v>
      </c>
      <c r="I148" s="555"/>
      <c r="J148" s="596">
        <v>0.75</v>
      </c>
      <c r="K148" s="567">
        <f t="shared" si="44"/>
      </c>
      <c r="L148" s="513">
        <f t="shared" si="45"/>
      </c>
      <c r="M148" s="585">
        <f t="shared" si="46"/>
      </c>
      <c r="N148" s="566"/>
      <c r="O148" s="539"/>
      <c r="P148" s="549"/>
      <c r="Q148" s="566"/>
      <c r="R148" s="539"/>
      <c r="S148" s="549"/>
      <c r="T148" s="566"/>
      <c r="U148" s="539"/>
      <c r="V148" s="549"/>
      <c r="W148" s="550">
        <f t="shared" si="47"/>
      </c>
      <c r="X148" s="551"/>
      <c r="Y148" s="552"/>
      <c r="Z148" s="551"/>
      <c r="AA148" s="54">
        <f t="shared" si="48"/>
      </c>
    </row>
    <row r="149" ht="15" customHeight="1" spans="1:27" x14ac:dyDescent="0.25">
      <c r="A149" s="357">
        <f>indices!B149</f>
      </c>
      <c r="B149" s="196">
        <v>860</v>
      </c>
      <c r="C149" s="6">
        <f t="shared" si="50"/>
      </c>
      <c r="D149" s="555"/>
      <c r="E149" s="555"/>
      <c r="F149" s="539"/>
      <c r="G149" s="539"/>
      <c r="H149" s="555"/>
      <c r="I149" s="555"/>
      <c r="J149" s="576"/>
      <c r="K149" s="564"/>
      <c r="L149" s="544"/>
      <c r="M149" s="565"/>
      <c r="N149" s="566"/>
      <c r="O149" s="539"/>
      <c r="P149" s="549"/>
      <c r="Q149" s="566"/>
      <c r="R149" s="539"/>
      <c r="S149" s="549"/>
      <c r="T149" s="566"/>
      <c r="U149" s="539"/>
      <c r="V149" s="549"/>
      <c r="W149" s="511"/>
      <c r="X149" s="551"/>
      <c r="Y149" s="552"/>
      <c r="Z149" s="551"/>
      <c r="AA149" s="5"/>
    </row>
    <row r="150" ht="15" customHeight="1" spans="1:27" x14ac:dyDescent="0.25">
      <c r="A150" s="357">
        <f>indices!B150</f>
      </c>
      <c r="B150" s="196"/>
      <c r="C150" s="6"/>
      <c r="D150" s="555"/>
      <c r="E150" s="555"/>
      <c r="F150" s="539"/>
      <c r="G150" s="539"/>
      <c r="H150" s="555"/>
      <c r="I150" s="555"/>
      <c r="J150" s="576"/>
      <c r="K150" s="564"/>
      <c r="L150" s="544"/>
      <c r="M150" s="565"/>
      <c r="N150" s="566"/>
      <c r="O150" s="539"/>
      <c r="P150" s="549"/>
      <c r="Q150" s="566"/>
      <c r="R150" s="539"/>
      <c r="S150" s="549"/>
      <c r="T150" s="566"/>
      <c r="U150" s="539"/>
      <c r="V150" s="549"/>
      <c r="W150" s="511"/>
      <c r="X150" s="551"/>
      <c r="Y150" s="552"/>
      <c r="Z150" s="551"/>
      <c r="AA150" s="5"/>
    </row>
    <row r="151" ht="15" customHeight="1" spans="1:27" x14ac:dyDescent="0.25">
      <c r="A151" s="357">
        <f>indices!B151</f>
      </c>
      <c r="B151" s="196"/>
      <c r="C151" s="6"/>
      <c r="D151" s="555"/>
      <c r="E151" s="555"/>
      <c r="F151" s="539"/>
      <c r="G151" s="539"/>
      <c r="H151" s="555"/>
      <c r="I151" s="555"/>
      <c r="J151" s="576"/>
      <c r="K151" s="564"/>
      <c r="L151" s="544"/>
      <c r="M151" s="565"/>
      <c r="N151" s="566"/>
      <c r="O151" s="539"/>
      <c r="P151" s="549"/>
      <c r="Q151" s="566"/>
      <c r="R151" s="539"/>
      <c r="S151" s="549"/>
      <c r="T151" s="566"/>
      <c r="U151" s="539"/>
      <c r="V151" s="549"/>
      <c r="W151" s="511"/>
      <c r="X151" s="551"/>
      <c r="Y151" s="552"/>
      <c r="Z151" s="551"/>
      <c r="AA151" s="5"/>
    </row>
    <row r="152" ht="15" customHeight="1" spans="1:27" x14ac:dyDescent="0.25">
      <c r="A152" s="357">
        <f>indices!B152</f>
      </c>
      <c r="B152" s="196"/>
      <c r="C152" s="6"/>
      <c r="D152" s="555"/>
      <c r="E152" s="555"/>
      <c r="F152" s="539"/>
      <c r="G152" s="539"/>
      <c r="H152" s="555"/>
      <c r="I152" s="555"/>
      <c r="J152" s="576"/>
      <c r="K152" s="564"/>
      <c r="L152" s="544"/>
      <c r="M152" s="565"/>
      <c r="N152" s="566"/>
      <c r="O152" s="539"/>
      <c r="P152" s="549"/>
      <c r="Q152" s="566"/>
      <c r="R152" s="539"/>
      <c r="S152" s="549"/>
      <c r="T152" s="566"/>
      <c r="U152" s="539"/>
      <c r="V152" s="549"/>
      <c r="W152" s="511"/>
      <c r="X152" s="551"/>
      <c r="Y152" s="552"/>
      <c r="Z152" s="551"/>
      <c r="AA152" s="5"/>
    </row>
    <row r="153" ht="15" customHeight="1" spans="1:27" x14ac:dyDescent="0.25">
      <c r="A153" s="357">
        <f>indices!B153</f>
      </c>
      <c r="B153" s="196"/>
      <c r="C153" s="6"/>
      <c r="D153" s="555"/>
      <c r="E153" s="555"/>
      <c r="F153" s="539"/>
      <c r="G153" s="539"/>
      <c r="H153" s="555"/>
      <c r="I153" s="555"/>
      <c r="J153" s="576"/>
      <c r="K153" s="564"/>
      <c r="L153" s="544"/>
      <c r="M153" s="565"/>
      <c r="N153" s="566"/>
      <c r="O153" s="539"/>
      <c r="P153" s="549"/>
      <c r="Q153" s="566"/>
      <c r="R153" s="539"/>
      <c r="S153" s="549"/>
      <c r="T153" s="566"/>
      <c r="U153" s="539"/>
      <c r="V153" s="549"/>
      <c r="W153" s="511"/>
      <c r="X153" s="551"/>
      <c r="Y153" s="552"/>
      <c r="Z153" s="551"/>
      <c r="AA153" s="5"/>
    </row>
    <row r="154" ht="15" customHeight="1" spans="1:27" x14ac:dyDescent="0.25">
      <c r="A154" s="357">
        <f>indices!B154</f>
      </c>
      <c r="B154" s="196"/>
      <c r="C154" s="6"/>
      <c r="D154" s="555"/>
      <c r="E154" s="555"/>
      <c r="F154" s="539"/>
      <c r="G154" s="539"/>
      <c r="H154" s="555"/>
      <c r="I154" s="555"/>
      <c r="J154" s="576"/>
      <c r="K154" s="564"/>
      <c r="L154" s="544"/>
      <c r="M154" s="565"/>
      <c r="N154" s="566"/>
      <c r="O154" s="539"/>
      <c r="P154" s="549"/>
      <c r="Q154" s="566"/>
      <c r="R154" s="539"/>
      <c r="S154" s="549"/>
      <c r="T154" s="566"/>
      <c r="U154" s="539"/>
      <c r="V154" s="549"/>
      <c r="W154" s="511"/>
      <c r="X154" s="551"/>
      <c r="Y154" s="552"/>
      <c r="Z154" s="551"/>
      <c r="AA154" s="5"/>
    </row>
    <row r="155" ht="15" customHeight="1" spans="1:27" x14ac:dyDescent="0.25">
      <c r="A155" s="357">
        <f>indices!B155</f>
      </c>
      <c r="B155" s="196"/>
      <c r="C155" s="6"/>
      <c r="D155" s="555"/>
      <c r="E155" s="555"/>
      <c r="F155" s="539"/>
      <c r="G155" s="539"/>
      <c r="H155" s="555"/>
      <c r="I155" s="555"/>
      <c r="J155" s="576"/>
      <c r="K155" s="564"/>
      <c r="L155" s="544"/>
      <c r="M155" s="565"/>
      <c r="N155" s="566"/>
      <c r="O155" s="539"/>
      <c r="P155" s="549"/>
      <c r="Q155" s="566"/>
      <c r="R155" s="539"/>
      <c r="S155" s="549"/>
      <c r="T155" s="566"/>
      <c r="U155" s="539"/>
      <c r="V155" s="549"/>
      <c r="W155" s="511"/>
      <c r="X155" s="551"/>
      <c r="Y155" s="552"/>
      <c r="Z155" s="551"/>
      <c r="AA155" s="5"/>
    </row>
    <row r="156" ht="15" customHeight="1" spans="1:27" x14ac:dyDescent="0.25">
      <c r="A156" s="357">
        <f>indices!B156</f>
      </c>
      <c r="B156" s="196"/>
      <c r="C156" s="6"/>
      <c r="D156" s="555"/>
      <c r="E156" s="555"/>
      <c r="F156" s="539"/>
      <c r="G156" s="539"/>
      <c r="H156" s="555"/>
      <c r="I156" s="555"/>
      <c r="J156" s="576"/>
      <c r="K156" s="564"/>
      <c r="L156" s="544"/>
      <c r="M156" s="565"/>
      <c r="N156" s="566"/>
      <c r="O156" s="539"/>
      <c r="P156" s="549"/>
      <c r="Q156" s="566"/>
      <c r="R156" s="539"/>
      <c r="S156" s="549"/>
      <c r="T156" s="566"/>
      <c r="U156" s="539"/>
      <c r="V156" s="549"/>
      <c r="W156" s="511"/>
      <c r="X156" s="551"/>
      <c r="Y156" s="552"/>
      <c r="Z156" s="551"/>
      <c r="AA156" s="5"/>
    </row>
    <row r="157" ht="15" customHeight="1" spans="1:27" x14ac:dyDescent="0.25">
      <c r="A157" s="357">
        <f>indices!B157</f>
      </c>
      <c r="B157" s="196"/>
      <c r="C157" s="6"/>
      <c r="D157" s="555"/>
      <c r="E157" s="555"/>
      <c r="F157" s="539"/>
      <c r="G157" s="539"/>
      <c r="H157" s="555"/>
      <c r="I157" s="555"/>
      <c r="J157" s="576"/>
      <c r="K157" s="564"/>
      <c r="L157" s="544"/>
      <c r="M157" s="565"/>
      <c r="N157" s="566"/>
      <c r="O157" s="539"/>
      <c r="P157" s="549"/>
      <c r="Q157" s="566"/>
      <c r="R157" s="539"/>
      <c r="S157" s="549"/>
      <c r="T157" s="566"/>
      <c r="U157" s="539"/>
      <c r="V157" s="549"/>
      <c r="W157" s="511"/>
      <c r="X157" s="551"/>
      <c r="Y157" s="552"/>
      <c r="Z157" s="551"/>
      <c r="AA157" s="5"/>
    </row>
    <row r="158" ht="15" customHeight="1" spans="1:27" x14ac:dyDescent="0.25">
      <c r="A158" s="357">
        <f>indices!B158</f>
      </c>
      <c r="B158" s="196"/>
      <c r="C158" s="6"/>
      <c r="D158" s="555"/>
      <c r="E158" s="555"/>
      <c r="F158" s="539"/>
      <c r="G158" s="539"/>
      <c r="H158" s="555"/>
      <c r="I158" s="555"/>
      <c r="J158" s="576"/>
      <c r="K158" s="564"/>
      <c r="L158" s="544"/>
      <c r="M158" s="565"/>
      <c r="N158" s="566"/>
      <c r="O158" s="539"/>
      <c r="P158" s="549"/>
      <c r="Q158" s="566"/>
      <c r="R158" s="539"/>
      <c r="S158" s="549"/>
      <c r="T158" s="566"/>
      <c r="U158" s="539"/>
      <c r="V158" s="549"/>
      <c r="W158" s="511"/>
      <c r="X158" s="551"/>
      <c r="Y158" s="552"/>
      <c r="Z158" s="551"/>
      <c r="AA158" s="5"/>
    </row>
    <row r="159" ht="15" customHeight="1" spans="1:27" x14ac:dyDescent="0.25">
      <c r="A159" s="357">
        <f>indices!B159</f>
      </c>
      <c r="B159" s="196"/>
      <c r="C159" s="6"/>
      <c r="D159" s="555"/>
      <c r="E159" s="555"/>
      <c r="F159" s="539"/>
      <c r="G159" s="539"/>
      <c r="H159" s="555"/>
      <c r="I159" s="555"/>
      <c r="J159" s="576"/>
      <c r="K159" s="564"/>
      <c r="L159" s="544"/>
      <c r="M159" s="565"/>
      <c r="N159" s="566"/>
      <c r="O159" s="539"/>
      <c r="P159" s="549"/>
      <c r="Q159" s="566"/>
      <c r="R159" s="539"/>
      <c r="S159" s="549"/>
      <c r="T159" s="566"/>
      <c r="U159" s="539"/>
      <c r="V159" s="549"/>
      <c r="W159" s="511"/>
      <c r="X159" s="551"/>
      <c r="Y159" s="552"/>
      <c r="Z159" s="551"/>
      <c r="AA159" s="5"/>
    </row>
    <row r="160" ht="15" customHeight="1" spans="1:27" x14ac:dyDescent="0.25">
      <c r="A160" s="357">
        <f>indices!B160</f>
      </c>
      <c r="B160" s="196"/>
      <c r="C160" s="6"/>
      <c r="D160" s="555"/>
      <c r="E160" s="555"/>
      <c r="F160" s="539"/>
      <c r="G160" s="539"/>
      <c r="H160" s="555"/>
      <c r="I160" s="555"/>
      <c r="J160" s="576"/>
      <c r="K160" s="564"/>
      <c r="L160" s="544"/>
      <c r="M160" s="565"/>
      <c r="N160" s="566"/>
      <c r="O160" s="539"/>
      <c r="P160" s="549"/>
      <c r="Q160" s="566"/>
      <c r="R160" s="539"/>
      <c r="S160" s="549"/>
      <c r="T160" s="566"/>
      <c r="U160" s="539"/>
      <c r="V160" s="549"/>
      <c r="W160" s="511"/>
      <c r="X160" s="551"/>
      <c r="Y160" s="552"/>
      <c r="Z160" s="551"/>
      <c r="AA160" s="5"/>
    </row>
    <row r="161" ht="15" customHeight="1" spans="1:27" x14ac:dyDescent="0.25">
      <c r="A161" s="357">
        <f>indices!B161</f>
      </c>
      <c r="B161" s="196"/>
      <c r="C161" s="6"/>
      <c r="D161" s="555"/>
      <c r="E161" s="555"/>
      <c r="F161" s="539"/>
      <c r="G161" s="539"/>
      <c r="H161" s="555"/>
      <c r="I161" s="555"/>
      <c r="J161" s="576"/>
      <c r="K161" s="564"/>
      <c r="L161" s="544"/>
      <c r="M161" s="565"/>
      <c r="N161" s="566"/>
      <c r="O161" s="539"/>
      <c r="P161" s="549"/>
      <c r="Q161" s="566"/>
      <c r="R161" s="539"/>
      <c r="S161" s="549"/>
      <c r="T161" s="566"/>
      <c r="U161" s="539"/>
      <c r="V161" s="549"/>
      <c r="W161" s="511"/>
      <c r="X161" s="551"/>
      <c r="Y161" s="552"/>
      <c r="Z161" s="551"/>
      <c r="AA161" s="5"/>
    </row>
    <row r="162" ht="15" customHeight="1" spans="1:27" x14ac:dyDescent="0.25">
      <c r="A162" s="357">
        <f>indices!B162</f>
      </c>
      <c r="B162" s="196"/>
      <c r="C162" s="6"/>
      <c r="D162" s="555"/>
      <c r="E162" s="555"/>
      <c r="F162" s="539"/>
      <c r="G162" s="539"/>
      <c r="H162" s="555"/>
      <c r="I162" s="555"/>
      <c r="J162" s="576"/>
      <c r="K162" s="564"/>
      <c r="L162" s="544"/>
      <c r="M162" s="565"/>
      <c r="N162" s="566"/>
      <c r="O162" s="539"/>
      <c r="P162" s="549"/>
      <c r="Q162" s="566"/>
      <c r="R162" s="539"/>
      <c r="S162" s="549"/>
      <c r="T162" s="566"/>
      <c r="U162" s="539"/>
      <c r="V162" s="549"/>
      <c r="W162" s="511"/>
      <c r="X162" s="551"/>
      <c r="Y162" s="552"/>
      <c r="Z162" s="551"/>
      <c r="AA162" s="5"/>
    </row>
    <row r="163" ht="15" customHeight="1" spans="1:27" x14ac:dyDescent="0.25">
      <c r="A163" s="357">
        <f>indices!B163</f>
      </c>
      <c r="B163" s="579"/>
      <c r="C163" s="352"/>
      <c r="D163" s="524"/>
      <c r="E163" s="524"/>
      <c r="F163" s="525"/>
      <c r="G163" s="525"/>
      <c r="H163" s="524"/>
      <c r="I163" s="524"/>
      <c r="J163" s="581"/>
      <c r="K163" s="582"/>
      <c r="L163" s="528"/>
      <c r="M163" s="583"/>
      <c r="N163" s="584"/>
      <c r="O163" s="525"/>
      <c r="P163" s="534"/>
      <c r="Q163" s="584"/>
      <c r="R163" s="525"/>
      <c r="S163" s="534"/>
      <c r="T163" s="584"/>
      <c r="U163" s="525"/>
      <c r="V163" s="534"/>
      <c r="W163" s="535"/>
      <c r="X163" s="551">
        <f t="shared" ref="X163:X215" si="51">W163*$X$3</f>
      </c>
      <c r="Y163" s="552">
        <f t="shared" ref="Y163:Y215" si="52">W163*$Y$3</f>
      </c>
      <c r="Z163" s="551">
        <f t="shared" ref="Z163:Z215" si="53">W163*$Z$3</f>
      </c>
      <c r="AA163" s="352"/>
    </row>
    <row r="164" ht="15" customHeight="1" spans="1:27" x14ac:dyDescent="0.25">
      <c r="A164" s="357">
        <f>indices!B164</f>
      </c>
      <c r="B164" s="196">
        <v>1335</v>
      </c>
      <c r="C164" s="6">
        <f t="shared" ref="C164:C165" si="54">+B164*0.59*1.35*1.08</f>
      </c>
      <c r="D164" s="504"/>
      <c r="E164" s="504"/>
      <c r="F164" s="539"/>
      <c r="G164" s="539"/>
      <c r="H164" s="555"/>
      <c r="I164" s="555"/>
      <c r="J164" s="576"/>
      <c r="K164" s="564"/>
      <c r="L164" s="544"/>
      <c r="M164" s="565"/>
      <c r="N164" s="566"/>
      <c r="O164" s="539"/>
      <c r="P164" s="549"/>
      <c r="Q164" s="566"/>
      <c r="R164" s="539"/>
      <c r="S164" s="549"/>
      <c r="T164" s="566"/>
      <c r="U164" s="539"/>
      <c r="V164" s="549"/>
      <c r="W164" s="511"/>
      <c r="X164" s="551">
        <f t="shared" si="51"/>
      </c>
      <c r="Y164" s="552">
        <f t="shared" si="52"/>
      </c>
      <c r="Z164" s="551">
        <f t="shared" si="53"/>
      </c>
      <c r="AA164" s="5"/>
    </row>
    <row r="165" ht="15" customHeight="1" spans="1:27" x14ac:dyDescent="0.25">
      <c r="A165" s="357">
        <f>indices!B165</f>
      </c>
      <c r="B165" s="196">
        <v>995</v>
      </c>
      <c r="C165" s="6">
        <f t="shared" si="54"/>
      </c>
      <c r="D165" s="504"/>
      <c r="E165" s="504"/>
      <c r="F165" s="539"/>
      <c r="G165" s="539"/>
      <c r="H165" s="555"/>
      <c r="I165" s="555"/>
      <c r="J165" s="576"/>
      <c r="K165" s="564"/>
      <c r="L165" s="544"/>
      <c r="M165" s="565"/>
      <c r="N165" s="566"/>
      <c r="O165" s="539"/>
      <c r="P165" s="549"/>
      <c r="Q165" s="566"/>
      <c r="R165" s="539"/>
      <c r="S165" s="549"/>
      <c r="T165" s="566"/>
      <c r="U165" s="539"/>
      <c r="V165" s="549"/>
      <c r="W165" s="511"/>
      <c r="X165" s="551">
        <f t="shared" si="51"/>
      </c>
      <c r="Y165" s="552">
        <f t="shared" si="52"/>
      </c>
      <c r="Z165" s="551">
        <f t="shared" si="53"/>
      </c>
      <c r="AA165" s="5"/>
    </row>
    <row r="166" ht="15" customHeight="1" spans="1:27" x14ac:dyDescent="0.25">
      <c r="A166" s="357">
        <f>indices!B166</f>
      </c>
      <c r="B166" s="196">
        <v>230</v>
      </c>
      <c r="C166" s="6">
        <f t="shared" ref="C166:C170" si="55">+B166/2*1.35*1.08</f>
      </c>
      <c r="D166" s="504"/>
      <c r="E166" s="504"/>
      <c r="F166" s="539"/>
      <c r="G166" s="539"/>
      <c r="H166" s="555"/>
      <c r="I166" s="555"/>
      <c r="J166" s="576"/>
      <c r="K166" s="564"/>
      <c r="L166" s="544"/>
      <c r="M166" s="565"/>
      <c r="N166" s="566"/>
      <c r="O166" s="539"/>
      <c r="P166" s="549"/>
      <c r="Q166" s="566"/>
      <c r="R166" s="539"/>
      <c r="S166" s="549"/>
      <c r="T166" s="566"/>
      <c r="U166" s="539"/>
      <c r="V166" s="549"/>
      <c r="W166" s="511"/>
      <c r="X166" s="551">
        <f t="shared" si="51"/>
      </c>
      <c r="Y166" s="552">
        <f t="shared" si="52"/>
      </c>
      <c r="Z166" s="551">
        <f t="shared" si="53"/>
      </c>
      <c r="AA166" s="5"/>
    </row>
    <row r="167" ht="15" customHeight="1" spans="1:27" x14ac:dyDescent="0.25">
      <c r="A167" s="357">
        <f>indices!B167</f>
      </c>
      <c r="B167" s="196">
        <v>360</v>
      </c>
      <c r="C167" s="6">
        <f t="shared" si="55"/>
      </c>
      <c r="D167" s="346">
        <v>1.5</v>
      </c>
      <c r="E167" s="346">
        <v>15</v>
      </c>
      <c r="F167" s="539"/>
      <c r="G167" s="539"/>
      <c r="H167" s="555"/>
      <c r="I167" s="555"/>
      <c r="J167" s="576"/>
      <c r="K167" s="564"/>
      <c r="L167" s="544"/>
      <c r="M167" s="565"/>
      <c r="N167" s="566"/>
      <c r="O167" s="539"/>
      <c r="P167" s="549"/>
      <c r="Q167" s="566"/>
      <c r="R167" s="539"/>
      <c r="S167" s="549"/>
      <c r="T167" s="566"/>
      <c r="U167" s="539"/>
      <c r="V167" s="549"/>
      <c r="W167" s="511"/>
      <c r="X167" s="551">
        <f t="shared" si="51"/>
      </c>
      <c r="Y167" s="552">
        <f t="shared" si="52"/>
      </c>
      <c r="Z167" s="551">
        <f t="shared" si="53"/>
      </c>
      <c r="AA167" s="5"/>
    </row>
    <row r="168" ht="15" customHeight="1" spans="1:27" x14ac:dyDescent="0.25">
      <c r="A168" s="357">
        <f>indices!B168</f>
      </c>
      <c r="B168" s="196">
        <v>360</v>
      </c>
      <c r="C168" s="6">
        <f t="shared" si="55"/>
      </c>
      <c r="D168" s="346">
        <v>1.5</v>
      </c>
      <c r="E168" s="346">
        <v>15</v>
      </c>
      <c r="F168" s="539"/>
      <c r="G168" s="539"/>
      <c r="H168" s="555"/>
      <c r="I168" s="555"/>
      <c r="J168" s="576"/>
      <c r="K168" s="564"/>
      <c r="L168" s="544"/>
      <c r="M168" s="565"/>
      <c r="N168" s="566"/>
      <c r="O168" s="539"/>
      <c r="P168" s="549"/>
      <c r="Q168" s="566"/>
      <c r="R168" s="539"/>
      <c r="S168" s="549"/>
      <c r="T168" s="566"/>
      <c r="U168" s="539"/>
      <c r="V168" s="549"/>
      <c r="W168" s="511"/>
      <c r="X168" s="551">
        <f t="shared" si="51"/>
      </c>
      <c r="Y168" s="552">
        <f t="shared" si="52"/>
      </c>
      <c r="Z168" s="551">
        <f t="shared" si="53"/>
      </c>
      <c r="AA168" s="5"/>
    </row>
    <row r="169" ht="15" customHeight="1" spans="1:27" x14ac:dyDescent="0.25">
      <c r="A169" s="357">
        <f>indices!B169</f>
      </c>
      <c r="B169" s="196"/>
      <c r="C169" s="6">
        <f t="shared" si="55"/>
      </c>
      <c r="D169" s="504"/>
      <c r="E169" s="504"/>
      <c r="F169" s="539"/>
      <c r="G169" s="539"/>
      <c r="H169" s="555"/>
      <c r="I169" s="555"/>
      <c r="J169" s="576"/>
      <c r="K169" s="564"/>
      <c r="L169" s="544"/>
      <c r="M169" s="565"/>
      <c r="N169" s="566"/>
      <c r="O169" s="539"/>
      <c r="P169" s="549"/>
      <c r="Q169" s="566"/>
      <c r="R169" s="539"/>
      <c r="S169" s="549"/>
      <c r="T169" s="566"/>
      <c r="U169" s="539"/>
      <c r="V169" s="549"/>
      <c r="W169" s="511"/>
      <c r="X169" s="551">
        <f t="shared" si="51"/>
      </c>
      <c r="Y169" s="552">
        <f t="shared" si="52"/>
      </c>
      <c r="Z169" s="551">
        <f t="shared" si="53"/>
      </c>
      <c r="AA169" s="5"/>
    </row>
    <row r="170" ht="15" customHeight="1" spans="1:27" x14ac:dyDescent="0.25">
      <c r="A170" s="357">
        <f>indices!B170</f>
      </c>
      <c r="B170" s="196"/>
      <c r="C170" s="6">
        <f t="shared" si="55"/>
      </c>
      <c r="D170" s="504"/>
      <c r="E170" s="504"/>
      <c r="F170" s="539"/>
      <c r="G170" s="539"/>
      <c r="H170" s="555"/>
      <c r="I170" s="555"/>
      <c r="J170" s="576"/>
      <c r="K170" s="564"/>
      <c r="L170" s="544"/>
      <c r="M170" s="565"/>
      <c r="N170" s="566"/>
      <c r="O170" s="539"/>
      <c r="P170" s="549"/>
      <c r="Q170" s="566"/>
      <c r="R170" s="539"/>
      <c r="S170" s="549"/>
      <c r="T170" s="566"/>
      <c r="U170" s="539"/>
      <c r="V170" s="549"/>
      <c r="W170" s="511"/>
      <c r="X170" s="551">
        <f t="shared" si="51"/>
      </c>
      <c r="Y170" s="552">
        <f t="shared" si="52"/>
      </c>
      <c r="Z170" s="551">
        <f t="shared" si="53"/>
      </c>
      <c r="AA170" s="5"/>
    </row>
    <row r="171" ht="15" customHeight="1" spans="1:27" x14ac:dyDescent="0.25">
      <c r="A171" s="357">
        <f>indices!B171</f>
      </c>
      <c r="B171" s="579"/>
      <c r="C171" s="352"/>
      <c r="D171" s="524"/>
      <c r="E171" s="524"/>
      <c r="F171" s="525"/>
      <c r="G171" s="525"/>
      <c r="H171" s="524"/>
      <c r="I171" s="524"/>
      <c r="J171" s="581"/>
      <c r="K171" s="582"/>
      <c r="L171" s="528"/>
      <c r="M171" s="583"/>
      <c r="N171" s="584"/>
      <c r="O171" s="525"/>
      <c r="P171" s="534"/>
      <c r="Q171" s="584"/>
      <c r="R171" s="525"/>
      <c r="S171" s="534"/>
      <c r="T171" s="584"/>
      <c r="U171" s="525"/>
      <c r="V171" s="534"/>
      <c r="W171" s="535"/>
      <c r="X171" s="551">
        <f t="shared" si="51"/>
      </c>
      <c r="Y171" s="552">
        <f t="shared" si="52"/>
      </c>
      <c r="Z171" s="551">
        <f t="shared" si="53"/>
      </c>
      <c r="AA171" s="352"/>
    </row>
    <row r="172" ht="15" customHeight="1" spans="1:27" x14ac:dyDescent="0.25">
      <c r="A172" s="357">
        <f>indices!B172</f>
      </c>
      <c r="B172" s="196">
        <v>2630</v>
      </c>
      <c r="C172" s="6">
        <f t="shared" ref="C172:C173" si="56">+B172*0.7*1.35*1.08</f>
      </c>
      <c r="D172" s="504"/>
      <c r="E172" s="504"/>
      <c r="F172" s="539"/>
      <c r="G172" s="539"/>
      <c r="H172" s="555"/>
      <c r="I172" s="555"/>
      <c r="J172" s="576"/>
      <c r="K172" s="564"/>
      <c r="L172" s="544"/>
      <c r="M172" s="565"/>
      <c r="N172" s="566"/>
      <c r="O172" s="539"/>
      <c r="P172" s="549"/>
      <c r="Q172" s="566"/>
      <c r="R172" s="539"/>
      <c r="S172" s="549"/>
      <c r="T172" s="566"/>
      <c r="U172" s="539"/>
      <c r="V172" s="549"/>
      <c r="W172" s="511"/>
      <c r="X172" s="551">
        <f t="shared" si="51"/>
      </c>
      <c r="Y172" s="552">
        <f t="shared" si="52"/>
      </c>
      <c r="Z172" s="551">
        <f t="shared" si="53"/>
      </c>
      <c r="AA172" s="5"/>
    </row>
    <row r="173" ht="15" customHeight="1" spans="1:27" x14ac:dyDescent="0.25">
      <c r="A173" s="357">
        <f>indices!B173</f>
      </c>
      <c r="B173" s="196">
        <v>9700</v>
      </c>
      <c r="C173" s="6">
        <f t="shared" si="56"/>
      </c>
      <c r="D173" s="504"/>
      <c r="E173" s="504"/>
      <c r="F173" s="539"/>
      <c r="G173" s="539"/>
      <c r="H173" s="555"/>
      <c r="I173" s="555"/>
      <c r="J173" s="576"/>
      <c r="K173" s="564"/>
      <c r="L173" s="544"/>
      <c r="M173" s="565"/>
      <c r="N173" s="566"/>
      <c r="O173" s="539"/>
      <c r="P173" s="549"/>
      <c r="Q173" s="566"/>
      <c r="R173" s="539"/>
      <c r="S173" s="549"/>
      <c r="T173" s="566"/>
      <c r="U173" s="539"/>
      <c r="V173" s="549"/>
      <c r="W173" s="511"/>
      <c r="X173" s="551">
        <f t="shared" si="51"/>
      </c>
      <c r="Y173" s="552">
        <f t="shared" si="52"/>
      </c>
      <c r="Z173" s="551">
        <f t="shared" si="53"/>
      </c>
      <c r="AA173" s="5"/>
    </row>
    <row r="174" ht="15" customHeight="1" spans="1:27" x14ac:dyDescent="0.25">
      <c r="A174" s="357">
        <f>indices!B174</f>
      </c>
      <c r="B174" s="196"/>
      <c r="C174" s="6">
        <f>+B174/2*1.35*1.08</f>
      </c>
      <c r="D174" s="504"/>
      <c r="E174" s="504"/>
      <c r="F174" s="539"/>
      <c r="G174" s="539"/>
      <c r="H174" s="555"/>
      <c r="I174" s="555"/>
      <c r="J174" s="576"/>
      <c r="K174" s="564"/>
      <c r="L174" s="544"/>
      <c r="M174" s="565"/>
      <c r="N174" s="566"/>
      <c r="O174" s="539"/>
      <c r="P174" s="549"/>
      <c r="Q174" s="566"/>
      <c r="R174" s="539"/>
      <c r="S174" s="549"/>
      <c r="T174" s="566"/>
      <c r="U174" s="539"/>
      <c r="V174" s="549"/>
      <c r="W174" s="511"/>
      <c r="X174" s="551">
        <f t="shared" si="51"/>
      </c>
      <c r="Y174" s="552">
        <f t="shared" si="52"/>
      </c>
      <c r="Z174" s="551">
        <f t="shared" si="53"/>
      </c>
      <c r="AA174" s="5"/>
    </row>
    <row r="175" ht="15" customHeight="1" spans="1:27" x14ac:dyDescent="0.25">
      <c r="A175" s="357">
        <f>indices!B175</f>
      </c>
      <c r="B175" s="196">
        <v>16260</v>
      </c>
      <c r="C175" s="6">
        <f>+B175*0.7*1.35*1.08</f>
      </c>
      <c r="D175" s="504">
        <v>0.3</v>
      </c>
      <c r="E175" s="504"/>
      <c r="F175" s="539"/>
      <c r="G175" s="539"/>
      <c r="H175" s="595">
        <v>0.3</v>
      </c>
      <c r="I175" s="555"/>
      <c r="J175" s="595">
        <v>0.75</v>
      </c>
      <c r="K175" s="567">
        <f t="shared" si="44"/>
      </c>
      <c r="L175" s="513">
        <f t="shared" si="45"/>
      </c>
      <c r="M175" s="585">
        <f t="shared" si="46"/>
      </c>
      <c r="N175" s="566"/>
      <c r="O175" s="539"/>
      <c r="P175" s="549"/>
      <c r="Q175" s="566"/>
      <c r="R175" s="539"/>
      <c r="S175" s="549"/>
      <c r="T175" s="566"/>
      <c r="U175" s="539"/>
      <c r="V175" s="549"/>
      <c r="W175" s="550">
        <f t="shared" si="47"/>
      </c>
      <c r="X175" s="551">
        <f t="shared" si="51"/>
      </c>
      <c r="Y175" s="552">
        <f t="shared" si="52"/>
      </c>
      <c r="Z175" s="551">
        <f t="shared" si="53"/>
      </c>
      <c r="AA175" s="5"/>
    </row>
    <row r="176" ht="15" customHeight="1" spans="1:27" x14ac:dyDescent="0.25">
      <c r="A176" s="357">
        <f>indices!B176</f>
      </c>
      <c r="B176" s="196"/>
      <c r="C176" s="6">
        <f t="shared" ref="C176:C212" si="57">+B176/2*1.35*1.08</f>
      </c>
      <c r="D176" s="504">
        <v>0.3</v>
      </c>
      <c r="E176" s="504"/>
      <c r="F176" s="539"/>
      <c r="G176" s="539"/>
      <c r="H176" s="595">
        <v>0.3</v>
      </c>
      <c r="I176" s="555"/>
      <c r="J176" s="595">
        <v>0.75</v>
      </c>
      <c r="K176" s="567">
        <f t="shared" si="44"/>
      </c>
      <c r="L176" s="513">
        <f t="shared" si="45"/>
      </c>
      <c r="M176" s="585">
        <f t="shared" si="46"/>
      </c>
      <c r="N176" s="566"/>
      <c r="O176" s="539"/>
      <c r="P176" s="549"/>
      <c r="Q176" s="566"/>
      <c r="R176" s="539"/>
      <c r="S176" s="549"/>
      <c r="T176" s="566"/>
      <c r="U176" s="539"/>
      <c r="V176" s="549"/>
      <c r="W176" s="550">
        <f t="shared" si="47"/>
      </c>
      <c r="X176" s="551">
        <f t="shared" si="51"/>
      </c>
      <c r="Y176" s="552">
        <f t="shared" si="52"/>
      </c>
      <c r="Z176" s="551">
        <f t="shared" si="53"/>
      </c>
      <c r="AA176" s="5"/>
    </row>
    <row r="177" ht="15" customHeight="1" spans="1:27" x14ac:dyDescent="0.25">
      <c r="A177" s="357">
        <f>indices!B177</f>
      </c>
      <c r="B177" s="196"/>
      <c r="C177" s="6">
        <f t="shared" si="57"/>
      </c>
      <c r="D177" s="504"/>
      <c r="E177" s="504"/>
      <c r="F177" s="539"/>
      <c r="G177" s="539"/>
      <c r="H177" s="555"/>
      <c r="I177" s="555"/>
      <c r="J177" s="576"/>
      <c r="K177" s="564"/>
      <c r="L177" s="544"/>
      <c r="M177" s="565"/>
      <c r="N177" s="566"/>
      <c r="O177" s="539"/>
      <c r="P177" s="549"/>
      <c r="Q177" s="566"/>
      <c r="R177" s="539"/>
      <c r="S177" s="549"/>
      <c r="T177" s="566"/>
      <c r="U177" s="539"/>
      <c r="V177" s="549"/>
      <c r="W177" s="511"/>
      <c r="X177" s="551">
        <f t="shared" si="51"/>
      </c>
      <c r="Y177" s="552">
        <f t="shared" si="52"/>
      </c>
      <c r="Z177" s="551">
        <f t="shared" si="53"/>
      </c>
      <c r="AA177" s="5"/>
    </row>
    <row r="178" ht="15" customHeight="1" spans="1:27" x14ac:dyDescent="0.25">
      <c r="A178" s="357">
        <f>indices!B178</f>
      </c>
      <c r="B178" s="196"/>
      <c r="C178" s="6">
        <f t="shared" si="57"/>
      </c>
      <c r="D178" s="504"/>
      <c r="E178" s="504"/>
      <c r="F178" s="539"/>
      <c r="G178" s="539"/>
      <c r="H178" s="555"/>
      <c r="I178" s="555"/>
      <c r="J178" s="576"/>
      <c r="K178" s="564"/>
      <c r="L178" s="544"/>
      <c r="M178" s="565"/>
      <c r="N178" s="566"/>
      <c r="O178" s="539"/>
      <c r="P178" s="549"/>
      <c r="Q178" s="566"/>
      <c r="R178" s="539"/>
      <c r="S178" s="549"/>
      <c r="T178" s="566"/>
      <c r="U178" s="539"/>
      <c r="V178" s="549"/>
      <c r="W178" s="511"/>
      <c r="X178" s="551">
        <f t="shared" si="51"/>
      </c>
      <c r="Y178" s="552">
        <f t="shared" si="52"/>
      </c>
      <c r="Z178" s="551">
        <f t="shared" si="53"/>
      </c>
      <c r="AA178" s="5"/>
    </row>
    <row r="179" ht="15" customHeight="1" spans="1:27" x14ac:dyDescent="0.25">
      <c r="A179" s="357">
        <f>indices!B179</f>
      </c>
      <c r="B179" s="196"/>
      <c r="C179" s="6">
        <f t="shared" si="57"/>
      </c>
      <c r="D179" s="504"/>
      <c r="E179" s="504"/>
      <c r="F179" s="539"/>
      <c r="G179" s="539"/>
      <c r="H179" s="555"/>
      <c r="I179" s="555"/>
      <c r="J179" s="576"/>
      <c r="K179" s="564"/>
      <c r="L179" s="544"/>
      <c r="M179" s="565"/>
      <c r="N179" s="566"/>
      <c r="O179" s="539"/>
      <c r="P179" s="549"/>
      <c r="Q179" s="566"/>
      <c r="R179" s="539"/>
      <c r="S179" s="549"/>
      <c r="T179" s="566"/>
      <c r="U179" s="539"/>
      <c r="V179" s="549"/>
      <c r="W179" s="511"/>
      <c r="X179" s="551">
        <f t="shared" si="51"/>
      </c>
      <c r="Y179" s="552">
        <f t="shared" si="52"/>
      </c>
      <c r="Z179" s="551">
        <f t="shared" si="53"/>
      </c>
      <c r="AA179" s="5"/>
    </row>
    <row r="180" ht="15" customHeight="1" spans="1:27" x14ac:dyDescent="0.25">
      <c r="A180" s="357">
        <f>indices!B180</f>
      </c>
      <c r="B180" s="196"/>
      <c r="C180" s="6">
        <f t="shared" si="57"/>
      </c>
      <c r="D180" s="504"/>
      <c r="E180" s="504"/>
      <c r="F180" s="539"/>
      <c r="G180" s="539"/>
      <c r="H180" s="555"/>
      <c r="I180" s="555"/>
      <c r="J180" s="576"/>
      <c r="K180" s="564"/>
      <c r="L180" s="544"/>
      <c r="M180" s="565"/>
      <c r="N180" s="566"/>
      <c r="O180" s="539"/>
      <c r="P180" s="549"/>
      <c r="Q180" s="566"/>
      <c r="R180" s="539"/>
      <c r="S180" s="549"/>
      <c r="T180" s="566"/>
      <c r="U180" s="539"/>
      <c r="V180" s="549"/>
      <c r="W180" s="511"/>
      <c r="X180" s="551">
        <f t="shared" si="51"/>
      </c>
      <c r="Y180" s="552">
        <f t="shared" si="52"/>
      </c>
      <c r="Z180" s="551">
        <f t="shared" si="53"/>
      </c>
      <c r="AA180" s="5"/>
    </row>
    <row r="181" ht="15" customHeight="1" spans="1:27" x14ac:dyDescent="0.25">
      <c r="A181" s="357">
        <f>indices!B181</f>
      </c>
      <c r="B181" s="196"/>
      <c r="C181" s="6">
        <f t="shared" si="57"/>
      </c>
      <c r="D181" s="504"/>
      <c r="E181" s="504"/>
      <c r="F181" s="539"/>
      <c r="G181" s="539"/>
      <c r="H181" s="555"/>
      <c r="I181" s="555"/>
      <c r="J181" s="576"/>
      <c r="K181" s="564"/>
      <c r="L181" s="544"/>
      <c r="M181" s="565"/>
      <c r="N181" s="566"/>
      <c r="O181" s="539"/>
      <c r="P181" s="549"/>
      <c r="Q181" s="566"/>
      <c r="R181" s="539"/>
      <c r="S181" s="549"/>
      <c r="T181" s="566"/>
      <c r="U181" s="539"/>
      <c r="V181" s="549"/>
      <c r="W181" s="511"/>
      <c r="X181" s="551">
        <f t="shared" si="51"/>
      </c>
      <c r="Y181" s="552">
        <f t="shared" si="52"/>
      </c>
      <c r="Z181" s="551">
        <f t="shared" si="53"/>
      </c>
      <c r="AA181" s="5"/>
    </row>
    <row r="182" ht="15" customHeight="1" spans="1:27" x14ac:dyDescent="0.25">
      <c r="A182" s="357">
        <f>indices!B182</f>
      </c>
      <c r="B182" s="196"/>
      <c r="C182" s="6">
        <f t="shared" si="57"/>
      </c>
      <c r="D182" s="504"/>
      <c r="E182" s="504"/>
      <c r="F182" s="539"/>
      <c r="G182" s="539"/>
      <c r="H182" s="555"/>
      <c r="I182" s="555"/>
      <c r="J182" s="576"/>
      <c r="K182" s="564"/>
      <c r="L182" s="544"/>
      <c r="M182" s="565"/>
      <c r="N182" s="566"/>
      <c r="O182" s="539"/>
      <c r="P182" s="549"/>
      <c r="Q182" s="566"/>
      <c r="R182" s="539"/>
      <c r="S182" s="549"/>
      <c r="T182" s="566"/>
      <c r="U182" s="539"/>
      <c r="V182" s="549"/>
      <c r="W182" s="511"/>
      <c r="X182" s="551">
        <f t="shared" si="51"/>
      </c>
      <c r="Y182" s="552">
        <f t="shared" si="52"/>
      </c>
      <c r="Z182" s="551">
        <f t="shared" si="53"/>
      </c>
      <c r="AA182" s="5"/>
    </row>
    <row r="183" ht="15" customHeight="1" spans="1:27" x14ac:dyDescent="0.25">
      <c r="A183" s="357">
        <f>indices!B183</f>
      </c>
      <c r="B183" s="196"/>
      <c r="C183" s="6">
        <f t="shared" si="57"/>
      </c>
      <c r="D183" s="504"/>
      <c r="E183" s="504"/>
      <c r="F183" s="539"/>
      <c r="G183" s="539"/>
      <c r="H183" s="555"/>
      <c r="I183" s="555"/>
      <c r="J183" s="576"/>
      <c r="K183" s="564"/>
      <c r="L183" s="544"/>
      <c r="M183" s="565"/>
      <c r="N183" s="566"/>
      <c r="O183" s="539"/>
      <c r="P183" s="549"/>
      <c r="Q183" s="566"/>
      <c r="R183" s="539"/>
      <c r="S183" s="549"/>
      <c r="T183" s="566"/>
      <c r="U183" s="539"/>
      <c r="V183" s="549"/>
      <c r="W183" s="511"/>
      <c r="X183" s="551">
        <f t="shared" si="51"/>
      </c>
      <c r="Y183" s="552">
        <f t="shared" si="52"/>
      </c>
      <c r="Z183" s="551">
        <f t="shared" si="53"/>
      </c>
      <c r="AA183" s="5"/>
    </row>
    <row r="184" ht="15" customHeight="1" spans="1:27" x14ac:dyDescent="0.25">
      <c r="A184" s="357">
        <f>indices!B184</f>
      </c>
      <c r="B184" s="196"/>
      <c r="C184" s="6">
        <f t="shared" si="57"/>
      </c>
      <c r="D184" s="504"/>
      <c r="E184" s="504"/>
      <c r="F184" s="539"/>
      <c r="G184" s="539"/>
      <c r="H184" s="555"/>
      <c r="I184" s="555"/>
      <c r="J184" s="576"/>
      <c r="K184" s="564"/>
      <c r="L184" s="544"/>
      <c r="M184" s="565"/>
      <c r="N184" s="566"/>
      <c r="O184" s="539"/>
      <c r="P184" s="549"/>
      <c r="Q184" s="566"/>
      <c r="R184" s="539"/>
      <c r="S184" s="549"/>
      <c r="T184" s="566"/>
      <c r="U184" s="539"/>
      <c r="V184" s="549"/>
      <c r="W184" s="511"/>
      <c r="X184" s="551">
        <f t="shared" si="51"/>
      </c>
      <c r="Y184" s="552">
        <f t="shared" si="52"/>
      </c>
      <c r="Z184" s="551">
        <f t="shared" si="53"/>
      </c>
      <c r="AA184" s="5"/>
    </row>
    <row r="185" ht="15" customHeight="1" spans="1:27" x14ac:dyDescent="0.25">
      <c r="A185" s="357">
        <f>indices!B185</f>
      </c>
      <c r="B185" s="196"/>
      <c r="C185" s="6">
        <f t="shared" si="57"/>
      </c>
      <c r="D185" s="504"/>
      <c r="E185" s="504"/>
      <c r="F185" s="539"/>
      <c r="G185" s="539"/>
      <c r="H185" s="555"/>
      <c r="I185" s="555"/>
      <c r="J185" s="576"/>
      <c r="K185" s="564"/>
      <c r="L185" s="544"/>
      <c r="M185" s="565"/>
      <c r="N185" s="566"/>
      <c r="O185" s="539"/>
      <c r="P185" s="549"/>
      <c r="Q185" s="566"/>
      <c r="R185" s="539"/>
      <c r="S185" s="549"/>
      <c r="T185" s="566"/>
      <c r="U185" s="539"/>
      <c r="V185" s="549"/>
      <c r="W185" s="511"/>
      <c r="X185" s="551">
        <f t="shared" si="51"/>
      </c>
      <c r="Y185" s="552">
        <f t="shared" si="52"/>
      </c>
      <c r="Z185" s="551">
        <f t="shared" si="53"/>
      </c>
      <c r="AA185" s="5"/>
    </row>
    <row r="186" ht="15" customHeight="1" spans="1:27" x14ac:dyDescent="0.25">
      <c r="A186" s="357">
        <f>indices!B186</f>
      </c>
      <c r="B186" s="196"/>
      <c r="C186" s="6"/>
      <c r="D186" s="504"/>
      <c r="E186" s="504"/>
      <c r="F186" s="539"/>
      <c r="G186" s="539"/>
      <c r="H186" s="555"/>
      <c r="I186" s="555"/>
      <c r="J186" s="576"/>
      <c r="K186" s="564"/>
      <c r="L186" s="544"/>
      <c r="M186" s="565"/>
      <c r="N186" s="566"/>
      <c r="O186" s="539"/>
      <c r="P186" s="549"/>
      <c r="Q186" s="566"/>
      <c r="R186" s="539"/>
      <c r="S186" s="549"/>
      <c r="T186" s="566"/>
      <c r="U186" s="539"/>
      <c r="V186" s="549"/>
      <c r="W186" s="511"/>
      <c r="X186" s="551"/>
      <c r="Y186" s="552"/>
      <c r="Z186" s="551"/>
      <c r="AA186" s="5"/>
    </row>
    <row r="187" ht="15" customHeight="1" spans="1:27" x14ac:dyDescent="0.25">
      <c r="A187" s="357">
        <f>indices!B187</f>
      </c>
      <c r="B187" s="196"/>
      <c r="C187" s="6">
        <f t="shared" si="57"/>
      </c>
      <c r="D187" s="504"/>
      <c r="E187" s="504"/>
      <c r="F187" s="539"/>
      <c r="G187" s="539"/>
      <c r="H187" s="555"/>
      <c r="I187" s="555"/>
      <c r="J187" s="576"/>
      <c r="K187" s="564"/>
      <c r="L187" s="544"/>
      <c r="M187" s="565"/>
      <c r="N187" s="566"/>
      <c r="O187" s="539"/>
      <c r="P187" s="549"/>
      <c r="Q187" s="566"/>
      <c r="R187" s="539"/>
      <c r="S187" s="549"/>
      <c r="T187" s="566"/>
      <c r="U187" s="539"/>
      <c r="V187" s="549"/>
      <c r="W187" s="511"/>
      <c r="X187" s="551">
        <f t="shared" si="51"/>
      </c>
      <c r="Y187" s="552">
        <f t="shared" si="52"/>
      </c>
      <c r="Z187" s="551">
        <f t="shared" si="53"/>
      </c>
      <c r="AA187" s="5"/>
    </row>
    <row r="188" ht="15" customHeight="1" spans="1:27" x14ac:dyDescent="0.25">
      <c r="A188" s="357">
        <f>indices!B188</f>
      </c>
      <c r="B188" s="579"/>
      <c r="C188" s="352"/>
      <c r="D188" s="524"/>
      <c r="E188" s="524"/>
      <c r="F188" s="525"/>
      <c r="G188" s="525"/>
      <c r="H188" s="524"/>
      <c r="I188" s="524"/>
      <c r="J188" s="581"/>
      <c r="K188" s="582"/>
      <c r="L188" s="528"/>
      <c r="M188" s="583"/>
      <c r="N188" s="584"/>
      <c r="O188" s="525"/>
      <c r="P188" s="534"/>
      <c r="Q188" s="584"/>
      <c r="R188" s="525"/>
      <c r="S188" s="534"/>
      <c r="T188" s="584"/>
      <c r="U188" s="525"/>
      <c r="V188" s="534"/>
      <c r="W188" s="535"/>
      <c r="X188" s="551">
        <f t="shared" si="51"/>
      </c>
      <c r="Y188" s="552">
        <f t="shared" si="52"/>
      </c>
      <c r="Z188" s="551">
        <f t="shared" si="53"/>
      </c>
      <c r="AA188" s="352"/>
    </row>
    <row r="189" ht="15" customHeight="1" spans="1:27" x14ac:dyDescent="0.25">
      <c r="A189" s="357">
        <f>indices!B189</f>
      </c>
      <c r="B189" s="196">
        <v>240</v>
      </c>
      <c r="C189" s="6">
        <f t="shared" si="57"/>
      </c>
      <c r="D189" s="504"/>
      <c r="E189" s="504">
        <v>600</v>
      </c>
      <c r="F189" s="539"/>
      <c r="G189" s="539"/>
      <c r="H189" s="541"/>
      <c r="I189" s="540">
        <v>0.1</v>
      </c>
      <c r="J189" s="576">
        <v>0.15</v>
      </c>
      <c r="K189" s="564"/>
      <c r="L189" s="544"/>
      <c r="M189" s="565"/>
      <c r="N189" s="566"/>
      <c r="O189" s="539"/>
      <c r="P189" s="549"/>
      <c r="Q189" s="566"/>
      <c r="R189" s="539"/>
      <c r="S189" s="549"/>
      <c r="T189" s="567">
        <f t="shared" ref="T189:T203" si="58">E189*$E$217*J189</f>
      </c>
      <c r="U189" s="513">
        <f t="shared" ref="U189:U203" si="59">T189*I189</f>
      </c>
      <c r="V189" s="568">
        <f t="shared" ref="V189:V203" si="60">U189*$E$2/1000</f>
      </c>
      <c r="W189" s="550">
        <f t="shared" si="47"/>
      </c>
      <c r="X189" s="551">
        <f t="shared" si="51"/>
      </c>
      <c r="Y189" s="552">
        <f t="shared" si="52"/>
      </c>
      <c r="Z189" s="551">
        <f t="shared" si="53"/>
      </c>
      <c r="AA189" s="5"/>
    </row>
    <row r="190" ht="15" customHeight="1" spans="1:27" x14ac:dyDescent="0.25">
      <c r="A190" s="357">
        <f>indices!B190</f>
      </c>
      <c r="B190" s="196">
        <v>540</v>
      </c>
      <c r="C190" s="6">
        <f t="shared" si="57"/>
      </c>
      <c r="D190" s="504"/>
      <c r="E190" s="504">
        <v>120</v>
      </c>
      <c r="F190" s="539"/>
      <c r="G190" s="539"/>
      <c r="H190" s="541"/>
      <c r="I190" s="540">
        <v>0.1</v>
      </c>
      <c r="J190" s="576">
        <v>0.1</v>
      </c>
      <c r="K190" s="564"/>
      <c r="L190" s="544"/>
      <c r="M190" s="565"/>
      <c r="N190" s="566"/>
      <c r="O190" s="539"/>
      <c r="P190" s="549"/>
      <c r="Q190" s="566"/>
      <c r="R190" s="539"/>
      <c r="S190" s="549"/>
      <c r="T190" s="567">
        <f t="shared" si="58"/>
      </c>
      <c r="U190" s="513">
        <f t="shared" si="59"/>
      </c>
      <c r="V190" s="568">
        <f t="shared" si="60"/>
      </c>
      <c r="W190" s="550">
        <f t="shared" si="47"/>
      </c>
      <c r="X190" s="551">
        <f t="shared" si="51"/>
      </c>
      <c r="Y190" s="552">
        <f t="shared" si="52"/>
      </c>
      <c r="Z190" s="551">
        <f t="shared" si="53"/>
      </c>
      <c r="AA190" s="5"/>
    </row>
    <row r="191" ht="15" customHeight="1" spans="1:27" x14ac:dyDescent="0.25">
      <c r="A191" s="357">
        <f>indices!B191</f>
      </c>
      <c r="B191" s="196">
        <v>1300</v>
      </c>
      <c r="C191" s="6">
        <f t="shared" si="57"/>
      </c>
      <c r="D191" s="504"/>
      <c r="E191" s="504"/>
      <c r="F191" s="539"/>
      <c r="G191" s="539"/>
      <c r="H191" s="555"/>
      <c r="I191" s="555"/>
      <c r="J191" s="576"/>
      <c r="K191" s="564"/>
      <c r="L191" s="544"/>
      <c r="M191" s="565"/>
      <c r="N191" s="566"/>
      <c r="O191" s="539"/>
      <c r="P191" s="549"/>
      <c r="Q191" s="566"/>
      <c r="R191" s="539"/>
      <c r="S191" s="549"/>
      <c r="T191" s="566"/>
      <c r="U191" s="539"/>
      <c r="V191" s="573"/>
      <c r="W191" s="511"/>
      <c r="X191" s="551">
        <f t="shared" si="51"/>
      </c>
      <c r="Y191" s="552">
        <f t="shared" si="52"/>
      </c>
      <c r="Z191" s="551">
        <f t="shared" si="53"/>
      </c>
      <c r="AA191" s="5"/>
    </row>
    <row r="192" ht="15" customHeight="1" spans="1:27" x14ac:dyDescent="0.25">
      <c r="A192" s="357">
        <f>indices!B192</f>
      </c>
      <c r="B192" s="196">
        <v>800</v>
      </c>
      <c r="C192" s="6">
        <f t="shared" si="57"/>
      </c>
      <c r="D192" s="504"/>
      <c r="E192" s="504">
        <v>400</v>
      </c>
      <c r="F192" s="539"/>
      <c r="G192" s="539"/>
      <c r="H192" s="555"/>
      <c r="I192" s="540">
        <v>0.1</v>
      </c>
      <c r="J192" s="576">
        <v>0.1</v>
      </c>
      <c r="K192" s="564"/>
      <c r="L192" s="544"/>
      <c r="M192" s="565"/>
      <c r="N192" s="566"/>
      <c r="O192" s="539"/>
      <c r="P192" s="549"/>
      <c r="Q192" s="566"/>
      <c r="R192" s="539"/>
      <c r="S192" s="549"/>
      <c r="T192" s="567">
        <f t="shared" si="58"/>
      </c>
      <c r="U192" s="513">
        <f t="shared" si="59"/>
      </c>
      <c r="V192" s="568">
        <f t="shared" si="60"/>
      </c>
      <c r="W192" s="550">
        <f t="shared" si="47"/>
      </c>
      <c r="X192" s="551">
        <f t="shared" si="51"/>
      </c>
      <c r="Y192" s="552">
        <f t="shared" si="52"/>
      </c>
      <c r="Z192" s="551">
        <f t="shared" si="53"/>
      </c>
      <c r="AA192" s="5"/>
    </row>
    <row r="193" ht="15" customHeight="1" spans="1:27" x14ac:dyDescent="0.25">
      <c r="A193" s="357">
        <f>indices!B193</f>
      </c>
      <c r="B193" s="196">
        <v>600</v>
      </c>
      <c r="C193" s="6">
        <f t="shared" si="57"/>
      </c>
      <c r="D193" s="504"/>
      <c r="E193" s="504"/>
      <c r="F193" s="539"/>
      <c r="G193" s="539"/>
      <c r="H193" s="555"/>
      <c r="I193" s="555"/>
      <c r="J193" s="576"/>
      <c r="K193" s="564"/>
      <c r="L193" s="544"/>
      <c r="M193" s="565"/>
      <c r="N193" s="566"/>
      <c r="O193" s="539"/>
      <c r="P193" s="549"/>
      <c r="Q193" s="566"/>
      <c r="R193" s="539"/>
      <c r="S193" s="549"/>
      <c r="T193" s="566"/>
      <c r="U193" s="539"/>
      <c r="V193" s="549"/>
      <c r="W193" s="511"/>
      <c r="X193" s="551">
        <f t="shared" si="51"/>
      </c>
      <c r="Y193" s="552">
        <f t="shared" si="52"/>
      </c>
      <c r="Z193" s="551">
        <f t="shared" si="53"/>
      </c>
      <c r="AA193" s="5"/>
    </row>
    <row r="194" ht="15" customHeight="1" spans="1:27" x14ac:dyDescent="0.25">
      <c r="A194" s="357">
        <f>indices!B194</f>
      </c>
      <c r="B194" s="196">
        <v>1200</v>
      </c>
      <c r="C194" s="6">
        <f t="shared" si="57"/>
      </c>
      <c r="D194" s="504"/>
      <c r="E194" s="504"/>
      <c r="F194" s="539"/>
      <c r="G194" s="539"/>
      <c r="H194" s="555"/>
      <c r="I194" s="555"/>
      <c r="J194" s="576"/>
      <c r="K194" s="564"/>
      <c r="L194" s="544"/>
      <c r="M194" s="565"/>
      <c r="N194" s="566"/>
      <c r="O194" s="539"/>
      <c r="P194" s="549"/>
      <c r="Q194" s="566"/>
      <c r="R194" s="539"/>
      <c r="S194" s="549"/>
      <c r="T194" s="566"/>
      <c r="U194" s="539"/>
      <c r="V194" s="549"/>
      <c r="W194" s="511"/>
      <c r="X194" s="551">
        <f t="shared" si="51"/>
      </c>
      <c r="Y194" s="552">
        <f t="shared" si="52"/>
      </c>
      <c r="Z194" s="551">
        <f t="shared" si="53"/>
      </c>
      <c r="AA194" s="5"/>
    </row>
    <row r="195" ht="15" customHeight="1" spans="1:27" x14ac:dyDescent="0.25">
      <c r="A195" s="357">
        <f>indices!B195</f>
      </c>
      <c r="B195" s="196"/>
      <c r="C195" s="6"/>
      <c r="D195" s="504"/>
      <c r="E195" s="504"/>
      <c r="F195" s="539"/>
      <c r="G195" s="539"/>
      <c r="H195" s="555"/>
      <c r="I195" s="555"/>
      <c r="J195" s="576"/>
      <c r="K195" s="564"/>
      <c r="L195" s="544"/>
      <c r="M195" s="565"/>
      <c r="N195" s="566"/>
      <c r="O195" s="539"/>
      <c r="P195" s="549"/>
      <c r="Q195" s="566"/>
      <c r="R195" s="539"/>
      <c r="S195" s="549"/>
      <c r="T195" s="566"/>
      <c r="U195" s="539"/>
      <c r="V195" s="549"/>
      <c r="W195" s="511"/>
      <c r="X195" s="551"/>
      <c r="Y195" s="552"/>
      <c r="Z195" s="551"/>
      <c r="AA195" s="5"/>
    </row>
    <row r="196" ht="15" customHeight="1" spans="1:27" x14ac:dyDescent="0.25">
      <c r="A196" s="357">
        <f>indices!B196</f>
      </c>
      <c r="B196" s="196"/>
      <c r="C196" s="6"/>
      <c r="D196" s="504"/>
      <c r="E196" s="504"/>
      <c r="F196" s="539"/>
      <c r="G196" s="539"/>
      <c r="H196" s="555"/>
      <c r="I196" s="555"/>
      <c r="J196" s="576"/>
      <c r="K196" s="564"/>
      <c r="L196" s="544"/>
      <c r="M196" s="565"/>
      <c r="N196" s="566"/>
      <c r="O196" s="539"/>
      <c r="P196" s="549"/>
      <c r="Q196" s="566"/>
      <c r="R196" s="539"/>
      <c r="S196" s="549"/>
      <c r="T196" s="566"/>
      <c r="U196" s="539"/>
      <c r="V196" s="549"/>
      <c r="W196" s="511"/>
      <c r="X196" s="551"/>
      <c r="Y196" s="552"/>
      <c r="Z196" s="551"/>
      <c r="AA196" s="5"/>
    </row>
    <row r="197" ht="15" customHeight="1" spans="1:27" x14ac:dyDescent="0.25">
      <c r="A197" s="357">
        <f>indices!B197</f>
      </c>
      <c r="B197" s="196"/>
      <c r="C197" s="6"/>
      <c r="D197" s="504"/>
      <c r="E197" s="504"/>
      <c r="F197" s="539"/>
      <c r="G197" s="539"/>
      <c r="H197" s="555"/>
      <c r="I197" s="555"/>
      <c r="J197" s="576"/>
      <c r="K197" s="564"/>
      <c r="L197" s="544"/>
      <c r="M197" s="565"/>
      <c r="N197" s="566"/>
      <c r="O197" s="539"/>
      <c r="P197" s="549"/>
      <c r="Q197" s="566"/>
      <c r="R197" s="539"/>
      <c r="S197" s="549"/>
      <c r="T197" s="566"/>
      <c r="U197" s="539"/>
      <c r="V197" s="549"/>
      <c r="W197" s="511"/>
      <c r="X197" s="551"/>
      <c r="Y197" s="552"/>
      <c r="Z197" s="551"/>
      <c r="AA197" s="5"/>
    </row>
    <row r="198" ht="15" customHeight="1" spans="1:27" x14ac:dyDescent="0.25">
      <c r="A198" s="357">
        <f>indices!B198</f>
      </c>
      <c r="B198" s="196"/>
      <c r="C198" s="6"/>
      <c r="D198" s="504"/>
      <c r="E198" s="504"/>
      <c r="F198" s="539"/>
      <c r="G198" s="539"/>
      <c r="H198" s="555"/>
      <c r="I198" s="555"/>
      <c r="J198" s="576"/>
      <c r="K198" s="564"/>
      <c r="L198" s="544"/>
      <c r="M198" s="565"/>
      <c r="N198" s="566"/>
      <c r="O198" s="539"/>
      <c r="P198" s="549"/>
      <c r="Q198" s="566"/>
      <c r="R198" s="539"/>
      <c r="S198" s="549"/>
      <c r="T198" s="566"/>
      <c r="U198" s="539"/>
      <c r="V198" s="549"/>
      <c r="W198" s="511"/>
      <c r="X198" s="551"/>
      <c r="Y198" s="552"/>
      <c r="Z198" s="551"/>
      <c r="AA198" s="5"/>
    </row>
    <row r="199" ht="15" customHeight="1" spans="1:27" x14ac:dyDescent="0.25">
      <c r="A199" s="357">
        <f>indices!B199</f>
      </c>
      <c r="B199" s="196"/>
      <c r="C199" s="6">
        <f t="shared" si="57"/>
      </c>
      <c r="D199" s="504"/>
      <c r="E199" s="504"/>
      <c r="F199" s="539"/>
      <c r="G199" s="539"/>
      <c r="H199" s="555"/>
      <c r="I199" s="555"/>
      <c r="J199" s="576"/>
      <c r="K199" s="564"/>
      <c r="L199" s="544"/>
      <c r="M199" s="565"/>
      <c r="N199" s="566"/>
      <c r="O199" s="539"/>
      <c r="P199" s="549"/>
      <c r="Q199" s="566"/>
      <c r="R199" s="539"/>
      <c r="S199" s="549"/>
      <c r="T199" s="566"/>
      <c r="U199" s="539"/>
      <c r="V199" s="549"/>
      <c r="W199" s="511"/>
      <c r="X199" s="551">
        <f t="shared" si="51"/>
      </c>
      <c r="Y199" s="552">
        <f t="shared" si="52"/>
      </c>
      <c r="Z199" s="551">
        <f t="shared" si="53"/>
      </c>
      <c r="AA199" s="5"/>
    </row>
    <row r="200" ht="15" customHeight="1" spans="1:27" x14ac:dyDescent="0.25">
      <c r="A200" s="357">
        <f>indices!B200</f>
      </c>
      <c r="B200" s="196"/>
      <c r="C200" s="6">
        <f t="shared" si="57"/>
      </c>
      <c r="D200" s="504"/>
      <c r="E200" s="504"/>
      <c r="F200" s="539"/>
      <c r="G200" s="539"/>
      <c r="H200" s="555"/>
      <c r="I200" s="555"/>
      <c r="J200" s="576"/>
      <c r="K200" s="564"/>
      <c r="L200" s="544"/>
      <c r="M200" s="565"/>
      <c r="N200" s="566"/>
      <c r="O200" s="539"/>
      <c r="P200" s="549"/>
      <c r="Q200" s="566"/>
      <c r="R200" s="539"/>
      <c r="S200" s="549"/>
      <c r="T200" s="566"/>
      <c r="U200" s="539"/>
      <c r="V200" s="549"/>
      <c r="W200" s="511"/>
      <c r="X200" s="551">
        <f t="shared" si="51"/>
      </c>
      <c r="Y200" s="552">
        <f t="shared" si="52"/>
      </c>
      <c r="Z200" s="551">
        <f t="shared" si="53"/>
      </c>
      <c r="AA200" s="5"/>
    </row>
    <row r="201" ht="15" customHeight="1" spans="1:27" x14ac:dyDescent="0.25">
      <c r="A201" s="357">
        <f>indices!B201</f>
      </c>
      <c r="B201" s="579"/>
      <c r="C201" s="352"/>
      <c r="D201" s="524"/>
      <c r="E201" s="524"/>
      <c r="F201" s="525"/>
      <c r="G201" s="525"/>
      <c r="H201" s="524"/>
      <c r="I201" s="524"/>
      <c r="J201" s="581"/>
      <c r="K201" s="582"/>
      <c r="L201" s="528"/>
      <c r="M201" s="583"/>
      <c r="N201" s="584"/>
      <c r="O201" s="525"/>
      <c r="P201" s="534"/>
      <c r="Q201" s="584"/>
      <c r="R201" s="525"/>
      <c r="S201" s="534"/>
      <c r="T201" s="584"/>
      <c r="U201" s="525"/>
      <c r="V201" s="534"/>
      <c r="W201" s="535"/>
      <c r="X201" s="551">
        <f t="shared" si="51"/>
      </c>
      <c r="Y201" s="552">
        <f t="shared" si="52"/>
      </c>
      <c r="Z201" s="551">
        <f t="shared" si="53"/>
      </c>
      <c r="AA201" s="352"/>
    </row>
    <row r="202" ht="15" customHeight="1" spans="1:27" x14ac:dyDescent="0.25">
      <c r="A202" s="357">
        <f>indices!B202</f>
      </c>
      <c r="B202" s="196"/>
      <c r="C202" s="6"/>
      <c r="D202" s="504">
        <v>5</v>
      </c>
      <c r="E202" s="346">
        <v>50</v>
      </c>
      <c r="F202" s="513"/>
      <c r="G202" s="513"/>
      <c r="H202" s="595">
        <v>0.2</v>
      </c>
      <c r="I202" s="540">
        <v>0.1</v>
      </c>
      <c r="J202" s="542">
        <v>0.75</v>
      </c>
      <c r="K202" s="567">
        <f t="shared" ref="K202:K203" si="61">D202*$E$217*J202</f>
      </c>
      <c r="L202" s="513">
        <f t="shared" ref="L199:L203" si="62">K202*H202</f>
      </c>
      <c r="M202" s="585">
        <f t="shared" ref="M199:M203" si="63">L202*$M$3</f>
      </c>
      <c r="N202" s="566"/>
      <c r="O202" s="539"/>
      <c r="P202" s="549"/>
      <c r="Q202" s="577"/>
      <c r="R202" s="65"/>
      <c r="S202" s="578"/>
      <c r="T202" s="567">
        <f t="shared" si="58"/>
      </c>
      <c r="U202" s="513">
        <f t="shared" si="59"/>
      </c>
      <c r="V202" s="568">
        <f t="shared" si="60"/>
      </c>
      <c r="W202" s="550">
        <f t="shared" ref="W199:W207" si="64">S202+P202+M202+V202</f>
      </c>
      <c r="X202" s="551">
        <f t="shared" si="51"/>
      </c>
      <c r="Y202" s="552">
        <f t="shared" si="52"/>
      </c>
      <c r="Z202" s="551">
        <f t="shared" si="53"/>
      </c>
      <c r="AA202" s="5"/>
    </row>
    <row r="203" ht="15" customHeight="1" spans="1:27" x14ac:dyDescent="0.25">
      <c r="A203" s="357">
        <f>indices!B203</f>
      </c>
      <c r="B203" s="196">
        <v>3246</v>
      </c>
      <c r="C203" s="6">
        <f t="shared" si="57"/>
      </c>
      <c r="D203" s="504">
        <v>8</v>
      </c>
      <c r="E203" s="346">
        <v>70</v>
      </c>
      <c r="F203" s="65"/>
      <c r="G203" s="65"/>
      <c r="H203" s="595">
        <v>0.2</v>
      </c>
      <c r="I203" s="540">
        <v>0.1</v>
      </c>
      <c r="J203" s="542">
        <v>0.75</v>
      </c>
      <c r="K203" s="567">
        <f t="shared" si="61"/>
      </c>
      <c r="L203" s="513">
        <f t="shared" si="62"/>
      </c>
      <c r="M203" s="585">
        <f t="shared" si="63"/>
      </c>
      <c r="N203" s="566"/>
      <c r="O203" s="539"/>
      <c r="P203" s="549"/>
      <c r="Q203" s="577"/>
      <c r="R203" s="65"/>
      <c r="S203" s="578"/>
      <c r="T203" s="567">
        <f t="shared" si="58"/>
      </c>
      <c r="U203" s="513">
        <f t="shared" si="59"/>
      </c>
      <c r="V203" s="568">
        <f t="shared" si="60"/>
      </c>
      <c r="W203" s="550">
        <f t="shared" si="64"/>
      </c>
      <c r="X203" s="551">
        <f t="shared" si="51"/>
      </c>
      <c r="Y203" s="552">
        <f t="shared" si="52"/>
      </c>
      <c r="Z203" s="551">
        <f t="shared" si="53"/>
      </c>
      <c r="AA203" s="5"/>
    </row>
    <row r="204" ht="15" customHeight="1" spans="1:27" x14ac:dyDescent="0.25">
      <c r="A204" s="357">
        <f>indices!B204</f>
      </c>
      <c r="B204" s="196">
        <v>7054</v>
      </c>
      <c r="C204" s="6">
        <f t="shared" si="57"/>
      </c>
      <c r="D204" s="504">
        <v>5.5</v>
      </c>
      <c r="E204" s="504"/>
      <c r="F204" s="539"/>
      <c r="G204" s="539"/>
      <c r="H204" s="555"/>
      <c r="I204" s="555"/>
      <c r="J204" s="576"/>
      <c r="K204" s="564"/>
      <c r="L204" s="544"/>
      <c r="M204" s="565"/>
      <c r="N204" s="566"/>
      <c r="O204" s="539"/>
      <c r="P204" s="549"/>
      <c r="Q204" s="566"/>
      <c r="R204" s="539"/>
      <c r="S204" s="549"/>
      <c r="T204" s="566"/>
      <c r="U204" s="539"/>
      <c r="V204" s="549"/>
      <c r="W204" s="511"/>
      <c r="X204" s="551">
        <f t="shared" si="51"/>
      </c>
      <c r="Y204" s="552">
        <f t="shared" si="52"/>
      </c>
      <c r="Z204" s="551">
        <f t="shared" si="53"/>
      </c>
      <c r="AA204" s="5"/>
    </row>
    <row r="205" ht="15" customHeight="1" spans="1:27" x14ac:dyDescent="0.25">
      <c r="A205" s="357">
        <f>indices!B205</f>
      </c>
      <c r="B205" s="196">
        <v>2225</v>
      </c>
      <c r="C205" s="6">
        <f t="shared" si="57"/>
      </c>
      <c r="D205" s="504"/>
      <c r="E205" s="504"/>
      <c r="F205" s="539"/>
      <c r="G205" s="539"/>
      <c r="H205" s="555"/>
      <c r="I205" s="555"/>
      <c r="J205" s="576"/>
      <c r="K205" s="564"/>
      <c r="L205" s="544"/>
      <c r="M205" s="565"/>
      <c r="N205" s="566"/>
      <c r="O205" s="539"/>
      <c r="P205" s="549"/>
      <c r="Q205" s="566"/>
      <c r="R205" s="539"/>
      <c r="S205" s="549"/>
      <c r="T205" s="566"/>
      <c r="U205" s="539"/>
      <c r="V205" s="549"/>
      <c r="W205" s="511"/>
      <c r="X205" s="551">
        <f t="shared" si="51"/>
      </c>
      <c r="Y205" s="552">
        <f t="shared" si="52"/>
      </c>
      <c r="Z205" s="551">
        <f t="shared" si="53"/>
      </c>
      <c r="AA205" s="5"/>
    </row>
    <row r="206" ht="15" customHeight="1" spans="1:27" x14ac:dyDescent="0.25">
      <c r="A206" s="357">
        <f>indices!B206</f>
      </c>
      <c r="B206" s="196">
        <v>8700</v>
      </c>
      <c r="C206" s="6">
        <f t="shared" si="57"/>
      </c>
      <c r="D206" s="504">
        <v>42</v>
      </c>
      <c r="E206" s="504"/>
      <c r="F206" s="539"/>
      <c r="G206" s="539"/>
      <c r="H206" s="555"/>
      <c r="I206" s="555"/>
      <c r="J206" s="576"/>
      <c r="K206" s="564"/>
      <c r="L206" s="544"/>
      <c r="M206" s="565"/>
      <c r="N206" s="566"/>
      <c r="O206" s="539"/>
      <c r="P206" s="549"/>
      <c r="Q206" s="566"/>
      <c r="R206" s="539"/>
      <c r="S206" s="549"/>
      <c r="T206" s="566"/>
      <c r="U206" s="539"/>
      <c r="V206" s="549"/>
      <c r="W206" s="511"/>
      <c r="X206" s="551">
        <f t="shared" si="51"/>
      </c>
      <c r="Y206" s="552">
        <f t="shared" si="52"/>
      </c>
      <c r="Z206" s="551">
        <f t="shared" si="53"/>
      </c>
      <c r="AA206" s="5"/>
    </row>
    <row r="207" ht="15" customHeight="1" spans="1:27" x14ac:dyDescent="0.25">
      <c r="A207" s="357">
        <f>indices!B207</f>
      </c>
      <c r="B207" s="196">
        <v>27810</v>
      </c>
      <c r="C207" s="6">
        <f t="shared" si="57"/>
      </c>
      <c r="D207" s="504">
        <v>50</v>
      </c>
      <c r="E207" s="504"/>
      <c r="F207" s="539"/>
      <c r="G207" s="539"/>
      <c r="H207" s="595">
        <v>0.2</v>
      </c>
      <c r="I207" s="555"/>
      <c r="J207" s="542">
        <v>0.75</v>
      </c>
      <c r="K207" s="564"/>
      <c r="L207" s="544"/>
      <c r="M207" s="565"/>
      <c r="N207" s="546">
        <f>D207*$E$217*J207</f>
      </c>
      <c r="O207" s="514">
        <f>N207*H207</f>
      </c>
      <c r="P207" s="547">
        <f>O207*$P$3</f>
      </c>
      <c r="Q207" s="566"/>
      <c r="R207" s="539"/>
      <c r="S207" s="549"/>
      <c r="T207" s="564"/>
      <c r="U207" s="539"/>
      <c r="V207" s="573"/>
      <c r="W207" s="550">
        <f t="shared" si="64"/>
      </c>
      <c r="X207" s="551">
        <f t="shared" si="51"/>
      </c>
      <c r="Y207" s="552">
        <f t="shared" si="52"/>
      </c>
      <c r="Z207" s="551">
        <f t="shared" si="53"/>
      </c>
      <c r="AA207" s="5"/>
    </row>
    <row r="208" ht="15" customHeight="1" spans="1:27" x14ac:dyDescent="0.25">
      <c r="A208" s="357">
        <f>indices!B208</f>
      </c>
      <c r="B208" s="196">
        <v>28945</v>
      </c>
      <c r="C208" s="6">
        <f t="shared" si="57"/>
      </c>
      <c r="D208" s="504"/>
      <c r="E208" s="504"/>
      <c r="F208" s="539"/>
      <c r="G208" s="539"/>
      <c r="H208" s="555"/>
      <c r="I208" s="555"/>
      <c r="J208" s="576"/>
      <c r="K208" s="564"/>
      <c r="L208" s="544"/>
      <c r="M208" s="565"/>
      <c r="N208" s="566"/>
      <c r="O208" s="539"/>
      <c r="P208" s="549"/>
      <c r="Q208" s="566"/>
      <c r="R208" s="539"/>
      <c r="S208" s="549"/>
      <c r="T208" s="566"/>
      <c r="U208" s="539"/>
      <c r="V208" s="549"/>
      <c r="W208" s="511"/>
      <c r="X208" s="551">
        <f t="shared" si="51"/>
      </c>
      <c r="Y208" s="552">
        <f t="shared" si="52"/>
      </c>
      <c r="Z208" s="551">
        <f t="shared" si="53"/>
      </c>
      <c r="AA208" s="5"/>
    </row>
    <row r="209" ht="15" customHeight="1" spans="1:27" x14ac:dyDescent="0.25">
      <c r="A209" s="357">
        <f>indices!B209</f>
      </c>
      <c r="B209" s="196">
        <v>2113</v>
      </c>
      <c r="C209" s="6">
        <f t="shared" si="57"/>
      </c>
      <c r="D209" s="504"/>
      <c r="E209" s="504"/>
      <c r="F209" s="539"/>
      <c r="G209" s="539"/>
      <c r="H209" s="555"/>
      <c r="I209" s="555"/>
      <c r="J209" s="576"/>
      <c r="K209" s="564"/>
      <c r="L209" s="544"/>
      <c r="M209" s="565"/>
      <c r="N209" s="566"/>
      <c r="O209" s="539"/>
      <c r="P209" s="549"/>
      <c r="Q209" s="566"/>
      <c r="R209" s="539"/>
      <c r="S209" s="549"/>
      <c r="T209" s="566"/>
      <c r="U209" s="539"/>
      <c r="V209" s="549"/>
      <c r="W209" s="511"/>
      <c r="X209" s="551"/>
      <c r="Y209" s="552"/>
      <c r="Z209" s="551"/>
      <c r="AA209" s="5"/>
    </row>
    <row r="210" ht="15" customHeight="1" spans="1:27" x14ac:dyDescent="0.25">
      <c r="A210" s="357">
        <f>indices!B210</f>
      </c>
      <c r="B210" s="196"/>
      <c r="C210" s="6"/>
      <c r="D210" s="504"/>
      <c r="E210" s="504"/>
      <c r="F210" s="539"/>
      <c r="G210" s="539"/>
      <c r="H210" s="555"/>
      <c r="I210" s="555"/>
      <c r="J210" s="576"/>
      <c r="K210" s="564"/>
      <c r="L210" s="544"/>
      <c r="M210" s="565"/>
      <c r="N210" s="566"/>
      <c r="O210" s="539"/>
      <c r="P210" s="549"/>
      <c r="Q210" s="566"/>
      <c r="R210" s="539"/>
      <c r="S210" s="549"/>
      <c r="T210" s="566"/>
      <c r="U210" s="539"/>
      <c r="V210" s="549"/>
      <c r="W210" s="511"/>
      <c r="X210" s="551"/>
      <c r="Y210" s="552"/>
      <c r="Z210" s="551"/>
      <c r="AA210" s="5"/>
    </row>
    <row r="211" ht="15" customHeight="1" spans="1:27" x14ac:dyDescent="0.25">
      <c r="A211" s="357">
        <f>indices!B211</f>
      </c>
      <c r="B211" s="196"/>
      <c r="C211" s="6"/>
      <c r="D211" s="504"/>
      <c r="E211" s="504"/>
      <c r="F211" s="539"/>
      <c r="G211" s="539"/>
      <c r="H211" s="555"/>
      <c r="I211" s="555"/>
      <c r="J211" s="576"/>
      <c r="K211" s="564"/>
      <c r="L211" s="544"/>
      <c r="M211" s="565"/>
      <c r="N211" s="566"/>
      <c r="O211" s="539"/>
      <c r="P211" s="549"/>
      <c r="Q211" s="566"/>
      <c r="R211" s="539"/>
      <c r="S211" s="549"/>
      <c r="T211" s="566"/>
      <c r="U211" s="539"/>
      <c r="V211" s="549"/>
      <c r="W211" s="511"/>
      <c r="X211" s="551"/>
      <c r="Y211" s="552"/>
      <c r="Z211" s="551"/>
      <c r="AA211" s="5"/>
    </row>
    <row r="212" ht="15" customHeight="1" spans="1:27" x14ac:dyDescent="0.25">
      <c r="A212" s="357">
        <f>indices!B212</f>
      </c>
      <c r="B212" s="196">
        <v>5550</v>
      </c>
      <c r="C212" s="6">
        <f t="shared" si="57"/>
      </c>
      <c r="D212" s="504"/>
      <c r="E212" s="504"/>
      <c r="F212" s="539"/>
      <c r="G212" s="539"/>
      <c r="H212" s="555"/>
      <c r="I212" s="555"/>
      <c r="J212" s="576"/>
      <c r="K212" s="564"/>
      <c r="L212" s="544"/>
      <c r="M212" s="565"/>
      <c r="N212" s="566"/>
      <c r="O212" s="539"/>
      <c r="P212" s="549"/>
      <c r="Q212" s="566"/>
      <c r="R212" s="539"/>
      <c r="S212" s="549"/>
      <c r="T212" s="566"/>
      <c r="U212" s="539"/>
      <c r="V212" s="549"/>
      <c r="W212" s="511"/>
      <c r="X212" s="551">
        <f t="shared" si="51"/>
      </c>
      <c r="Y212" s="552">
        <f t="shared" si="52"/>
      </c>
      <c r="Z212" s="551">
        <f t="shared" si="53"/>
      </c>
      <c r="AA212" s="5"/>
    </row>
    <row r="213" ht="15" customHeight="1" spans="1:27" x14ac:dyDescent="0.25">
      <c r="A213" s="357">
        <f>indices!B213</f>
      </c>
      <c r="B213" s="196"/>
      <c r="C213" s="6"/>
      <c r="D213" s="504"/>
      <c r="E213" s="504"/>
      <c r="F213" s="539"/>
      <c r="G213" s="539"/>
      <c r="H213" s="555"/>
      <c r="I213" s="555"/>
      <c r="J213" s="576"/>
      <c r="K213" s="564"/>
      <c r="L213" s="544"/>
      <c r="M213" s="565"/>
      <c r="N213" s="566"/>
      <c r="O213" s="539"/>
      <c r="P213" s="549"/>
      <c r="Q213" s="566"/>
      <c r="R213" s="539"/>
      <c r="S213" s="549"/>
      <c r="T213" s="566"/>
      <c r="U213" s="539"/>
      <c r="V213" s="549"/>
      <c r="W213" s="511"/>
      <c r="X213" s="551"/>
      <c r="Y213" s="552"/>
      <c r="Z213" s="551"/>
      <c r="AA213" s="5"/>
    </row>
    <row r="214" ht="15" customHeight="1" spans="1:27" x14ac:dyDescent="0.25">
      <c r="A214" s="357">
        <f>indices!B214</f>
      </c>
      <c r="B214" s="196"/>
      <c r="C214" s="6"/>
      <c r="D214" s="504"/>
      <c r="E214" s="504"/>
      <c r="F214" s="539"/>
      <c r="G214" s="539"/>
      <c r="H214" s="555"/>
      <c r="I214" s="555"/>
      <c r="J214" s="576"/>
      <c r="K214" s="564"/>
      <c r="L214" s="544"/>
      <c r="M214" s="565"/>
      <c r="N214" s="566"/>
      <c r="O214" s="539"/>
      <c r="P214" s="549"/>
      <c r="Q214" s="566"/>
      <c r="R214" s="539"/>
      <c r="S214" s="549"/>
      <c r="T214" s="566"/>
      <c r="U214" s="539"/>
      <c r="V214" s="549"/>
      <c r="W214" s="511"/>
      <c r="X214" s="551">
        <f t="shared" si="51"/>
      </c>
      <c r="Y214" s="552">
        <f t="shared" si="52"/>
      </c>
      <c r="Z214" s="551">
        <f t="shared" si="53"/>
      </c>
      <c r="AA214" s="5"/>
    </row>
    <row r="215" ht="15.75" customHeight="1" spans="1:27" x14ac:dyDescent="0.25">
      <c r="A215" s="357">
        <f>indices!B215</f>
      </c>
      <c r="B215" s="598"/>
      <c r="C215" s="599"/>
      <c r="D215" s="504"/>
      <c r="E215" s="504"/>
      <c r="F215" s="539"/>
      <c r="G215" s="539"/>
      <c r="H215" s="555"/>
      <c r="I215" s="555"/>
      <c r="J215" s="600"/>
      <c r="K215" s="601"/>
      <c r="L215" s="602"/>
      <c r="M215" s="603"/>
      <c r="N215" s="604"/>
      <c r="O215" s="605"/>
      <c r="P215" s="606"/>
      <c r="Q215" s="604"/>
      <c r="R215" s="605"/>
      <c r="S215" s="606"/>
      <c r="T215" s="604"/>
      <c r="U215" s="605"/>
      <c r="V215" s="606"/>
      <c r="W215" s="607"/>
      <c r="X215" s="551">
        <f t="shared" si="51"/>
      </c>
      <c r="Y215" s="552">
        <f t="shared" si="52"/>
      </c>
      <c r="Z215" s="551">
        <f t="shared" si="53"/>
      </c>
      <c r="AA215" s="5"/>
    </row>
    <row r="216" ht="15" customHeight="1" spans="1:27" x14ac:dyDescent="0.25">
      <c r="A216" s="5"/>
      <c r="B216" s="489"/>
      <c r="C216" s="490"/>
      <c r="D216" s="608" t="s">
        <v>437</v>
      </c>
      <c r="E216" s="608" t="s">
        <v>438</v>
      </c>
      <c r="F216" s="608"/>
      <c r="G216" s="5"/>
      <c r="H216" s="140"/>
      <c r="I216" s="140"/>
      <c r="J216" s="6"/>
      <c r="K216" s="6"/>
      <c r="L216" s="6"/>
      <c r="M216" s="6"/>
      <c r="N216" s="6"/>
      <c r="O216" s="6"/>
      <c r="P216" s="6"/>
      <c r="Q216" s="6"/>
      <c r="R216" s="6"/>
      <c r="S216" s="6"/>
      <c r="T216" s="6"/>
      <c r="U216" s="6"/>
      <c r="V216" s="6"/>
      <c r="W216" s="6"/>
      <c r="X216" s="5"/>
      <c r="Y216" s="5"/>
      <c r="Z216" s="5"/>
      <c r="AA216" s="5"/>
    </row>
    <row r="217" ht="15" customHeight="1" spans="1:27" x14ac:dyDescent="0.25">
      <c r="A217" s="5"/>
      <c r="B217" s="489"/>
      <c r="C217" s="490"/>
      <c r="D217" s="609" t="s">
        <v>439</v>
      </c>
      <c r="E217" s="346">
        <v>3</v>
      </c>
      <c r="F217" s="609" t="s">
        <v>440</v>
      </c>
      <c r="G217" s="5"/>
      <c r="H217" s="140"/>
      <c r="I217" s="140"/>
      <c r="J217" s="6"/>
      <c r="K217" s="6"/>
      <c r="L217" s="6"/>
      <c r="M217" s="6"/>
      <c r="N217" s="6"/>
      <c r="O217" s="6"/>
      <c r="P217" s="6"/>
      <c r="Q217" s="6"/>
      <c r="R217" s="6"/>
      <c r="S217" s="6"/>
      <c r="T217" s="6"/>
      <c r="U217" s="6"/>
      <c r="V217" s="6"/>
      <c r="W217" s="6"/>
      <c r="X217" s="5"/>
      <c r="Y217" s="5"/>
      <c r="Z217" s="5"/>
      <c r="AA217" s="5"/>
    </row>
    <row r="218" ht="15" customHeight="1" spans="1:27" x14ac:dyDescent="0.25">
      <c r="A218" s="5"/>
      <c r="B218" s="489"/>
      <c r="C218" s="490"/>
      <c r="D218" s="609"/>
      <c r="E218" s="346">
        <v>1.5</v>
      </c>
      <c r="F218" s="609" t="s">
        <v>441</v>
      </c>
      <c r="G218" s="19" t="s">
        <v>442</v>
      </c>
      <c r="H218" s="610">
        <v>0.5</v>
      </c>
      <c r="I218" s="611" t="s">
        <v>443</v>
      </c>
      <c r="J218" s="6"/>
      <c r="K218" s="6"/>
      <c r="L218" s="6"/>
      <c r="M218" s="6"/>
      <c r="N218" s="6"/>
      <c r="O218" s="6"/>
      <c r="P218" s="6"/>
      <c r="Q218" s="6"/>
      <c r="R218" s="6"/>
      <c r="S218" s="6"/>
      <c r="T218" s="6"/>
      <c r="U218" s="6"/>
      <c r="V218" s="6"/>
      <c r="W218" s="6"/>
      <c r="X218" s="5"/>
      <c r="Y218" s="5"/>
      <c r="Z218" s="5"/>
      <c r="AA218" s="5"/>
    </row>
    <row r="219" ht="15" customHeight="1" spans="1:27" x14ac:dyDescent="0.25">
      <c r="A219" s="5"/>
      <c r="B219" s="489"/>
      <c r="C219" s="490"/>
      <c r="D219" s="609"/>
      <c r="E219" s="346">
        <v>24</v>
      </c>
      <c r="F219" s="609" t="s">
        <v>444</v>
      </c>
      <c r="G219" s="5"/>
      <c r="H219" s="140"/>
      <c r="I219" s="140"/>
      <c r="J219" s="6"/>
      <c r="K219" s="6"/>
      <c r="L219" s="6"/>
      <c r="M219" s="6"/>
      <c r="N219" s="6"/>
      <c r="O219" s="6"/>
      <c r="P219" s="6"/>
      <c r="Q219" s="6"/>
      <c r="R219" s="6"/>
      <c r="S219" s="6"/>
      <c r="T219" s="6"/>
      <c r="U219" s="6"/>
      <c r="V219" s="6"/>
      <c r="W219" s="6"/>
      <c r="X219" s="5"/>
      <c r="Y219" s="5"/>
      <c r="Z219" s="5"/>
      <c r="AA219" s="5"/>
    </row>
    <row r="220" spans="1:27" x14ac:dyDescent="0.25">
      <c r="A220" s="5"/>
      <c r="B220" s="489"/>
      <c r="C220" s="490"/>
      <c r="D220" s="5"/>
      <c r="E220" s="5"/>
      <c r="F220" s="5"/>
      <c r="G220" s="5"/>
      <c r="H220" s="140"/>
      <c r="I220" s="140"/>
      <c r="J220" s="6"/>
      <c r="K220" s="6"/>
      <c r="L220" s="6"/>
      <c r="M220" s="6"/>
      <c r="N220" s="6"/>
      <c r="O220" s="6"/>
      <c r="P220" s="6"/>
      <c r="Q220" s="6"/>
      <c r="R220" s="6"/>
      <c r="S220" s="6"/>
      <c r="T220" s="6"/>
      <c r="U220" s="6"/>
      <c r="V220" s="6"/>
      <c r="W220" s="6"/>
      <c r="X220" s="5"/>
      <c r="Y220" s="5"/>
      <c r="Z220" s="5"/>
      <c r="AA220" s="5"/>
    </row>
    <row r="221" spans="1:27" x14ac:dyDescent="0.25">
      <c r="A221" s="5"/>
      <c r="B221" s="489"/>
      <c r="C221" s="490"/>
      <c r="D221" s="5"/>
      <c r="E221" s="5"/>
      <c r="F221" s="5"/>
      <c r="G221" s="5"/>
      <c r="H221" s="140"/>
      <c r="I221" s="140"/>
      <c r="J221" s="6"/>
      <c r="K221" s="6"/>
      <c r="L221" s="6"/>
      <c r="M221" s="6"/>
      <c r="N221" s="6"/>
      <c r="O221" s="6"/>
      <c r="P221" s="6"/>
      <c r="Q221" s="6"/>
      <c r="R221" s="6"/>
      <c r="S221" s="6"/>
      <c r="T221" s="6"/>
      <c r="U221" s="6"/>
      <c r="V221" s="6"/>
      <c r="W221" s="6"/>
      <c r="X221" s="5"/>
      <c r="Y221" s="5"/>
      <c r="Z221" s="5"/>
      <c r="AA221" s="5"/>
    </row>
    <row r="222" ht="15" customHeight="1" spans="1:27" x14ac:dyDescent="0.25">
      <c r="A222" s="5" t="s">
        <v>445</v>
      </c>
      <c r="B222" s="489"/>
      <c r="C222" s="490"/>
      <c r="D222" s="5"/>
      <c r="E222" s="5"/>
      <c r="F222" s="5"/>
      <c r="G222" s="5"/>
      <c r="H222" s="140"/>
      <c r="I222" s="140"/>
      <c r="J222" s="6"/>
      <c r="K222" s="6"/>
      <c r="L222" s="6"/>
      <c r="M222" s="6"/>
      <c r="N222" s="6"/>
      <c r="O222" s="6"/>
      <c r="P222" s="6"/>
      <c r="Q222" s="6"/>
      <c r="R222" s="6"/>
      <c r="S222" s="6"/>
      <c r="T222" s="6"/>
      <c r="U222" s="6"/>
      <c r="V222" s="6"/>
      <c r="W222" s="6"/>
      <c r="X222" s="5"/>
      <c r="Y222" s="5"/>
      <c r="Z222" s="5"/>
      <c r="AA222" s="5"/>
    </row>
    <row r="223" spans="1:27" x14ac:dyDescent="0.25">
      <c r="A223" s="5"/>
      <c r="B223" s="489"/>
      <c r="C223" s="490"/>
      <c r="D223" s="5"/>
      <c r="E223" s="5"/>
      <c r="F223" s="5"/>
      <c r="G223" s="5"/>
      <c r="H223" s="140"/>
      <c r="I223" s="140"/>
      <c r="J223" s="6"/>
      <c r="K223" s="6"/>
      <c r="L223" s="6"/>
      <c r="M223" s="6"/>
      <c r="N223" s="6"/>
      <c r="O223" s="6"/>
      <c r="P223" s="6"/>
      <c r="Q223" s="6"/>
      <c r="R223" s="6"/>
      <c r="S223" s="6"/>
      <c r="T223" s="6"/>
      <c r="U223" s="6"/>
      <c r="V223" s="6"/>
      <c r="W223" s="6"/>
      <c r="X223" s="5"/>
      <c r="Y223" s="5"/>
      <c r="Z223" s="5"/>
      <c r="AA223" s="5"/>
    </row>
    <row r="224" ht="18" customHeight="1" spans="1:27" x14ac:dyDescent="0.25">
      <c r="A224" s="54"/>
      <c r="B224" s="612" t="s">
        <v>446</v>
      </c>
      <c r="C224" s="613" t="s">
        <v>447</v>
      </c>
      <c r="D224" s="613" t="s">
        <v>448</v>
      </c>
      <c r="E224" s="613" t="s">
        <v>449</v>
      </c>
      <c r="F224" s="613" t="s">
        <v>450</v>
      </c>
      <c r="G224" s="614"/>
      <c r="H224" s="615" t="s">
        <v>74</v>
      </c>
      <c r="I224" s="616"/>
      <c r="J224" s="5"/>
      <c r="K224" s="5"/>
      <c r="L224" s="6"/>
      <c r="M224" s="6"/>
      <c r="N224" s="6"/>
      <c r="O224" s="6"/>
      <c r="P224" s="6"/>
      <c r="Q224" s="6"/>
      <c r="R224" s="6"/>
      <c r="S224" s="6"/>
      <c r="T224" s="6"/>
      <c r="U224" s="6"/>
      <c r="V224" s="6"/>
      <c r="W224" s="6"/>
      <c r="X224" s="5"/>
      <c r="Y224" s="5"/>
      <c r="Z224" s="5"/>
      <c r="AA224" s="5"/>
    </row>
    <row r="225" ht="15" customHeight="1" spans="1:27" x14ac:dyDescent="0.25">
      <c r="A225" s="617"/>
      <c r="B225" s="617"/>
      <c r="C225" s="617">
        <v>1</v>
      </c>
      <c r="D225" s="617">
        <v>2</v>
      </c>
      <c r="E225" s="617">
        <v>3</v>
      </c>
      <c r="F225" s="617">
        <v>4</v>
      </c>
      <c r="G225" s="618"/>
      <c r="H225" s="619"/>
      <c r="I225" s="620"/>
      <c r="J225" s="5" t="s">
        <v>451</v>
      </c>
      <c r="K225" s="5"/>
      <c r="L225" s="6"/>
      <c r="M225" s="6"/>
      <c r="N225" s="6"/>
      <c r="O225" s="6"/>
      <c r="P225" s="6"/>
      <c r="Q225" s="6"/>
      <c r="R225" s="6"/>
      <c r="S225" s="6"/>
      <c r="T225" s="6"/>
      <c r="U225" s="6"/>
      <c r="V225" s="6"/>
      <c r="W225" s="6"/>
      <c r="X225" s="5"/>
      <c r="Y225" s="5"/>
      <c r="Z225" s="5"/>
      <c r="AA225" s="5"/>
    </row>
    <row r="226" ht="15" customHeight="1" spans="1:27" x14ac:dyDescent="0.25">
      <c r="A226" s="86">
        <v>1</v>
      </c>
      <c r="B226" s="621" t="s">
        <v>421</v>
      </c>
      <c r="C226" s="622">
        <v>1.2</v>
      </c>
      <c r="D226" s="622">
        <v>1</v>
      </c>
      <c r="E226" s="622">
        <v>0.9</v>
      </c>
      <c r="F226" s="622">
        <v>0.8</v>
      </c>
      <c r="G226" s="623"/>
      <c r="H226" s="624">
        <f>IF('a completer'!F13=1,Feuil1!I243,IF('a completer'!F14=1,Feuil1!I244,IF('a completer'!F15=1,Feuil1!I245,IF('a completer'!F16=1,Feuil1!I246,IF('a completer'!F17=1,Feuil1!I247,IF('a completer'!F18=1,Feuil1!I248))))))</f>
      </c>
      <c r="I226" s="5"/>
      <c r="J226" s="86" t="s">
        <v>421</v>
      </c>
      <c r="K226" s="625">
        <v>1.2</v>
      </c>
      <c r="L226" s="625">
        <v>1</v>
      </c>
      <c r="M226" s="625">
        <v>0.9</v>
      </c>
      <c r="N226" s="625">
        <v>0.8</v>
      </c>
      <c r="O226" s="626">
        <v>0.35</v>
      </c>
      <c r="P226" s="627">
        <v>0.6</v>
      </c>
      <c r="Q226" s="6"/>
      <c r="R226" s="6"/>
      <c r="S226" s="6"/>
      <c r="T226" s="6"/>
      <c r="U226" s="6"/>
      <c r="V226" s="6"/>
      <c r="W226" s="6"/>
      <c r="X226" s="5"/>
      <c r="Y226" s="5"/>
      <c r="Z226" s="5"/>
      <c r="AA226" s="5"/>
    </row>
    <row r="227" ht="15" customHeight="1" spans="1:27" x14ac:dyDescent="0.25">
      <c r="A227" s="628">
        <v>11</v>
      </c>
      <c r="B227" s="629" t="s">
        <v>452</v>
      </c>
      <c r="C227" s="630">
        <v>1.8</v>
      </c>
      <c r="D227" s="630">
        <v>1.4</v>
      </c>
      <c r="E227" s="628">
        <v>1.2</v>
      </c>
      <c r="F227" s="628">
        <v>1</v>
      </c>
      <c r="G227" s="628"/>
      <c r="H227" s="631"/>
      <c r="I227" s="5"/>
      <c r="J227" s="628" t="s">
        <v>452</v>
      </c>
      <c r="K227" s="628">
        <v>2.2</v>
      </c>
      <c r="L227" s="628">
        <v>1.7</v>
      </c>
      <c r="M227" s="628">
        <v>1.5</v>
      </c>
      <c r="N227" s="628">
        <v>1.2</v>
      </c>
      <c r="O227" s="628"/>
      <c r="P227" s="632"/>
      <c r="Q227" s="6"/>
      <c r="R227" s="6"/>
      <c r="S227" s="6"/>
      <c r="T227" s="6"/>
      <c r="U227" s="6"/>
      <c r="V227" s="6"/>
      <c r="W227" s="6"/>
      <c r="X227" s="5"/>
      <c r="Y227" s="5"/>
      <c r="Z227" s="5"/>
      <c r="AA227" s="5"/>
    </row>
    <row r="228" ht="15" customHeight="1" spans="1:27" x14ac:dyDescent="0.25">
      <c r="A228" s="86">
        <v>2</v>
      </c>
      <c r="B228" s="621" t="s">
        <v>453</v>
      </c>
      <c r="C228" s="622">
        <v>1.1</v>
      </c>
      <c r="D228" s="622">
        <v>1</v>
      </c>
      <c r="E228" s="622">
        <v>0.9</v>
      </c>
      <c r="F228" s="622">
        <v>0.8</v>
      </c>
      <c r="G228" s="623"/>
      <c r="H228" s="631"/>
      <c r="I228" s="5"/>
      <c r="J228" s="86" t="s">
        <v>453</v>
      </c>
      <c r="K228" s="625">
        <v>1.2</v>
      </c>
      <c r="L228" s="625">
        <v>1</v>
      </c>
      <c r="M228" s="625">
        <v>0.9</v>
      </c>
      <c r="N228" s="625">
        <v>0.8</v>
      </c>
      <c r="O228" s="626">
        <v>0.35</v>
      </c>
      <c r="P228" s="627">
        <v>0.6</v>
      </c>
      <c r="Q228" s="6"/>
      <c r="R228" s="6"/>
      <c r="S228" s="6"/>
      <c r="T228" s="6"/>
      <c r="U228" s="6"/>
      <c r="V228" s="6"/>
      <c r="W228" s="6"/>
      <c r="X228" s="5"/>
      <c r="Y228" s="5"/>
      <c r="Z228" s="5"/>
      <c r="AA228" s="5"/>
    </row>
    <row r="229" ht="15" customHeight="1" spans="1:27" x14ac:dyDescent="0.25">
      <c r="A229" s="628">
        <v>12</v>
      </c>
      <c r="B229" s="629" t="s">
        <v>452</v>
      </c>
      <c r="C229" s="630">
        <v>1.8</v>
      </c>
      <c r="D229" s="633">
        <v>1.15</v>
      </c>
      <c r="E229" s="629">
        <v>0.9</v>
      </c>
      <c r="F229" s="629">
        <v>0.8</v>
      </c>
      <c r="G229" s="628"/>
      <c r="H229" s="631"/>
      <c r="I229" s="5"/>
      <c r="J229" s="628" t="s">
        <v>452</v>
      </c>
      <c r="K229" s="628">
        <v>1.8</v>
      </c>
      <c r="L229" s="628">
        <v>1</v>
      </c>
      <c r="M229" s="628">
        <v>0.8</v>
      </c>
      <c r="N229" s="628">
        <v>0.7</v>
      </c>
      <c r="O229" s="628"/>
      <c r="P229" s="632"/>
      <c r="Q229" s="6"/>
      <c r="R229" s="6"/>
      <c r="S229" s="6"/>
      <c r="T229" s="6"/>
      <c r="U229" s="6"/>
      <c r="V229" s="6"/>
      <c r="W229" s="6"/>
      <c r="X229" s="5"/>
      <c r="Y229" s="5"/>
      <c r="Z229" s="5"/>
      <c r="AA229" s="5"/>
    </row>
    <row r="230" ht="15" customHeight="1" spans="1:27" x14ac:dyDescent="0.25">
      <c r="A230" s="86">
        <v>3</v>
      </c>
      <c r="B230" s="621" t="s">
        <v>454</v>
      </c>
      <c r="C230" s="622">
        <v>1.2</v>
      </c>
      <c r="D230" s="622">
        <v>1</v>
      </c>
      <c r="E230" s="622">
        <v>0.9</v>
      </c>
      <c r="F230" s="622">
        <v>0.8</v>
      </c>
      <c r="G230" s="623"/>
      <c r="H230" s="631"/>
      <c r="I230" s="5"/>
      <c r="J230" s="86" t="s">
        <v>454</v>
      </c>
      <c r="K230" s="625">
        <v>1.2</v>
      </c>
      <c r="L230" s="625">
        <v>1</v>
      </c>
      <c r="M230" s="625">
        <v>0.9</v>
      </c>
      <c r="N230" s="625">
        <v>0.8</v>
      </c>
      <c r="O230" s="626">
        <v>0.35</v>
      </c>
      <c r="P230" s="627">
        <v>0.6</v>
      </c>
      <c r="Q230" s="6"/>
      <c r="R230" s="6"/>
      <c r="S230" s="6"/>
      <c r="T230" s="6"/>
      <c r="U230" s="6"/>
      <c r="V230" s="6"/>
      <c r="W230" s="6"/>
      <c r="X230" s="5"/>
      <c r="Y230" s="5"/>
      <c r="Z230" s="5"/>
      <c r="AA230" s="5"/>
    </row>
    <row r="231" ht="15" customHeight="1" spans="1:27" x14ac:dyDescent="0.25">
      <c r="A231" s="628">
        <v>13</v>
      </c>
      <c r="B231" s="629" t="s">
        <v>452</v>
      </c>
      <c r="C231" s="634">
        <v>2.7</v>
      </c>
      <c r="D231" s="634">
        <v>2.2</v>
      </c>
      <c r="E231" s="634">
        <v>1.7</v>
      </c>
      <c r="F231" s="634">
        <v>1.5</v>
      </c>
      <c r="G231" s="628"/>
      <c r="H231" s="631"/>
      <c r="I231" s="5"/>
      <c r="J231" s="628" t="s">
        <v>452</v>
      </c>
      <c r="K231" s="628">
        <v>3</v>
      </c>
      <c r="L231" s="628">
        <v>2.5</v>
      </c>
      <c r="M231" s="628">
        <v>2.1</v>
      </c>
      <c r="N231" s="628">
        <v>1.8</v>
      </c>
      <c r="O231" s="628"/>
      <c r="P231" s="632"/>
      <c r="Q231" s="6"/>
      <c r="R231" s="6"/>
      <c r="S231" s="6"/>
      <c r="T231" s="6"/>
      <c r="U231" s="6"/>
      <c r="V231" s="6"/>
      <c r="W231" s="6"/>
      <c r="X231" s="5"/>
      <c r="Y231" s="5"/>
      <c r="Z231" s="5"/>
      <c r="AA231" s="5"/>
    </row>
    <row r="232" ht="15" customHeight="1" spans="1:27" x14ac:dyDescent="0.25">
      <c r="A232" s="86">
        <v>4</v>
      </c>
      <c r="B232" s="621" t="s">
        <v>455</v>
      </c>
      <c r="C232" s="622">
        <v>1.2</v>
      </c>
      <c r="D232" s="622">
        <v>1</v>
      </c>
      <c r="E232" s="622">
        <v>0.9</v>
      </c>
      <c r="F232" s="622">
        <v>0.8</v>
      </c>
      <c r="G232" s="626"/>
      <c r="H232" s="631"/>
      <c r="I232" s="5"/>
      <c r="J232" s="86" t="s">
        <v>456</v>
      </c>
      <c r="K232" s="625">
        <v>1.2</v>
      </c>
      <c r="L232" s="625">
        <v>1</v>
      </c>
      <c r="M232" s="625">
        <v>0.9</v>
      </c>
      <c r="N232" s="625">
        <v>0.8</v>
      </c>
      <c r="O232" s="626">
        <v>0.35</v>
      </c>
      <c r="P232" s="627">
        <v>0.6</v>
      </c>
      <c r="Q232" s="6"/>
      <c r="R232" s="6"/>
      <c r="S232" s="6"/>
      <c r="T232" s="6"/>
      <c r="U232" s="6"/>
      <c r="V232" s="6"/>
      <c r="W232" s="6"/>
      <c r="X232" s="5"/>
      <c r="Y232" s="5"/>
      <c r="Z232" s="5"/>
      <c r="AA232" s="5"/>
    </row>
    <row r="233" ht="15" customHeight="1" spans="1:27" x14ac:dyDescent="0.25">
      <c r="A233" s="628">
        <v>14</v>
      </c>
      <c r="B233" s="629" t="s">
        <v>452</v>
      </c>
      <c r="C233" s="630">
        <v>2</v>
      </c>
      <c r="D233" s="630">
        <v>1.8</v>
      </c>
      <c r="E233" s="629">
        <v>1.3</v>
      </c>
      <c r="F233" s="629">
        <v>1.05</v>
      </c>
      <c r="G233" s="628"/>
      <c r="H233" s="631"/>
      <c r="I233" s="5"/>
      <c r="J233" s="628" t="s">
        <v>452</v>
      </c>
      <c r="K233" s="628">
        <v>2.5</v>
      </c>
      <c r="L233" s="628">
        <v>2.35</v>
      </c>
      <c r="M233" s="628">
        <v>2</v>
      </c>
      <c r="N233" s="628">
        <v>1.9</v>
      </c>
      <c r="O233" s="628"/>
      <c r="P233" s="632"/>
      <c r="Q233" s="6"/>
      <c r="R233" s="6"/>
      <c r="S233" s="6"/>
      <c r="T233" s="6"/>
      <c r="U233" s="6"/>
      <c r="V233" s="6"/>
      <c r="W233" s="6"/>
      <c r="X233" s="5"/>
      <c r="Y233" s="5"/>
      <c r="Z233" s="5"/>
      <c r="AA233" s="5"/>
    </row>
    <row r="234" ht="15" customHeight="1" spans="1:27" x14ac:dyDescent="0.25">
      <c r="A234" s="86">
        <v>5</v>
      </c>
      <c r="B234" s="621" t="s">
        <v>457</v>
      </c>
      <c r="C234" s="622">
        <v>1.2</v>
      </c>
      <c r="D234" s="622">
        <v>1</v>
      </c>
      <c r="E234" s="622">
        <v>0.9</v>
      </c>
      <c r="F234" s="622">
        <v>0.8</v>
      </c>
      <c r="G234" s="622"/>
      <c r="H234" s="631"/>
      <c r="I234" s="5"/>
      <c r="J234" s="5"/>
      <c r="K234" s="635"/>
      <c r="L234" s="6"/>
      <c r="M234" s="6"/>
      <c r="N234" s="6"/>
      <c r="O234" s="6"/>
      <c r="P234" s="6"/>
      <c r="Q234" s="636" t="s">
        <v>458</v>
      </c>
      <c r="R234" s="637"/>
      <c r="S234" s="637"/>
      <c r="T234" s="6"/>
      <c r="U234" s="6"/>
      <c r="V234" s="6"/>
      <c r="W234" s="6"/>
      <c r="X234" s="5"/>
      <c r="Y234" s="5"/>
      <c r="Z234" s="5"/>
      <c r="AA234" s="5"/>
    </row>
    <row r="235" ht="15" customHeight="1" spans="1:27" x14ac:dyDescent="0.25">
      <c r="A235" s="628">
        <v>15</v>
      </c>
      <c r="B235" s="629" t="s">
        <v>452</v>
      </c>
      <c r="C235" s="638">
        <v>2.9</v>
      </c>
      <c r="D235" s="638">
        <v>2.7</v>
      </c>
      <c r="E235" s="628">
        <v>2.2</v>
      </c>
      <c r="F235" s="628">
        <v>1.8</v>
      </c>
      <c r="G235" s="628"/>
      <c r="H235" s="631"/>
      <c r="I235" s="5">
        <f>90/7.7*10*1.8</f>
      </c>
      <c r="J235" s="621" t="s">
        <v>421</v>
      </c>
      <c r="K235" s="622">
        <v>1.2</v>
      </c>
      <c r="L235" s="622">
        <v>1</v>
      </c>
      <c r="M235" s="622">
        <v>0.9</v>
      </c>
      <c r="N235" s="622">
        <v>0.8</v>
      </c>
      <c r="O235" s="6"/>
      <c r="P235" s="65" t="s">
        <v>421</v>
      </c>
      <c r="Q235" s="639"/>
      <c r="R235" s="513"/>
      <c r="S235" s="513"/>
      <c r="T235" s="65"/>
      <c r="U235" s="6"/>
      <c r="V235" s="6"/>
      <c r="W235" s="6"/>
      <c r="X235" s="5"/>
      <c r="Y235" s="5"/>
      <c r="Z235" s="5"/>
      <c r="AA235" s="5"/>
    </row>
    <row r="236" ht="15" customHeight="1" spans="1:27" x14ac:dyDescent="0.25">
      <c r="A236" s="86">
        <v>6</v>
      </c>
      <c r="B236" s="621" t="s">
        <v>459</v>
      </c>
      <c r="C236" s="622">
        <v>1.2</v>
      </c>
      <c r="D236" s="622">
        <v>1</v>
      </c>
      <c r="E236" s="622">
        <v>0.9</v>
      </c>
      <c r="F236" s="622">
        <v>0.8</v>
      </c>
      <c r="G236" s="622"/>
      <c r="H236" s="631"/>
      <c r="I236" s="5"/>
      <c r="J236" s="629" t="s">
        <v>452</v>
      </c>
      <c r="K236" s="640">
        <f>+(C227-K227)/K227</f>
      </c>
      <c r="L236" s="640">
        <f>+(D227-L227)/L227</f>
      </c>
      <c r="M236" s="640">
        <f>+(E227-M227)/M227</f>
      </c>
      <c r="N236" s="640">
        <f>+(F227-N227)/N227</f>
      </c>
      <c r="O236" s="6"/>
      <c r="P236" s="65" t="s">
        <v>452</v>
      </c>
      <c r="Q236" s="641">
        <f>((C226+C227)-(K226+K227))/(K226+K227)</f>
      </c>
      <c r="R236" s="641">
        <f t="shared" ref="R236:T242" si="65">((D226+D227)-(L226+L227))/(L226+L227)</f>
      </c>
      <c r="S236" s="641">
        <f t="shared" si="65"/>
      </c>
      <c r="T236" s="641">
        <f t="shared" si="65"/>
      </c>
      <c r="U236" s="6"/>
      <c r="V236" s="6"/>
      <c r="W236" s="6"/>
      <c r="X236" s="5"/>
      <c r="Y236" s="5"/>
      <c r="Z236" s="5"/>
      <c r="AA236" s="5"/>
    </row>
    <row r="237" ht="15" customHeight="1" spans="1:27" x14ac:dyDescent="0.25">
      <c r="A237" s="628">
        <v>16</v>
      </c>
      <c r="B237" s="629" t="s">
        <v>452</v>
      </c>
      <c r="C237" s="642">
        <v>2.7</v>
      </c>
      <c r="D237" s="642">
        <v>2.3</v>
      </c>
      <c r="E237" s="642">
        <v>2</v>
      </c>
      <c r="F237" s="643">
        <v>1.9</v>
      </c>
      <c r="G237" s="628"/>
      <c r="H237" s="631"/>
      <c r="I237" s="5"/>
      <c r="J237" s="621" t="s">
        <v>453</v>
      </c>
      <c r="K237" s="622">
        <v>1.1</v>
      </c>
      <c r="L237" s="622">
        <v>1</v>
      </c>
      <c r="M237" s="622">
        <v>0.9</v>
      </c>
      <c r="N237" s="622">
        <v>0.8</v>
      </c>
      <c r="O237" s="6"/>
      <c r="P237" s="65" t="s">
        <v>453</v>
      </c>
      <c r="Q237" s="639"/>
      <c r="R237" s="639"/>
      <c r="S237" s="513"/>
      <c r="T237" s="65"/>
      <c r="U237" s="6"/>
      <c r="V237" s="6"/>
      <c r="W237" s="6"/>
      <c r="X237" s="5"/>
      <c r="Y237" s="5"/>
      <c r="Z237" s="5"/>
      <c r="AA237" s="5"/>
    </row>
    <row r="238" ht="15" customHeight="1" spans="1:27" x14ac:dyDescent="0.25">
      <c r="A238" s="86">
        <v>7</v>
      </c>
      <c r="B238" s="644" t="s">
        <v>460</v>
      </c>
      <c r="C238" s="622">
        <v>1.2</v>
      </c>
      <c r="D238" s="622">
        <v>1</v>
      </c>
      <c r="E238" s="622">
        <v>0.9</v>
      </c>
      <c r="F238" s="622">
        <v>0.8</v>
      </c>
      <c r="G238" s="622"/>
      <c r="H238" s="631"/>
      <c r="I238" s="5"/>
      <c r="J238" s="629" t="s">
        <v>452</v>
      </c>
      <c r="K238" s="640">
        <f>+(C229-K229)/K229</f>
      </c>
      <c r="L238" s="640">
        <f>+(D229-L229)/L229</f>
      </c>
      <c r="M238" s="640">
        <f>+(E229-M229)/M229</f>
      </c>
      <c r="N238" s="640">
        <f>+(F229-N229)/N229</f>
      </c>
      <c r="O238" s="6"/>
      <c r="P238" s="65" t="s">
        <v>452</v>
      </c>
      <c r="Q238" s="641">
        <f>((C228+C229)-(K228+K229))/(K228+K229)</f>
      </c>
      <c r="R238" s="641">
        <f t="shared" si="65"/>
      </c>
      <c r="S238" s="641">
        <f t="shared" ref="S238:S242" si="66">((E228+E229)-(M228+M229))/(M228+M229)</f>
      </c>
      <c r="T238" s="641">
        <f t="shared" ref="T238:T242" si="67">((F228+F229)-(N228+N229))/(N228+N229)</f>
      </c>
      <c r="U238" s="6"/>
      <c r="V238" s="6"/>
      <c r="W238" s="6"/>
      <c r="X238" s="5"/>
      <c r="Y238" s="5"/>
      <c r="Z238" s="5"/>
      <c r="AA238" s="5"/>
    </row>
    <row r="239" ht="15" customHeight="1" spans="1:27" x14ac:dyDescent="0.25">
      <c r="A239" s="628">
        <v>17</v>
      </c>
      <c r="B239" s="629" t="s">
        <v>452</v>
      </c>
      <c r="C239" s="630">
        <v>3</v>
      </c>
      <c r="D239" s="630">
        <v>2.4</v>
      </c>
      <c r="E239" s="628">
        <v>1.9</v>
      </c>
      <c r="F239" s="628">
        <v>1.6</v>
      </c>
      <c r="G239" s="628"/>
      <c r="H239" s="631"/>
      <c r="I239" s="5"/>
      <c r="J239" s="621" t="s">
        <v>454</v>
      </c>
      <c r="K239" s="622">
        <v>1.2</v>
      </c>
      <c r="L239" s="622">
        <v>1</v>
      </c>
      <c r="M239" s="622">
        <v>0.9</v>
      </c>
      <c r="N239" s="622">
        <v>0.8</v>
      </c>
      <c r="O239" s="6"/>
      <c r="P239" s="65" t="s">
        <v>454</v>
      </c>
      <c r="Q239" s="639"/>
      <c r="R239" s="513"/>
      <c r="S239" s="513"/>
      <c r="T239" s="65"/>
      <c r="U239" s="6"/>
      <c r="V239" s="6"/>
      <c r="W239" s="6"/>
      <c r="X239" s="5"/>
      <c r="Y239" s="5"/>
      <c r="Z239" s="5"/>
      <c r="AA239" s="5"/>
    </row>
    <row r="240" ht="15" customHeight="1" spans="1:27" x14ac:dyDescent="0.25">
      <c r="A240" s="86">
        <v>8</v>
      </c>
      <c r="B240" s="644" t="s">
        <v>461</v>
      </c>
      <c r="C240" s="622">
        <v>1.2</v>
      </c>
      <c r="D240" s="622">
        <v>1</v>
      </c>
      <c r="E240" s="622">
        <v>0.9</v>
      </c>
      <c r="F240" s="622">
        <v>0.8</v>
      </c>
      <c r="G240" s="622"/>
      <c r="H240" s="631"/>
      <c r="I240" s="5"/>
      <c r="J240" s="629" t="s">
        <v>452</v>
      </c>
      <c r="K240" s="640">
        <f>+(C231-K231)/K231</f>
      </c>
      <c r="L240" s="640">
        <f>+(D231-L231)/L231</f>
      </c>
      <c r="M240" s="640">
        <f>+(E231-M231)/M231</f>
      </c>
      <c r="N240" s="640">
        <f>+(F231-N231)/N231</f>
      </c>
      <c r="O240" s="6"/>
      <c r="P240" s="65" t="s">
        <v>452</v>
      </c>
      <c r="Q240" s="641">
        <f>((C230+C231)-(K230+K231))/(K230+K231)</f>
      </c>
      <c r="R240" s="641">
        <f t="shared" si="65"/>
      </c>
      <c r="S240" s="641">
        <f t="shared" si="66"/>
      </c>
      <c r="T240" s="641">
        <f t="shared" si="67"/>
      </c>
      <c r="U240" s="6"/>
      <c r="V240" s="6"/>
      <c r="W240" s="6"/>
      <c r="X240" s="5"/>
      <c r="Y240" s="5"/>
      <c r="Z240" s="5"/>
      <c r="AA240" s="5"/>
    </row>
    <row r="241" ht="15" customHeight="1" spans="1:27" x14ac:dyDescent="0.25">
      <c r="A241" s="628">
        <v>18</v>
      </c>
      <c r="B241" s="629" t="s">
        <v>452</v>
      </c>
      <c r="C241" s="645">
        <v>2.3</v>
      </c>
      <c r="D241" s="645">
        <v>1.7</v>
      </c>
      <c r="E241" s="628">
        <v>1.7</v>
      </c>
      <c r="F241" s="628">
        <v>1.5</v>
      </c>
      <c r="G241" s="628"/>
      <c r="H241" s="646"/>
      <c r="I241" s="5"/>
      <c r="J241" s="621" t="s">
        <v>455</v>
      </c>
      <c r="K241" s="622">
        <v>1.2</v>
      </c>
      <c r="L241" s="622">
        <v>1</v>
      </c>
      <c r="M241" s="622">
        <v>0.9</v>
      </c>
      <c r="N241" s="622">
        <v>0.8</v>
      </c>
      <c r="O241" s="6"/>
      <c r="P241" s="65" t="s">
        <v>455</v>
      </c>
      <c r="Q241" s="639"/>
      <c r="R241" s="513"/>
      <c r="S241" s="513"/>
      <c r="T241" s="65"/>
      <c r="U241" s="6"/>
      <c r="V241" s="6"/>
      <c r="W241" s="6"/>
      <c r="X241" s="5"/>
      <c r="Y241" s="5"/>
      <c r="Z241" s="5"/>
      <c r="AA241" s="5"/>
    </row>
    <row r="242" ht="15" customHeight="1" spans="1:27" x14ac:dyDescent="0.25">
      <c r="A242" s="6"/>
      <c r="B242" s="611"/>
      <c r="C242" s="6"/>
      <c r="D242" s="6"/>
      <c r="E242" s="6"/>
      <c r="F242" s="6"/>
      <c r="G242" s="6"/>
      <c r="H242" s="620"/>
      <c r="I242" s="5"/>
      <c r="J242" s="629" t="s">
        <v>452</v>
      </c>
      <c r="K242" s="640">
        <f>+(C233-K233)/K233</f>
      </c>
      <c r="L242" s="640">
        <f>+(D233-L233)/L233</f>
      </c>
      <c r="M242" s="640">
        <f>+(E233-M233)/M233</f>
      </c>
      <c r="N242" s="640">
        <f>+(F233-N233)/N233</f>
      </c>
      <c r="O242" s="5"/>
      <c r="P242" s="65" t="s">
        <v>452</v>
      </c>
      <c r="Q242" s="641">
        <f>((C232+C233)-(K232+K233))/(K232+K233)</f>
      </c>
      <c r="R242" s="641">
        <f t="shared" si="65"/>
      </c>
      <c r="S242" s="641">
        <f t="shared" si="66"/>
      </c>
      <c r="T242" s="641">
        <f t="shared" si="67"/>
      </c>
      <c r="U242" s="5"/>
      <c r="V242" s="5"/>
      <c r="W242" s="5"/>
      <c r="X242" s="5"/>
      <c r="Y242" s="5"/>
      <c r="Z242" s="5"/>
      <c r="AA242" s="5"/>
    </row>
    <row r="243" ht="18" customHeight="1" spans="1:27" x14ac:dyDescent="0.25">
      <c r="A243" s="6"/>
      <c r="B243" s="611"/>
      <c r="C243" s="6"/>
      <c r="D243" s="6"/>
      <c r="E243" s="6"/>
      <c r="F243" s="505"/>
      <c r="G243" s="647" t="s">
        <v>462</v>
      </c>
      <c r="H243" s="648">
        <v>50</v>
      </c>
      <c r="I243" s="649">
        <v>0.25</v>
      </c>
      <c r="J243" s="621" t="s">
        <v>457</v>
      </c>
      <c r="K243" s="622">
        <v>1.2</v>
      </c>
      <c r="L243" s="622">
        <v>1</v>
      </c>
      <c r="M243" s="622">
        <v>0.9</v>
      </c>
      <c r="N243" s="622">
        <v>0.8</v>
      </c>
      <c r="O243" s="5"/>
      <c r="P243" s="65" t="s">
        <v>457</v>
      </c>
      <c r="Q243" s="639"/>
      <c r="R243" s="513"/>
      <c r="S243" s="513"/>
      <c r="T243" s="65"/>
      <c r="U243" s="5"/>
      <c r="V243" s="5"/>
      <c r="W243" s="5"/>
      <c r="X243" s="5"/>
      <c r="Y243" s="5"/>
      <c r="Z243" s="5"/>
      <c r="AA243" s="5"/>
    </row>
    <row r="244" ht="18" customHeight="1" spans="1:27" x14ac:dyDescent="0.25">
      <c r="A244" s="6"/>
      <c r="B244" s="611"/>
      <c r="C244" s="6"/>
      <c r="D244" s="6"/>
      <c r="E244" s="6"/>
      <c r="F244" s="505"/>
      <c r="G244" s="647" t="s">
        <v>462</v>
      </c>
      <c r="H244" s="648">
        <v>70</v>
      </c>
      <c r="I244" s="649">
        <v>0.35</v>
      </c>
      <c r="J244" s="629" t="s">
        <v>452</v>
      </c>
      <c r="K244" s="640">
        <f>+(C235-K233)/K233</f>
      </c>
      <c r="L244" s="640">
        <f>+(D235-L233)/L233</f>
      </c>
      <c r="M244" s="640">
        <f>+(E235-M233)/M233</f>
      </c>
      <c r="N244" s="640">
        <f>+(F235-N233)/N233</f>
      </c>
      <c r="O244" s="5"/>
      <c r="P244" s="65" t="s">
        <v>452</v>
      </c>
      <c r="Q244" s="641">
        <f>((C234+C235)-(K232+K233))/(K232+K233)</f>
      </c>
      <c r="R244" s="641">
        <f t="shared" ref="R244:T244" si="68">((D234+D235)-(L232+L233))/(L232+L233)</f>
      </c>
      <c r="S244" s="641">
        <f t="shared" si="68"/>
      </c>
      <c r="T244" s="641">
        <f t="shared" si="68"/>
      </c>
      <c r="U244" s="5"/>
      <c r="V244" s="5"/>
      <c r="W244" s="5"/>
      <c r="X244" s="5"/>
      <c r="Y244" s="5"/>
      <c r="Z244" s="5"/>
      <c r="AA244" s="5"/>
    </row>
    <row r="245" ht="18" customHeight="1" spans="1:27" x14ac:dyDescent="0.25">
      <c r="A245" s="6"/>
      <c r="B245" s="611"/>
      <c r="C245" s="6"/>
      <c r="D245" s="6"/>
      <c r="E245" s="6"/>
      <c r="F245" s="505"/>
      <c r="G245" s="647" t="s">
        <v>462</v>
      </c>
      <c r="H245" s="648">
        <v>150</v>
      </c>
      <c r="I245" s="649">
        <v>0.5</v>
      </c>
      <c r="J245" s="621" t="s">
        <v>459</v>
      </c>
      <c r="K245" s="622">
        <v>1.2</v>
      </c>
      <c r="L245" s="622">
        <v>1</v>
      </c>
      <c r="M245" s="622">
        <v>0.9</v>
      </c>
      <c r="N245" s="622">
        <v>0.8</v>
      </c>
      <c r="O245" s="5"/>
      <c r="P245" s="65" t="s">
        <v>459</v>
      </c>
      <c r="Q245" s="639"/>
      <c r="R245" s="513"/>
      <c r="S245" s="513"/>
      <c r="T245" s="65"/>
      <c r="U245" s="5"/>
      <c r="V245" s="5"/>
      <c r="W245" s="5"/>
      <c r="X245" s="5"/>
      <c r="Y245" s="5"/>
      <c r="Z245" s="5"/>
      <c r="AA245" s="5"/>
    </row>
    <row r="246" ht="18" customHeight="1" spans="1:27" x14ac:dyDescent="0.25">
      <c r="A246" s="6"/>
      <c r="B246" s="611"/>
      <c r="C246" s="6"/>
      <c r="D246" s="6"/>
      <c r="E246" s="6"/>
      <c r="F246" s="505"/>
      <c r="G246" s="647" t="s">
        <v>462</v>
      </c>
      <c r="H246" s="648">
        <v>250</v>
      </c>
      <c r="I246" s="650">
        <v>0.6</v>
      </c>
      <c r="J246" s="629" t="s">
        <v>452</v>
      </c>
      <c r="K246" s="651">
        <f>+(C237-K227)/K227</f>
      </c>
      <c r="L246" s="651">
        <f>+(D237-L227)/L227</f>
      </c>
      <c r="M246" s="651">
        <f>+(E237-M227)/M227</f>
      </c>
      <c r="N246" s="651">
        <f>+(F237-N227)/N227</f>
      </c>
      <c r="O246" s="5"/>
      <c r="P246" s="65" t="s">
        <v>452</v>
      </c>
      <c r="Q246" s="641">
        <f>((C236+C237)-(K226+K227))/(K226+K227)</f>
      </c>
      <c r="R246" s="641">
        <f t="shared" ref="R246:T246" si="69">((D236+D237)-(L226+L227))/(L226+L227)</f>
      </c>
      <c r="S246" s="641">
        <f t="shared" si="69"/>
      </c>
      <c r="T246" s="641">
        <f t="shared" si="69"/>
      </c>
      <c r="U246" s="5"/>
      <c r="V246" s="5"/>
      <c r="W246" s="5"/>
      <c r="X246" s="5"/>
      <c r="Y246" s="5"/>
      <c r="Z246" s="5"/>
      <c r="AA246" s="5"/>
    </row>
    <row r="247" ht="18" customHeight="1" spans="1:27" x14ac:dyDescent="0.25">
      <c r="A247" s="6"/>
      <c r="B247" s="611"/>
      <c r="C247" s="6"/>
      <c r="D247" s="6"/>
      <c r="E247" s="6"/>
      <c r="F247" s="505"/>
      <c r="G247" s="647" t="s">
        <v>462</v>
      </c>
      <c r="H247" s="648">
        <v>500</v>
      </c>
      <c r="I247" s="650">
        <v>0.72</v>
      </c>
      <c r="J247" s="644" t="s">
        <v>460</v>
      </c>
      <c r="K247" s="622">
        <v>1.2</v>
      </c>
      <c r="L247" s="622">
        <v>1</v>
      </c>
      <c r="M247" s="622">
        <v>0.9</v>
      </c>
      <c r="N247" s="622">
        <v>0.8</v>
      </c>
      <c r="O247" s="5"/>
      <c r="P247" s="639" t="s">
        <v>460</v>
      </c>
      <c r="Q247" s="652"/>
      <c r="R247" s="513"/>
      <c r="S247" s="513"/>
      <c r="T247" s="65"/>
      <c r="U247" s="5"/>
      <c r="V247" s="5"/>
      <c r="W247" s="5"/>
      <c r="X247" s="5"/>
      <c r="Y247" s="5"/>
      <c r="Z247" s="5"/>
      <c r="AA247" s="5"/>
    </row>
    <row r="248" ht="18" customHeight="1" spans="1:27" x14ac:dyDescent="0.25">
      <c r="A248" s="6"/>
      <c r="B248" s="6"/>
      <c r="C248" s="6"/>
      <c r="D248" s="6"/>
      <c r="E248" s="6"/>
      <c r="F248" s="505"/>
      <c r="G248" s="647" t="s">
        <v>462</v>
      </c>
      <c r="H248" s="648">
        <v>800</v>
      </c>
      <c r="I248" s="650">
        <v>0.9</v>
      </c>
      <c r="J248" s="629" t="s">
        <v>452</v>
      </c>
      <c r="K248" s="640">
        <f>+(C239-K231)/K231</f>
      </c>
      <c r="L248" s="640">
        <f>+(D239-L231)/L231</f>
      </c>
      <c r="M248" s="640">
        <f>+(E239-M231)/M231</f>
      </c>
      <c r="N248" s="640">
        <f>+(F239-N231)/N231</f>
      </c>
      <c r="O248" s="6"/>
      <c r="P248" s="653" t="s">
        <v>452</v>
      </c>
      <c r="Q248" s="641">
        <f>((C238+C239)-(K230+K231))/(K230+K231)</f>
      </c>
      <c r="R248" s="641">
        <f t="shared" ref="R248:T248" si="70">((D238+D239)-(L230+L231))/(L230+L231)</f>
      </c>
      <c r="S248" s="641">
        <f t="shared" si="70"/>
      </c>
      <c r="T248" s="641">
        <f t="shared" si="70"/>
      </c>
      <c r="U248" s="6"/>
      <c r="V248" s="6"/>
      <c r="W248" s="6"/>
      <c r="X248" s="5"/>
      <c r="Y248" s="5"/>
      <c r="Z248" s="5"/>
      <c r="AA248" s="5"/>
    </row>
    <row r="249" ht="15" customHeight="1" spans="1:27" x14ac:dyDescent="0.25">
      <c r="A249" s="654" t="s">
        <v>463</v>
      </c>
      <c r="B249" s="655"/>
      <c r="C249" s="6"/>
      <c r="D249" s="656"/>
      <c r="E249" s="656"/>
      <c r="F249" s="656"/>
      <c r="G249" s="656"/>
      <c r="H249" s="656"/>
      <c r="I249" s="656"/>
      <c r="J249" s="644" t="s">
        <v>461</v>
      </c>
      <c r="K249" s="622">
        <v>1.2</v>
      </c>
      <c r="L249" s="622">
        <v>1</v>
      </c>
      <c r="M249" s="622">
        <v>0.9</v>
      </c>
      <c r="N249" s="622">
        <v>0.8</v>
      </c>
      <c r="O249" s="6"/>
      <c r="P249" s="652" t="s">
        <v>461</v>
      </c>
      <c r="Q249" s="657"/>
      <c r="R249" s="513"/>
      <c r="S249" s="513"/>
      <c r="T249" s="65"/>
      <c r="U249" s="6"/>
      <c r="V249" s="6"/>
      <c r="W249" s="6"/>
      <c r="X249" s="5"/>
      <c r="Y249" s="5"/>
      <c r="Z249" s="5"/>
      <c r="AA249" s="5"/>
    </row>
    <row r="250" ht="15" customHeight="1" spans="1:27" x14ac:dyDescent="0.25">
      <c r="A250" s="658" t="s">
        <v>464</v>
      </c>
      <c r="B250" s="659" t="s">
        <v>465</v>
      </c>
      <c r="C250" s="6"/>
      <c r="D250" s="660">
        <f>+C227/D227</f>
      </c>
      <c r="E250" s="660">
        <f>+C227/E227</f>
      </c>
      <c r="F250" s="660">
        <f>+C227/F227</f>
      </c>
      <c r="G250" s="660"/>
      <c r="H250" s="661"/>
      <c r="I250" s="661"/>
      <c r="J250" s="629" t="s">
        <v>452</v>
      </c>
      <c r="K250" s="645">
        <v>2.5</v>
      </c>
      <c r="L250" s="645">
        <v>2</v>
      </c>
      <c r="M250" s="628">
        <v>1.7</v>
      </c>
      <c r="N250" s="628">
        <v>1.5</v>
      </c>
      <c r="O250" s="6"/>
      <c r="P250" s="652" t="s">
        <v>452</v>
      </c>
      <c r="Q250" s="641">
        <f>((C240+C241)-(K226+K227))/(K226+K227)</f>
      </c>
      <c r="R250" s="641">
        <f t="shared" ref="R250:T250" si="71">((D240+D241)-(L226+L227))/(L226+L227)</f>
      </c>
      <c r="S250" s="641">
        <f t="shared" si="71"/>
      </c>
      <c r="T250" s="641">
        <f t="shared" si="71"/>
      </c>
      <c r="U250" s="6"/>
      <c r="V250" s="6"/>
      <c r="W250" s="6"/>
      <c r="X250" s="5"/>
      <c r="Y250" s="5"/>
      <c r="Z250" s="5"/>
      <c r="AA250" s="5"/>
    </row>
    <row r="251" ht="15.75" customHeight="1" spans="1:27" x14ac:dyDescent="0.25">
      <c r="A251" s="662">
        <v>1</v>
      </c>
      <c r="B251" s="663">
        <v>1</v>
      </c>
      <c r="C251" s="6"/>
      <c r="D251" s="660"/>
      <c r="E251" s="664"/>
      <c r="F251" s="660"/>
      <c r="G251" s="660"/>
      <c r="H251" s="665"/>
      <c r="I251" s="665"/>
      <c r="J251" s="661"/>
      <c r="K251" s="666"/>
      <c r="L251" s="6"/>
      <c r="M251" s="6"/>
      <c r="N251" s="6"/>
      <c r="O251" s="6"/>
      <c r="P251" s="6"/>
      <c r="Q251" s="6"/>
      <c r="R251" s="6"/>
      <c r="S251" s="6"/>
      <c r="T251" s="6"/>
      <c r="U251" s="6"/>
      <c r="V251" s="6"/>
      <c r="W251" s="6"/>
      <c r="X251" s="5"/>
      <c r="Y251" s="5"/>
      <c r="Z251" s="5"/>
      <c r="AA251" s="5"/>
    </row>
    <row r="252" ht="15.75" customHeight="1" spans="1:27" x14ac:dyDescent="0.25">
      <c r="A252" s="658">
        <v>2</v>
      </c>
      <c r="B252" s="663">
        <v>1</v>
      </c>
      <c r="C252" s="6"/>
      <c r="D252" s="660">
        <f>+C229/D229</f>
      </c>
      <c r="E252" s="660">
        <f>+C229/E229</f>
      </c>
      <c r="F252" s="660">
        <f>+C229/F229</f>
      </c>
      <c r="G252" s="660"/>
      <c r="H252" s="661"/>
      <c r="I252" s="661"/>
      <c r="J252" s="661"/>
      <c r="K252" s="667"/>
      <c r="L252" s="6"/>
      <c r="M252" s="6"/>
      <c r="N252" s="6"/>
      <c r="O252" s="6"/>
      <c r="P252" s="6"/>
      <c r="Q252" s="6"/>
      <c r="R252" s="6"/>
      <c r="S252" s="6"/>
      <c r="T252" s="6"/>
      <c r="U252" s="6"/>
      <c r="V252" s="6"/>
      <c r="W252" s="6"/>
      <c r="X252" s="5"/>
      <c r="Y252" s="5"/>
      <c r="Z252" s="5"/>
      <c r="AA252" s="5"/>
    </row>
    <row r="253" ht="15.75" customHeight="1" spans="1:27" x14ac:dyDescent="0.25">
      <c r="A253" s="658">
        <v>3</v>
      </c>
      <c r="B253" s="663">
        <v>1</v>
      </c>
      <c r="C253" s="6"/>
      <c r="D253" s="668"/>
      <c r="E253" s="660"/>
      <c r="F253" s="660"/>
      <c r="G253" s="660"/>
      <c r="H253" s="661"/>
      <c r="I253" s="661"/>
      <c r="J253" s="669"/>
      <c r="K253" s="670"/>
      <c r="L253" s="670"/>
      <c r="M253" s="6"/>
      <c r="N253" s="6"/>
      <c r="O253" s="6"/>
      <c r="P253" s="6"/>
      <c r="Q253" s="6"/>
      <c r="R253" s="6"/>
      <c r="S253" s="6"/>
      <c r="T253" s="6"/>
      <c r="U253" s="6"/>
      <c r="V253" s="6"/>
      <c r="W253" s="6"/>
      <c r="X253" s="5"/>
      <c r="Y253" s="5"/>
      <c r="Z253" s="5"/>
      <c r="AA253" s="5"/>
    </row>
    <row r="254" ht="15.75" customHeight="1" spans="1:27" x14ac:dyDescent="0.25">
      <c r="A254" s="658">
        <v>4</v>
      </c>
      <c r="B254" s="663">
        <v>1.02</v>
      </c>
      <c r="C254" s="6"/>
      <c r="D254" s="660">
        <f>+C231/D231</f>
      </c>
      <c r="E254" s="660">
        <f>+C231/E231</f>
      </c>
      <c r="F254" s="660">
        <f>+C231/F231</f>
      </c>
      <c r="G254" s="660"/>
      <c r="H254" s="661"/>
      <c r="I254" s="661"/>
      <c r="J254" s="661"/>
      <c r="K254" s="670"/>
      <c r="L254" s="670"/>
      <c r="M254" s="6"/>
      <c r="N254" s="6"/>
      <c r="O254" s="6"/>
      <c r="P254" s="6"/>
      <c r="Q254" s="6"/>
      <c r="R254" s="6"/>
      <c r="S254" s="6"/>
      <c r="T254" s="6"/>
      <c r="U254" s="6"/>
      <c r="V254" s="6"/>
      <c r="W254" s="6"/>
      <c r="X254" s="5"/>
      <c r="Y254" s="5"/>
      <c r="Z254" s="5"/>
      <c r="AA254" s="5"/>
    </row>
    <row r="255" ht="15.75" customHeight="1" spans="1:27" x14ac:dyDescent="0.25">
      <c r="A255" s="658">
        <v>5</v>
      </c>
      <c r="B255" s="663">
        <v>1.02</v>
      </c>
      <c r="C255" s="6"/>
      <c r="D255" s="671"/>
      <c r="E255" s="660"/>
      <c r="F255" s="664"/>
      <c r="G255" s="664"/>
      <c r="H255" s="672"/>
      <c r="I255" s="672"/>
      <c r="J255" s="669"/>
      <c r="K255" s="670"/>
      <c r="L255" s="670"/>
      <c r="M255" s="6"/>
      <c r="N255" s="6"/>
      <c r="O255" s="6"/>
      <c r="P255" s="6"/>
      <c r="Q255" s="6"/>
      <c r="R255" s="6"/>
      <c r="S255" s="6"/>
      <c r="T255" s="6"/>
      <c r="U255" s="6"/>
      <c r="V255" s="6"/>
      <c r="W255" s="6"/>
      <c r="X255" s="5"/>
      <c r="Y255" s="5"/>
      <c r="Z255" s="5"/>
      <c r="AA255" s="5"/>
    </row>
    <row r="256" ht="15.75" customHeight="1" spans="1:27" x14ac:dyDescent="0.25">
      <c r="A256" s="658">
        <v>6</v>
      </c>
      <c r="B256" s="663">
        <v>1.04</v>
      </c>
      <c r="C256" s="6"/>
      <c r="D256" s="660">
        <f>+C233/D233</f>
      </c>
      <c r="E256" s="660">
        <f>+C233/E233</f>
      </c>
      <c r="F256" s="660">
        <f>+C233/F233</f>
      </c>
      <c r="G256" s="660"/>
      <c r="H256" s="665"/>
      <c r="I256" s="665"/>
      <c r="J256" s="669"/>
      <c r="K256" s="670"/>
      <c r="L256" s="670"/>
      <c r="M256" s="6"/>
      <c r="N256" s="6"/>
      <c r="O256" s="6"/>
      <c r="P256" s="6"/>
      <c r="Q256" s="6"/>
      <c r="R256" s="6"/>
      <c r="S256" s="6"/>
      <c r="T256" s="6"/>
      <c r="U256" s="6"/>
      <c r="V256" s="6"/>
      <c r="W256" s="6"/>
      <c r="X256" s="5"/>
      <c r="Y256" s="5"/>
      <c r="Z256" s="5"/>
      <c r="AA256" s="5"/>
    </row>
    <row r="257" ht="15.75" customHeight="1" spans="1:27" x14ac:dyDescent="0.25">
      <c r="A257" s="658">
        <v>7</v>
      </c>
      <c r="B257" s="663">
        <v>1.04</v>
      </c>
      <c r="C257" s="6"/>
      <c r="D257" s="668"/>
      <c r="E257" s="660"/>
      <c r="F257" s="660"/>
      <c r="G257" s="660"/>
      <c r="H257" s="661"/>
      <c r="I257" s="661"/>
      <c r="J257" s="661"/>
      <c r="K257" s="670"/>
      <c r="L257" s="670"/>
      <c r="M257" s="6"/>
      <c r="N257" s="6"/>
      <c r="O257" s="6"/>
      <c r="P257" s="6"/>
      <c r="Q257" s="6"/>
      <c r="R257" s="6"/>
      <c r="S257" s="6"/>
      <c r="T257" s="6"/>
      <c r="U257" s="6"/>
      <c r="V257" s="6"/>
      <c r="W257" s="6"/>
      <c r="X257" s="5"/>
      <c r="Y257" s="5"/>
      <c r="Z257" s="5"/>
      <c r="AA257" s="5"/>
    </row>
    <row r="258" ht="15.75" customHeight="1" spans="1:27" x14ac:dyDescent="0.25">
      <c r="A258" s="658">
        <v>8</v>
      </c>
      <c r="B258" s="663">
        <v>1.07</v>
      </c>
      <c r="C258" s="6"/>
      <c r="D258" s="660">
        <f>+C235/D235</f>
      </c>
      <c r="E258" s="660">
        <f>+C235/E235</f>
      </c>
      <c r="F258" s="660">
        <f>+C235/F235</f>
      </c>
      <c r="G258" s="660"/>
      <c r="H258" s="661"/>
      <c r="I258" s="661"/>
      <c r="J258" s="669"/>
      <c r="K258" s="670"/>
      <c r="L258" s="670"/>
      <c r="M258" s="6"/>
      <c r="N258" s="6"/>
      <c r="O258" s="6"/>
      <c r="P258" s="6"/>
      <c r="Q258" s="6"/>
      <c r="R258" s="6"/>
      <c r="S258" s="6"/>
      <c r="T258" s="6"/>
      <c r="U258" s="6"/>
      <c r="V258" s="6"/>
      <c r="W258" s="6"/>
      <c r="X258" s="5"/>
      <c r="Y258" s="5"/>
      <c r="Z258" s="5"/>
      <c r="AA258" s="5"/>
    </row>
    <row r="259" ht="15.75" customHeight="1" spans="1:27" x14ac:dyDescent="0.25">
      <c r="A259" s="658">
        <v>9</v>
      </c>
      <c r="B259" s="663">
        <v>1.07</v>
      </c>
      <c r="C259" s="6"/>
      <c r="D259" s="660"/>
      <c r="E259" s="660"/>
      <c r="F259" s="660"/>
      <c r="G259" s="660"/>
      <c r="H259" s="661"/>
      <c r="I259" s="661"/>
      <c r="J259" s="661"/>
      <c r="K259" s="670"/>
      <c r="L259" s="670"/>
      <c r="M259" s="6"/>
      <c r="N259" s="6"/>
      <c r="O259" s="6"/>
      <c r="P259" s="6"/>
      <c r="Q259" s="6"/>
      <c r="R259" s="6"/>
      <c r="S259" s="6"/>
      <c r="T259" s="6"/>
      <c r="U259" s="6"/>
      <c r="V259" s="6"/>
      <c r="W259" s="6"/>
      <c r="X259" s="5"/>
      <c r="Y259" s="5"/>
      <c r="Z259" s="5"/>
      <c r="AA259" s="5"/>
    </row>
    <row r="260" ht="15.75" customHeight="1" spans="1:27" x14ac:dyDescent="0.25">
      <c r="A260" s="658">
        <v>10</v>
      </c>
      <c r="B260" s="663">
        <v>1.1</v>
      </c>
      <c r="C260" s="6"/>
      <c r="D260" s="660">
        <f>+C237/D237</f>
      </c>
      <c r="E260" s="660">
        <f>+C237/E237</f>
      </c>
      <c r="F260" s="660">
        <f>+C237/F237</f>
      </c>
      <c r="G260" s="664"/>
      <c r="H260" s="672"/>
      <c r="I260" s="672"/>
      <c r="J260" s="672"/>
      <c r="K260" s="670"/>
      <c r="L260" s="670"/>
      <c r="M260" s="6"/>
      <c r="N260" s="6"/>
      <c r="O260" s="6"/>
      <c r="P260" s="6"/>
      <c r="Q260" s="6"/>
      <c r="R260" s="6"/>
      <c r="S260" s="6"/>
      <c r="T260" s="6"/>
      <c r="U260" s="6"/>
      <c r="V260" s="6"/>
      <c r="W260" s="6"/>
      <c r="X260" s="5"/>
      <c r="Y260" s="5"/>
      <c r="Z260" s="5"/>
      <c r="AA260" s="5"/>
    </row>
    <row r="261" ht="15.75" customHeight="1" spans="1:27" x14ac:dyDescent="0.25">
      <c r="A261" s="658">
        <v>11</v>
      </c>
      <c r="B261" s="663">
        <v>1.1</v>
      </c>
      <c r="C261" s="6"/>
      <c r="D261" s="660"/>
      <c r="E261" s="664"/>
      <c r="F261" s="660"/>
      <c r="G261" s="660"/>
      <c r="H261" s="665"/>
      <c r="I261" s="665"/>
      <c r="J261" s="661"/>
      <c r="K261" s="670"/>
      <c r="L261" s="670"/>
      <c r="M261" s="6"/>
      <c r="N261" s="6"/>
      <c r="O261" s="6"/>
      <c r="P261" s="6"/>
      <c r="Q261" s="6"/>
      <c r="R261" s="6"/>
      <c r="S261" s="6"/>
      <c r="T261" s="6"/>
      <c r="U261" s="6"/>
      <c r="V261" s="6"/>
      <c r="W261" s="6"/>
      <c r="X261" s="5"/>
      <c r="Y261" s="5"/>
      <c r="Z261" s="5"/>
      <c r="AA261" s="5"/>
    </row>
    <row r="262" ht="15.75" customHeight="1" spans="1:27" x14ac:dyDescent="0.25">
      <c r="A262" s="658">
        <v>12</v>
      </c>
      <c r="B262" s="663">
        <v>1.1</v>
      </c>
      <c r="C262" s="6"/>
      <c r="D262" s="660">
        <f>+C239/D239</f>
      </c>
      <c r="E262" s="660">
        <f>+C239/E239</f>
      </c>
      <c r="F262" s="660">
        <f>+C239/F239</f>
      </c>
      <c r="G262" s="661"/>
      <c r="H262" s="661"/>
      <c r="I262" s="661"/>
      <c r="J262" s="661"/>
      <c r="K262" s="670"/>
      <c r="L262" s="670"/>
      <c r="M262" s="6"/>
      <c r="N262" s="6"/>
      <c r="O262" s="6"/>
      <c r="P262" s="6"/>
      <c r="Q262" s="6"/>
      <c r="R262" s="6"/>
      <c r="S262" s="6"/>
      <c r="T262" s="6"/>
      <c r="U262" s="6"/>
      <c r="V262" s="6"/>
      <c r="W262" s="6"/>
      <c r="X262" s="5"/>
      <c r="Y262" s="5"/>
      <c r="Z262" s="5"/>
      <c r="AA262" s="5"/>
    </row>
    <row r="263" ht="15.75" customHeight="1" spans="1:27" x14ac:dyDescent="0.25">
      <c r="A263" s="658">
        <v>13</v>
      </c>
      <c r="B263" s="663">
        <v>1.12</v>
      </c>
      <c r="C263" s="6"/>
      <c r="D263" s="668"/>
      <c r="E263" s="660"/>
      <c r="F263" s="660"/>
      <c r="G263" s="661"/>
      <c r="H263" s="661"/>
      <c r="I263" s="661"/>
      <c r="J263" s="669"/>
      <c r="K263" s="670"/>
      <c r="L263" s="670"/>
      <c r="M263" s="6"/>
      <c r="N263" s="6"/>
      <c r="O263" s="6"/>
      <c r="P263" s="6"/>
      <c r="Q263" s="6"/>
      <c r="R263" s="6"/>
      <c r="S263" s="6"/>
      <c r="T263" s="6"/>
      <c r="U263" s="6"/>
      <c r="V263" s="6"/>
      <c r="W263" s="6"/>
      <c r="X263" s="5"/>
      <c r="Y263" s="5"/>
      <c r="Z263" s="5"/>
      <c r="AA263" s="5"/>
    </row>
    <row r="264" ht="15.75" customHeight="1" spans="1:27" x14ac:dyDescent="0.25">
      <c r="A264" s="658">
        <v>14</v>
      </c>
      <c r="B264" s="663">
        <v>1.12</v>
      </c>
      <c r="C264" s="6"/>
      <c r="D264" s="660">
        <f>+C241/D241</f>
      </c>
      <c r="E264" s="660">
        <f>+C241/E241</f>
      </c>
      <c r="F264" s="660">
        <f>+C241/F241</f>
      </c>
      <c r="G264" s="661"/>
      <c r="H264" s="661"/>
      <c r="I264" s="661"/>
      <c r="J264" s="661"/>
      <c r="K264" s="635"/>
      <c r="L264" s="6"/>
      <c r="M264" s="6"/>
      <c r="N264" s="6"/>
      <c r="O264" s="6"/>
      <c r="P264" s="6"/>
      <c r="Q264" s="6"/>
      <c r="R264" s="6"/>
      <c r="S264" s="6"/>
      <c r="T264" s="6"/>
      <c r="U264" s="6"/>
      <c r="V264" s="6"/>
      <c r="W264" s="6"/>
      <c r="X264" s="5"/>
      <c r="Y264" s="5"/>
      <c r="Z264" s="5"/>
      <c r="AA264" s="5"/>
    </row>
    <row r="265" ht="15.75" customHeight="1" spans="1:27" x14ac:dyDescent="0.25">
      <c r="A265" s="658">
        <v>15</v>
      </c>
      <c r="B265" s="663">
        <v>1.15</v>
      </c>
      <c r="C265" s="6"/>
      <c r="D265" s="673"/>
      <c r="E265" s="673"/>
      <c r="F265" s="672"/>
      <c r="G265" s="672"/>
      <c r="H265" s="672"/>
      <c r="I265" s="672"/>
      <c r="J265" s="673"/>
      <c r="K265" s="635"/>
      <c r="L265" s="6"/>
      <c r="M265" s="6"/>
      <c r="N265" s="6"/>
      <c r="O265" s="6"/>
      <c r="P265" s="6"/>
      <c r="Q265" s="6"/>
      <c r="R265" s="6"/>
      <c r="S265" s="6"/>
      <c r="T265" s="6"/>
      <c r="U265" s="6"/>
      <c r="V265" s="6"/>
      <c r="W265" s="6"/>
      <c r="X265" s="5"/>
      <c r="Y265" s="5"/>
      <c r="Z265" s="5"/>
      <c r="AA265" s="5"/>
    </row>
    <row r="266" ht="15.75" customHeight="1" spans="1:27" x14ac:dyDescent="0.25">
      <c r="A266" s="658">
        <v>16</v>
      </c>
      <c r="B266" s="663">
        <v>1.16</v>
      </c>
      <c r="C266" s="6"/>
      <c r="D266" s="660"/>
      <c r="E266" s="660"/>
      <c r="F266" s="660"/>
      <c r="G266" s="665"/>
      <c r="H266" s="665"/>
      <c r="I266" s="665"/>
      <c r="J266" s="669"/>
      <c r="K266" s="635"/>
      <c r="L266" s="6"/>
      <c r="M266" s="6"/>
      <c r="N266" s="6"/>
      <c r="O266" s="6"/>
      <c r="P266" s="6"/>
      <c r="Q266" s="6"/>
      <c r="R266" s="6"/>
      <c r="S266" s="6"/>
      <c r="T266" s="6"/>
      <c r="U266" s="6"/>
      <c r="V266" s="6"/>
      <c r="W266" s="6"/>
      <c r="X266" s="5"/>
      <c r="Y266" s="5"/>
      <c r="Z266" s="5"/>
      <c r="AA266" s="5"/>
    </row>
    <row r="267" ht="15.75" customHeight="1" spans="1:27" x14ac:dyDescent="0.25">
      <c r="A267" s="658">
        <v>17</v>
      </c>
      <c r="B267" s="663">
        <v>1.17</v>
      </c>
      <c r="C267" s="141"/>
      <c r="D267" s="24"/>
      <c r="E267" s="661"/>
      <c r="F267" s="661"/>
      <c r="G267" s="661"/>
      <c r="H267" s="661"/>
      <c r="I267" s="661"/>
      <c r="J267" s="661"/>
      <c r="K267" s="635"/>
      <c r="L267" s="6"/>
      <c r="M267" s="6"/>
      <c r="N267" s="6"/>
      <c r="O267" s="6"/>
      <c r="P267" s="6"/>
      <c r="Q267" s="6"/>
      <c r="R267" s="6"/>
      <c r="S267" s="6"/>
      <c r="T267" s="6"/>
      <c r="U267" s="6"/>
      <c r="V267" s="6"/>
      <c r="W267" s="6"/>
      <c r="X267" s="5"/>
      <c r="Y267" s="5"/>
      <c r="Z267" s="5"/>
      <c r="AA267" s="5"/>
    </row>
    <row r="268" ht="15.75" customHeight="1" spans="1:27" x14ac:dyDescent="0.25">
      <c r="A268" s="658">
        <v>18</v>
      </c>
      <c r="B268" s="663">
        <v>1.18</v>
      </c>
      <c r="C268" s="141"/>
      <c r="D268" s="24"/>
      <c r="E268" s="661"/>
      <c r="F268" s="661"/>
      <c r="G268" s="661"/>
      <c r="H268" s="661"/>
      <c r="I268" s="661"/>
      <c r="J268" s="669"/>
      <c r="K268" s="635"/>
      <c r="L268" s="6"/>
      <c r="M268" s="6"/>
      <c r="N268" s="6"/>
      <c r="O268" s="6"/>
      <c r="P268" s="6"/>
      <c r="Q268" s="6"/>
      <c r="R268" s="6"/>
      <c r="S268" s="6"/>
      <c r="T268" s="6"/>
      <c r="U268" s="6"/>
      <c r="V268" s="6"/>
      <c r="W268" s="6"/>
      <c r="X268" s="5"/>
      <c r="Y268" s="5"/>
      <c r="Z268" s="5"/>
      <c r="AA268" s="5"/>
    </row>
    <row r="269" ht="15.75" customHeight="1" spans="1:27" x14ac:dyDescent="0.25">
      <c r="A269" s="655">
        <v>19</v>
      </c>
      <c r="B269" s="663">
        <v>1.19</v>
      </c>
      <c r="C269" s="141"/>
      <c r="D269" s="674"/>
      <c r="E269" s="661"/>
      <c r="F269" s="661"/>
      <c r="G269" s="661"/>
      <c r="H269" s="661"/>
      <c r="I269" s="661"/>
      <c r="J269" s="661"/>
      <c r="K269" s="635"/>
      <c r="L269" s="6"/>
      <c r="M269" s="6"/>
      <c r="N269" s="6"/>
      <c r="O269" s="6"/>
      <c r="P269" s="6"/>
      <c r="Q269" s="6"/>
      <c r="R269" s="6"/>
      <c r="S269" s="6"/>
      <c r="T269" s="6"/>
      <c r="U269" s="6"/>
      <c r="V269" s="6"/>
      <c r="W269" s="6"/>
      <c r="X269" s="5"/>
      <c r="Y269" s="5"/>
      <c r="Z269" s="5"/>
      <c r="AA269" s="5"/>
    </row>
    <row r="270" ht="15.75" customHeight="1" spans="1:27" x14ac:dyDescent="0.25">
      <c r="A270" s="655">
        <v>20</v>
      </c>
      <c r="B270" s="663">
        <v>1.2</v>
      </c>
      <c r="C270" s="675"/>
      <c r="D270" s="676"/>
      <c r="E270" s="669"/>
      <c r="F270" s="672"/>
      <c r="G270" s="672"/>
      <c r="H270" s="672"/>
      <c r="I270" s="672"/>
      <c r="J270" s="669"/>
      <c r="K270" s="635"/>
      <c r="L270" s="6"/>
      <c r="M270" s="6"/>
      <c r="N270" s="6"/>
      <c r="O270" s="6"/>
      <c r="P270" s="6"/>
      <c r="Q270" s="6"/>
      <c r="R270" s="6"/>
      <c r="S270" s="6"/>
      <c r="T270" s="6"/>
      <c r="U270" s="6"/>
      <c r="V270" s="6"/>
      <c r="W270" s="6"/>
      <c r="X270" s="5"/>
      <c r="Y270" s="5"/>
      <c r="Z270" s="5"/>
      <c r="AA270" s="5"/>
    </row>
    <row r="271" ht="15" customHeight="1" spans="1:27" x14ac:dyDescent="0.25">
      <c r="A271" s="6"/>
      <c r="B271" s="6"/>
      <c r="C271" s="677"/>
      <c r="D271" s="678"/>
      <c r="E271" s="679"/>
      <c r="F271" s="16"/>
      <c r="G271" s="13"/>
      <c r="H271" s="680"/>
      <c r="I271" s="681"/>
      <c r="J271" s="682"/>
      <c r="K271" s="635"/>
      <c r="L271" s="6"/>
      <c r="M271" s="6"/>
      <c r="N271" s="6"/>
      <c r="O271" s="6"/>
      <c r="P271" s="6"/>
      <c r="Q271" s="6"/>
      <c r="R271" s="6"/>
      <c r="S271" s="6"/>
      <c r="T271" s="6"/>
      <c r="U271" s="6"/>
      <c r="V271" s="6"/>
      <c r="W271" s="6"/>
      <c r="X271" s="5"/>
      <c r="Y271" s="5"/>
      <c r="Z271" s="5"/>
      <c r="AA271" s="5"/>
    </row>
    <row r="272" ht="15" customHeight="1" spans="1:27" x14ac:dyDescent="0.25">
      <c r="A272" s="6"/>
      <c r="B272" s="6"/>
      <c r="C272" s="677"/>
      <c r="D272" s="683"/>
      <c r="E272" s="684"/>
      <c r="F272" s="43"/>
      <c r="G272" s="5"/>
      <c r="H272" s="685"/>
      <c r="I272" s="686"/>
      <c r="J272" s="687"/>
      <c r="K272" s="635"/>
      <c r="L272" s="6"/>
      <c r="M272" s="6"/>
      <c r="N272" s="6"/>
      <c r="O272" s="6"/>
      <c r="P272" s="6"/>
      <c r="Q272" s="6"/>
      <c r="R272" s="6"/>
      <c r="S272" s="6"/>
      <c r="T272" s="6"/>
      <c r="U272" s="6"/>
      <c r="V272" s="6"/>
      <c r="W272" s="6"/>
      <c r="X272" s="5"/>
      <c r="Y272" s="5"/>
      <c r="Z272" s="5"/>
      <c r="AA272" s="5"/>
    </row>
    <row r="273" ht="15" customHeight="1" spans="1:27" x14ac:dyDescent="0.25">
      <c r="A273" s="688" t="s">
        <v>44</v>
      </c>
      <c r="B273" s="688"/>
      <c r="C273" s="688"/>
      <c r="D273" s="689"/>
      <c r="E273" s="683"/>
      <c r="F273" s="684"/>
      <c r="G273" s="43"/>
      <c r="H273" s="5"/>
      <c r="I273" s="685"/>
      <c r="J273" s="686"/>
      <c r="K273" s="687"/>
      <c r="L273" s="6"/>
      <c r="M273" s="6"/>
      <c r="N273" s="6"/>
      <c r="O273" s="6"/>
      <c r="P273" s="6"/>
      <c r="Q273" s="6"/>
      <c r="R273" s="6"/>
      <c r="S273" s="6"/>
      <c r="T273" s="6"/>
      <c r="U273" s="6"/>
      <c r="V273" s="6"/>
      <c r="W273" s="6"/>
      <c r="X273" s="5"/>
      <c r="Y273" s="5"/>
      <c r="Z273" s="5"/>
      <c r="AA273" s="5"/>
    </row>
    <row r="274" ht="15" customHeight="1" spans="1:27" x14ac:dyDescent="0.25">
      <c r="A274" s="690">
        <v>1</v>
      </c>
      <c r="B274" s="691" t="s">
        <v>466</v>
      </c>
      <c r="C274" s="692"/>
      <c r="D274" s="693">
        <v>0.9</v>
      </c>
      <c r="E274" s="6"/>
      <c r="F274" s="666"/>
      <c r="G274" s="43"/>
      <c r="H274" s="46"/>
      <c r="I274" s="223"/>
      <c r="J274" s="5"/>
      <c r="K274" s="666"/>
      <c r="L274" s="6"/>
      <c r="M274" s="6"/>
      <c r="N274" s="6"/>
      <c r="O274" s="6"/>
      <c r="P274" s="6"/>
      <c r="Q274" s="6"/>
      <c r="R274" s="6"/>
      <c r="S274" s="6"/>
      <c r="T274" s="6"/>
      <c r="U274" s="6"/>
      <c r="V274" s="6"/>
      <c r="W274" s="6"/>
      <c r="X274" s="5"/>
      <c r="Y274" s="5"/>
      <c r="Z274" s="5"/>
      <c r="AA274" s="5"/>
    </row>
    <row r="275" ht="15" customHeight="1" spans="1:27" x14ac:dyDescent="0.25">
      <c r="A275" s="694">
        <v>2</v>
      </c>
      <c r="B275" s="695" t="s">
        <v>467</v>
      </c>
      <c r="C275" s="696"/>
      <c r="D275" s="697">
        <v>1</v>
      </c>
      <c r="E275" s="698"/>
      <c r="F275" s="684"/>
      <c r="G275" s="43"/>
      <c r="H275" s="5"/>
      <c r="I275" s="685"/>
      <c r="J275" s="686"/>
      <c r="K275" s="687"/>
      <c r="L275" s="6"/>
      <c r="M275" s="6"/>
      <c r="N275" s="6"/>
      <c r="O275" s="6"/>
      <c r="P275" s="6"/>
      <c r="Q275" s="6"/>
      <c r="R275" s="6"/>
      <c r="S275" s="6"/>
      <c r="T275" s="6"/>
      <c r="U275" s="6"/>
      <c r="V275" s="6"/>
      <c r="W275" s="6"/>
      <c r="X275" s="5"/>
      <c r="Y275" s="5"/>
      <c r="Z275" s="5"/>
      <c r="AA275" s="5"/>
    </row>
    <row r="276" ht="15" customHeight="1" spans="1:27" x14ac:dyDescent="0.25">
      <c r="A276" s="690">
        <v>3</v>
      </c>
      <c r="B276" s="691" t="s">
        <v>468</v>
      </c>
      <c r="C276" s="692"/>
      <c r="D276" s="693">
        <v>1.05</v>
      </c>
      <c r="E276" s="698"/>
      <c r="F276" s="684"/>
      <c r="G276" s="43"/>
      <c r="H276" s="5"/>
      <c r="I276" s="685"/>
      <c r="J276" s="686"/>
      <c r="K276" s="687"/>
      <c r="L276" s="6"/>
      <c r="M276" s="6"/>
      <c r="N276" s="6"/>
      <c r="O276" s="6"/>
      <c r="P276" s="6"/>
      <c r="Q276" s="6"/>
      <c r="R276" s="6"/>
      <c r="S276" s="6"/>
      <c r="T276" s="6"/>
      <c r="U276" s="6"/>
      <c r="V276" s="6"/>
      <c r="W276" s="6"/>
      <c r="X276" s="5"/>
      <c r="Y276" s="5"/>
      <c r="Z276" s="5"/>
      <c r="AA276" s="5"/>
    </row>
    <row r="277" ht="15" customHeight="1" spans="1:27" x14ac:dyDescent="0.25">
      <c r="A277" s="694">
        <v>4</v>
      </c>
      <c r="B277" s="695" t="s">
        <v>469</v>
      </c>
      <c r="C277" s="696"/>
      <c r="D277" s="697">
        <v>1.15</v>
      </c>
      <c r="E277" s="698"/>
      <c r="F277" s="684"/>
      <c r="G277" s="43"/>
      <c r="H277" s="5"/>
      <c r="I277" s="685"/>
      <c r="J277" s="686"/>
      <c r="K277" s="687"/>
      <c r="L277" s="6"/>
      <c r="M277" s="6"/>
      <c r="N277" s="6"/>
      <c r="O277" s="6"/>
      <c r="P277" s="6"/>
      <c r="Q277" s="6"/>
      <c r="R277" s="6"/>
      <c r="S277" s="6"/>
      <c r="T277" s="6"/>
      <c r="U277" s="6"/>
      <c r="V277" s="6"/>
      <c r="W277" s="6"/>
      <c r="X277" s="5"/>
      <c r="Y277" s="5"/>
      <c r="Z277" s="5"/>
      <c r="AA277" s="5"/>
    </row>
    <row r="278" ht="15" customHeight="1" spans="1:27" x14ac:dyDescent="0.25">
      <c r="A278" s="6"/>
      <c r="B278" s="6"/>
      <c r="C278" s="6"/>
      <c r="D278" s="6"/>
      <c r="E278" s="666"/>
      <c r="F278" s="43"/>
      <c r="G278" s="46"/>
      <c r="H278" s="223"/>
      <c r="I278" s="5"/>
      <c r="J278" s="666"/>
      <c r="K278" s="635"/>
      <c r="L278" s="6"/>
      <c r="M278" s="6"/>
      <c r="N278" s="6"/>
      <c r="O278" s="6"/>
      <c r="P278" s="6"/>
      <c r="Q278" s="6"/>
      <c r="R278" s="6"/>
      <c r="S278" s="6"/>
      <c r="T278" s="6"/>
      <c r="U278" s="6"/>
      <c r="V278" s="6"/>
      <c r="W278" s="6"/>
      <c r="X278" s="5"/>
      <c r="Y278" s="5"/>
      <c r="Z278" s="5"/>
      <c r="AA278" s="5"/>
    </row>
    <row r="279" ht="15" customHeight="1" spans="1:27" x14ac:dyDescent="0.25">
      <c r="A279" s="6"/>
      <c r="B279" s="6"/>
      <c r="C279" s="141"/>
      <c r="D279" s="698"/>
      <c r="E279" s="684"/>
      <c r="F279" s="43"/>
      <c r="G279" s="5"/>
      <c r="H279" s="685"/>
      <c r="I279" s="686"/>
      <c r="J279" s="687"/>
      <c r="K279" s="5"/>
      <c r="L279" s="6"/>
      <c r="M279" s="6"/>
      <c r="N279" s="6"/>
      <c r="O279" s="6"/>
      <c r="P279" s="6"/>
      <c r="Q279" s="6"/>
      <c r="R279" s="6"/>
      <c r="S279" s="6"/>
      <c r="T279" s="6"/>
      <c r="U279" s="6"/>
      <c r="V279" s="6"/>
      <c r="W279" s="6"/>
      <c r="X279" s="5"/>
      <c r="Y279" s="5"/>
      <c r="Z279" s="5"/>
      <c r="AA279" s="5"/>
    </row>
    <row r="280" ht="15" customHeight="1" spans="1:27" x14ac:dyDescent="0.25">
      <c r="A280" s="699"/>
      <c r="B280" s="6"/>
      <c r="C280" s="6"/>
      <c r="D280" s="6"/>
      <c r="E280" s="6"/>
      <c r="F280" s="43"/>
      <c r="G280" s="5"/>
      <c r="H280" s="685"/>
      <c r="I280" s="686"/>
      <c r="J280" s="687"/>
      <c r="K280" s="5"/>
      <c r="L280" s="6"/>
      <c r="M280" s="6"/>
      <c r="N280" s="6"/>
      <c r="O280" s="6"/>
      <c r="P280" s="6"/>
      <c r="Q280" s="6"/>
      <c r="R280" s="6"/>
      <c r="S280" s="6"/>
      <c r="T280" s="6"/>
      <c r="U280" s="6"/>
      <c r="V280" s="6"/>
      <c r="W280" s="6"/>
      <c r="X280" s="5"/>
      <c r="Y280" s="5"/>
      <c r="Z280" s="5"/>
      <c r="AA280" s="5"/>
    </row>
  </sheetData>
  <mergeCells count="7">
    <mergeCell ref="H1:I1"/>
    <mergeCell ref="K1:M1"/>
    <mergeCell ref="N1:P1"/>
    <mergeCell ref="Q1:S1"/>
    <mergeCell ref="T1:V1"/>
    <mergeCell ref="H226:H241"/>
    <mergeCell ref="Q234:S234"/>
  </mergeCells>
  <pageMargins left="0.7" right="0.7" top="0.75" bottom="0.75" header="0.3" footer="0.3"/>
  <pageSetup paperSize="9" orientation="portrait" horizontalDpi="600" verticalDpi="600" scale="100" fitToWidth="1" fitToHeight="1" firstPageNumber="2147483648" useFirstPageNumber="1" usePrinterDefaults="1" copies="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Mode d'emploi</vt:lpstr>
      <vt:lpstr>a completer</vt:lpstr>
      <vt:lpstr>Liste materiels et chiffrage</vt:lpstr>
      <vt:lpstr>INVENTAIRE</vt:lpstr>
      <vt:lpstr>Liste imprimable</vt:lpstr>
      <vt:lpstr>indices</vt:lpstr>
      <vt:lpstr>calcul multi site</vt:lpstr>
      <vt:lpstr>evolutif</vt: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revision>6</cp:revision>
  <dcterms:created xsi:type="dcterms:W3CDTF">2018-05-13T16:23:22Z</dcterms:created>
  <dcterms:modified xsi:type="dcterms:W3CDTF">2022-02-22T08:42:53Z</dcterms:modified>
</cp:coreProperties>
</file>