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ThomasHasler/Desktop/Workspace/LKK/"/>
    </mc:Choice>
  </mc:AlternateContent>
  <bookViews>
    <workbookView xWindow="0" yWindow="460" windowWidth="25600" windowHeight="14440"/>
  </bookViews>
  <sheets>
    <sheet name="ketl" sheetId="1" r:id="rId1"/>
  </sheets>
  <definedNames>
    <definedName name="_xlnm._FilterDatabase" localSheetId="0" hidden="1">ketl!$A$1:$C$83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B42" i="1"/>
  <c r="B50" i="1"/>
  <c r="B59" i="1"/>
  <c r="B68" i="1"/>
  <c r="B64" i="1"/>
  <c r="B61" i="1"/>
  <c r="B32" i="1"/>
  <c r="B37" i="1"/>
  <c r="B9" i="1"/>
  <c r="B34" i="1"/>
  <c r="B41" i="1"/>
  <c r="B44" i="1"/>
  <c r="B45" i="1"/>
  <c r="B5" i="1"/>
  <c r="B54" i="1"/>
  <c r="B57" i="1"/>
  <c r="B55" i="1"/>
  <c r="B47" i="1"/>
  <c r="B40" i="1"/>
  <c r="B19" i="1"/>
  <c r="B21" i="1"/>
  <c r="B23" i="1"/>
  <c r="B25" i="1"/>
  <c r="B30" i="1"/>
  <c r="B13" i="1"/>
  <c r="B17" i="1"/>
  <c r="B12" i="1"/>
  <c r="B10" i="1"/>
  <c r="B11" i="1"/>
  <c r="B8" i="1"/>
  <c r="B4" i="1"/>
  <c r="B6" i="1"/>
  <c r="B3" i="1"/>
  <c r="B7" i="1"/>
  <c r="B18" i="1"/>
  <c r="B20" i="1"/>
  <c r="B22" i="1"/>
  <c r="B26" i="1"/>
  <c r="B36" i="1"/>
  <c r="B48" i="1"/>
  <c r="B49" i="1"/>
  <c r="B69" i="1"/>
  <c r="B29" i="1"/>
  <c r="B2" i="1"/>
  <c r="B56" i="1"/>
  <c r="B58" i="1"/>
  <c r="B65" i="1"/>
  <c r="B31" i="1"/>
  <c r="B43" i="1"/>
  <c r="B67" i="1"/>
  <c r="B15" i="1"/>
  <c r="B35" i="1"/>
  <c r="B60" i="1"/>
  <c r="B77" i="1"/>
  <c r="B78" i="1"/>
  <c r="B79" i="1"/>
  <c r="B82" i="1"/>
  <c r="B51" i="1"/>
  <c r="B27" i="1"/>
  <c r="B39" i="1"/>
  <c r="B62" i="1"/>
  <c r="B66" i="1"/>
  <c r="B80" i="1"/>
  <c r="B76" i="1"/>
  <c r="B74" i="1"/>
  <c r="B75" i="1"/>
  <c r="B53" i="1"/>
  <c r="B28" i="1"/>
  <c r="B83" i="1"/>
  <c r="B81" i="1"/>
</calcChain>
</file>

<file path=xl/sharedStrings.xml><?xml version="1.0" encoding="utf-8"?>
<sst xmlns="http://schemas.openxmlformats.org/spreadsheetml/2006/main" count="167" uniqueCount="144">
  <si>
    <t>Filename</t>
  </si>
  <si>
    <t>File link</t>
  </si>
  <si>
    <t>Decision date</t>
  </si>
  <si>
    <t>2022 06 13 Tiago Carpes de Bail v FIFA (CAS 2020 A 6922) - CAS Bull. 2023 1.pdf</t>
  </si>
  <si>
    <t>2023 01 25 Club Futbol Pachuca + Christian Alberto Cueva Bravo v Santos Futebol Clube + FIFA (CAS 2021 A 7757+7762).pdf</t>
  </si>
  <si>
    <t>2019 09 25 [CAS Web Archives] Al Shorta Sports Club v FIFA + Dalian Yifang FC (CAS 2019 A 6233).pdf</t>
  </si>
  <si>
    <t>2021 01 18 (OP 2020 11 06) [CAS Web Archives] Munir El Haddadi + FRMF c FIFA + RFEF (TAS 2020 A 7444).pdf</t>
  </si>
  <si>
    <t>2018 08 13 (OP 2018 05 14) [CAS Web Archives] Munir El Haddadi + Féd. Royale Marocaine Foot. (FRMF) c FIFA + RFEF (TAS 2018 A 5634).pdf</t>
  </si>
  <si>
    <t>2022 03 16 [CAS Web Archives] Bauyrzhan Islamkhan v Asian Football Confederation (AFC) + Al Ain FC (CAS 2021 A 7768).pdf</t>
  </si>
  <si>
    <t>2022 02 16 [CAS Web Archives] Tyron Lardy + Karate-do Bond Nederland v World Karate Federation (WKF) (CAS 2021 A 8077).pdf</t>
  </si>
  <si>
    <t>2022 04 11 Emilian Hulubei v Romanian Football Federation (RFF) (CAS 2021 A 8225) - CAS Bull. 2022 2.pdf</t>
  </si>
  <si>
    <t>2022 06 13 Tiago Carpes de Bail v FIFA (CAS 2020 A 6922) - CAS Bull. 2022 2.pdf</t>
  </si>
  <si>
    <t>2021 12 23 [CAS Web Archives] Hungarian Canoe Fed. v Intl Canoe Fed. (ICF) -- Russian Canoe Fed. v ICF (CAS 2020 A 7590 + 2020 A 7591).pdf</t>
  </si>
  <si>
    <t>2021 10 12 [CAS Web Archives] Club Olimpia de Paraguay v FC Dynamo Kyiv -- FC Dynamo Kyiv v Club Olimpia de Paraguay (CAS 2021 A 7673 + 2021 A 7699).pdf</t>
  </si>
  <si>
    <t>2021 05 26 [CAS Web Archives] Nilmar Honorato da Silva v FIFA (CAS 2020 A 6713).pdf</t>
  </si>
  <si>
    <t>2021 04 08 (OP 2020 10 07) [CAS Web Archives] FC Drita v UEFA (CAS 2020 A 7331).pdf</t>
  </si>
  <si>
    <t>2020 07 09 [CAS Web Archives] Sport Lisboa e Benfica-Futebol SAD v Bila Ould-Chikh + FC Utrecht B.V. + FIFA (CAS 2019 A 6452).pdf</t>
  </si>
  <si>
    <t>2019 08 23 [CAS Web Archives] Adel Fahim El Sayed Sallem v Yasser Abdel Karim Ali (CAS 2018 A 5545).pdf</t>
  </si>
  <si>
    <t>2020 11 12 [CAS Web Archives] FC Lugano SA v Empoli FC SpA (CAS 2019 A 6590).pdf</t>
  </si>
  <si>
    <t>2021 12 23 Hungarian Canoe Fed. v Intl Canoe Fed. (ICF) -- Russian Canoe Fed. v ICF (CAS 2020 A 7590 + 2020 A 7591) - CAS Bull. 2022 1.pdf</t>
  </si>
  <si>
    <t>2021 10 12 Club Olimpia de Paraguay v FC Dynamo Kyiv -- FC Dynamo Kyiv v Club Olimpia de Paraguay (CAS 2021 A 7673 + 2021 A 7699) - CAS Bull. 2022 1.pdf</t>
  </si>
  <si>
    <t>2022 06 13 Tiago Carpes de Bail v FIFA (CAS 2020 A 6922).pdf</t>
  </si>
  <si>
    <t>2022 06 07 Francisco Jose Castro Fernandes v Club FC Farul Constanta + FIFA (CAS 2020 A 7537).pdf</t>
  </si>
  <si>
    <t>2022 06 01 PFC CSKA-Sofia EAD v FIFA + Guido di Vanni (CAS 2020 A 6923).pdf</t>
  </si>
  <si>
    <t>2021 04 30 [CAS Web Archives] Besiktas Futbol Yatirimlari Sanayi ve Ticaret A.S. v José Maria Gutierrez Hernandez + FIFA (CAS 2020 A 7012).pdf</t>
  </si>
  <si>
    <t>2022 04 26 Tamas Bodog v Honved FC + FIFA (CAS 2021 A 7694).pdf</t>
  </si>
  <si>
    <t>2021 04 06 [CAS Web Archives] Lyukman Adams v IAAF (CAS 2019 A 6161).pdf</t>
  </si>
  <si>
    <t>2020 12 10 [CAS Web Archives] Japan Mountaineering + Sport Climbing Assoc. v Intl Federation of Sport Climbing (IFSC) (CAS 2019 A 6557 + 6663).pdf</t>
  </si>
  <si>
    <t>2020 05 29 [CAS Web Archives] Etzaz Hussain v FC Astana + FIFA (CAS 2018 A 6044).pdf</t>
  </si>
  <si>
    <t>2019 03 08 [CAS Web Archives] Blagovest Krasimirov Bozhinovski v Anti-Doping Centre of the Bulgaria Republic + BOC (CAS 2018 A 5580).pdf</t>
  </si>
  <si>
    <t>2021 05 26 Nilmar Honorato da Silva v Federation Internationale de Football (CAS 2020 A 6713) - CAS Bull 2021 2.pdf</t>
  </si>
  <si>
    <t>2020 08 03 (OP 2020 04 8) [CAS Web Archives] BC Arsenal v Russian Basketball Federation (RBF) (CAS 2019 A 6636).pdf</t>
  </si>
  <si>
    <t>2020 02 19 [CAS Web Archives] WADA v South African Institute for Drug-Free Sport (SAIDS) + Ruann Visser (CAS 2018 A 5990).pdf</t>
  </si>
  <si>
    <t>2021 05 04 [CAS Web Archives] Raja Club Athletic v Lema Mabidi (CAS 2020 A 7144).pdf</t>
  </si>
  <si>
    <t>2021 03 19 [CAS Web Archives] Hellas Verona FC v Latvian Football Federation (LFF) + JFC Skonto (CAS 2019 A 6639).pdf</t>
  </si>
  <si>
    <t>2021 02 03 [CAS Web Archives] Milos Jokic v PAS Lamia 1964 (CAS 2020 A 6748).pdf</t>
  </si>
  <si>
    <t>2008 05 26 [CAS Web Archives] FC Pyunik v L. + AFC Rapid Bucarest + FIFA (CAS 2007 A 1358).pdf</t>
  </si>
  <si>
    <t>2019 09 25 Al Shorta Sports Club v FIFA + Dalian Yifang FC (CAS 2019 A 6233) - CAS Bull. 2020 1.pdf</t>
  </si>
  <si>
    <t>2021 09 22 Club Cerro Porteno c FIFA (TAS 2020 A 7418).pdf</t>
  </si>
  <si>
    <t>2020 11 03 (OP 2020 10 01) Club Atletico San Martin de Tucuman c Asociacion del Futbol Argentino (TAS 2020 A 7096).pdf</t>
  </si>
  <si>
    <t>2020 10 01 (OP 2020 09 04) SK Slovan Bratislava v UEFA + KI Klaksvik (CAS 2020 A 7356).pdf</t>
  </si>
  <si>
    <t>2020 05 29 Etzatz Hussain v FC Astana + FIFA (CAS 2018 A 6044).pdf</t>
  </si>
  <si>
    <t>2019 08 14 [CAS Web Archives] Archad Burahee v Equatorial Guinea Football Federation (CAS 2019 A 6131).pdf</t>
  </si>
  <si>
    <t>2019 06 25  [CAS Web Archives] Centro Atletico Fenix + Club Atletico Boston River and others v FIFA + CONMEBOL + AUF (CAS 2018 A 5888).pdf</t>
  </si>
  <si>
    <t>2019 06 11 [CAS Web Archives] Nicolas Gabriel Franco v FIFA + Sportovni Klub Slavia Praha (CAS 2018 A 5621).pdf</t>
  </si>
  <si>
    <t>2019 06 07 [CAS Web Archives] Club Estudiantes de Merida v FIFA + Andres Lizardo Angulo Quinonez (CAS 2018 A 5799).pdf</t>
  </si>
  <si>
    <t>2019 04 30 [CAS Web Archives] Clube Atletico Mineiro v Huachipato SADP + FIFA (CAS 2018 A 5838).pdf</t>
  </si>
  <si>
    <t>2014 08 25 [CAS Web Archives] Galatasaray AS v Olympique Lyonnais (CAS 2014 A 3560).pdf</t>
  </si>
  <si>
    <t>2012 03 01 Namibia Football Association v CAF (CAS 2011 A 2654) - CAS Bull. 2012 1.pdf</t>
  </si>
  <si>
    <t>2010 07 16 Nicolo Napoli v SCFC Universitatea Craiova + RFF (CAS 2009 A 1974) - CAS Bull. 2011 1.pdf</t>
  </si>
  <si>
    <t>2017 01 23 Football Association of Serbia v UEFA (CAS 2016 A 4602) - CAS Bull. 2017 2.pdf</t>
  </si>
  <si>
    <t>2018 03 06 FC Koper v Football Association of Slovenia (CAS 2017 A 5205) - CAS Bull. 2018 2.pdf</t>
  </si>
  <si>
    <t>2017 09 28 Jersey Football Association v UEFA (CAS 2016 A 4787) - CAS Bull. 2018 1.pdf</t>
  </si>
  <si>
    <t>2018 05 29 [CAS Web Archives] Persepolis Football Club v Rizespor Futbol Yatirimlari (CAS 2017 A 5359).pdf</t>
  </si>
  <si>
    <t>2019 04 15 Football Club 'Irtysh' v Bukari Sadat (CAS 2018 A 5898) - CAS Bull. 2019 2.pdf</t>
  </si>
  <si>
    <t>2019 03 08 Blagovest Krasimirov Bozhinovski v Anti-Doping Center of the Republic Bulgaria (ADC) + Bulgarian Olympic Committee (BOC) (CAS 2018 A 5580) - CAS Bull. 2019 2.pdf</t>
  </si>
  <si>
    <t>2018 05 29 Persepolis Football Club v Rizespor Futbol Yatirimlari (CAS 2017 A 5359) - CAS Bull. 2019 1.pdf</t>
  </si>
  <si>
    <t>2019 09 25 Al Shorta Sports Club v FIFA + Dalian Yifang FC (CAS 2019 A 6233).pdf</t>
  </si>
  <si>
    <t>2019 06 25 Centro Atletico Fenix + Club Atletico Boston River and others v FIFA + CONMEBOL + AUF (CAS 2018 A 5888).pdf</t>
  </si>
  <si>
    <t>2019 06 11 Nicolas Gabriel Franco v FIFA + Sportovni Klub Slavia Praha (CAS 2018 A 5621).pdf</t>
  </si>
  <si>
    <t>2019 06 07 Club Estudiantes de Mérida v FIFA + Andrés Lizardo Angulo Quinonez (CAS 2018 A 5799).pdf</t>
  </si>
  <si>
    <t>2019 04 30 Clube Atletico Mineiro v Huachipato SADP + FIFA (CAS 2018 A 5838).pdf</t>
  </si>
  <si>
    <t>2020 07 07 Santos FC v FC Barcelona + Neymar da Silva Santos Junior + FIFA -- Neymar da Silva Santos Junior v Santos FC + FIFA (CAS 2018 A 5725 +5726).pdf</t>
  </si>
  <si>
    <t>2020 07 09 Sport Lisboa e Benfica-Futebol SAD v Bila Ould-Chikh + FC Utrecht B.V. + FIFA (CAS 2019 A 6452).pdf</t>
  </si>
  <si>
    <t>2020 10 01 (OP 2020 09 04) SK Slovan Bratislava v UEFA &amp; KI Klaksvik (CAS 2020 A 7356) - CAS Bull. 2021 1.pdf</t>
  </si>
  <si>
    <t>2020 03 26 Jean Philippe Mendy v Baniyas FC v NK Slaven Belupo +Banyas FC v Mendy + NK Slaven Belupo + FIFA (CAS 2020 A 6306 + 6316).pdf</t>
  </si>
  <si>
    <t>2021 01 25 Club Atletico Independiente c FIFA + Club América de Cali (TAS 2019 A 6335).pdf</t>
  </si>
  <si>
    <t>2021 03 08 Eldar Elxan Oglu Taghizada + Clermont Foot 63 SASP v FIFA + RFEF (CAS 2020 A 7353 + 7354).pdf</t>
  </si>
  <si>
    <t>2021 01 18 (OP 2020 11 06) Munir El Haddadi + FRMF c FIFA + RFEF (TAS 2020 A 7444).pdf</t>
  </si>
  <si>
    <t>2012 03 01 [CAS Web Archives] Namibia Football Association v CAF (CAS 2011 A 2654).pdf</t>
  </si>
  <si>
    <t>2020 08 04 [CAS Web Archives] WADA v Spanish Anti-Doping Agency &amp; Ibai Salas Zorrozua (CAS 2019 A 6226).pdf</t>
  </si>
  <si>
    <t>2020 08 04 [CAS Web Archives] Bursaspor KD v Henri Gregoire Saivet (CAS 2020 A 6694).pdf</t>
  </si>
  <si>
    <t>2020 07 24 [CAS Web Archives] Cruzeiro E.C. v Ramon Dario Abila + FIFA (CAS 2019 A 6422).pdf</t>
  </si>
  <si>
    <t>2020 05 04 (OP 2020 01 24) [CAS Web Archives] MKE Ankaragücü v Johannes Hopf (CAS 2019 A 6646).pdf</t>
  </si>
  <si>
    <t>2017 06 28 Paolo Barelli v FINA (CAS 2016 A 4924 + 4943).pdf</t>
  </si>
  <si>
    <t>2020 07 06 CD Union Comercio SA c Federacion Peruana de Futbol + Club Deportivo Universidad San Martin De Porres SA (TAS 2019 A 6635).pdf</t>
  </si>
  <si>
    <t>2020 02 19 WADA v South African Institute for Drug-Free Sport (SAIDS) + Ruann Visser (CAS 2018 A 5990).pdf</t>
  </si>
  <si>
    <t>2021 04 06 Lyukman Adams v IAAF (CAS 2019 A 6161).pdf</t>
  </si>
  <si>
    <t>2021 04 30 Besiktas Futbol Yatirimlari Sanayi ve Ticaret A.S. v José Maria Gutierrez Hernandez + FIFA (CAS 2020 A 7012).pdf</t>
  </si>
  <si>
    <t>2021 05 26 Nilmar Honorato da Silva v Federation Internationale de Football (CAS 2020 A 6713).pdf</t>
  </si>
  <si>
    <t>2021 03 26 Asociacion Deportivo Cali c Club Santiago Wanderers + FIFA (TAS 2020 A 6851).pdf</t>
  </si>
  <si>
    <t>2020 07 24 Cruzeiro E.C. v Ramon Dario Abila + FIFA (CAS 2019 A 6422).pdf</t>
  </si>
  <si>
    <t>2020 10 01 (OP 2020 04 10) [CAS Web Archives] SK Slovan Bratislava v UEFA + KI Klaksvik (CAS 2020 A 7356).pdf</t>
  </si>
  <si>
    <t>2022-06-13</t>
  </si>
  <si>
    <t>2023-01-25</t>
  </si>
  <si>
    <t>2019-09-25</t>
  </si>
  <si>
    <t>2021-01-18</t>
  </si>
  <si>
    <t>2018-08-13</t>
  </si>
  <si>
    <t>2022-03-16</t>
  </si>
  <si>
    <t>2022-02-16</t>
  </si>
  <si>
    <t>2022-04-11</t>
  </si>
  <si>
    <t>2021-12-23</t>
  </si>
  <si>
    <t>2021-10-12</t>
  </si>
  <si>
    <t>2021-05-26</t>
  </si>
  <si>
    <t>2021-04-08</t>
  </si>
  <si>
    <t>2020-07-09</t>
  </si>
  <si>
    <t>2019-08-23</t>
  </si>
  <si>
    <t>2020-11-12</t>
  </si>
  <si>
    <t>2022-06-07</t>
  </si>
  <si>
    <t>2022-06-01</t>
  </si>
  <si>
    <t>2021-04-30</t>
  </si>
  <si>
    <t>2022-04-26</t>
  </si>
  <si>
    <t>2021-04-06</t>
  </si>
  <si>
    <t>2020-12-10</t>
  </si>
  <si>
    <t>2020-05-29</t>
  </si>
  <si>
    <t>2019-03-08</t>
  </si>
  <si>
    <t>2020-08-03</t>
  </si>
  <si>
    <t>2020-02-19</t>
  </si>
  <si>
    <t>2021-05-04</t>
  </si>
  <si>
    <t>2021-03-19</t>
  </si>
  <si>
    <t>2021-02-03</t>
  </si>
  <si>
    <t>2008-05-26</t>
  </si>
  <si>
    <t>2021-09-22</t>
  </si>
  <si>
    <t>2020-11-03</t>
  </si>
  <si>
    <t>2020-10-01</t>
  </si>
  <si>
    <t>2019-08-14</t>
  </si>
  <si>
    <t>2019-06-25</t>
  </si>
  <si>
    <t>2019-06-11</t>
  </si>
  <si>
    <t>2019-06-07</t>
  </si>
  <si>
    <t>2019-04-30</t>
  </si>
  <si>
    <t>2014-08-25</t>
  </si>
  <si>
    <t>2010-06-01</t>
  </si>
  <si>
    <t>2012-03-01</t>
  </si>
  <si>
    <t>2010-07-16</t>
  </si>
  <si>
    <t>2017-01-23</t>
  </si>
  <si>
    <t>2018-03-06</t>
  </si>
  <si>
    <t>2017-09-28</t>
  </si>
  <si>
    <t>2018-05-29</t>
  </si>
  <si>
    <t>2019-04-15</t>
  </si>
  <si>
    <t>2020-07-07</t>
  </si>
  <si>
    <t>2020-07-08</t>
  </si>
  <si>
    <t>2020-03-26</t>
  </si>
  <si>
    <t>2021-01-25</t>
  </si>
  <si>
    <t>2021-03-08</t>
  </si>
  <si>
    <t>2020-08-04</t>
  </si>
  <si>
    <t>2020-07-24</t>
  </si>
  <si>
    <t>2020-05-04</t>
  </si>
  <si>
    <t>2017-06-28</t>
  </si>
  <si>
    <t>2020-07-06</t>
  </si>
  <si>
    <t>2021-03-26</t>
  </si>
  <si>
    <t>2020-11-02</t>
  </si>
  <si>
    <t>2020-07-23</t>
  </si>
  <si>
    <t>2020-09-30</t>
  </si>
  <si>
    <t>2010 06 01 FC Sion v FIFA + Al-Ahly Sporting Club -- E. v FIFA + Al-Ahly (CAS 2009 A 1880 + 1881) - LKK.pdf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</si>
</sst>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A5" sqref="A5"/>
    </sheetView>
  </sheetViews>
  <sheetFormatPr baseColWidth="10" defaultColWidth="8.6640625" defaultRowHeight="15" x14ac:dyDescent="0.2"/>
  <cols>
    <col min="1" max="1" width="139.83203125" customWidth="1"/>
    <col min="3" max="3" width="13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36</v>
      </c>
      <c r="B2" t="str">
        <f>HYPERLINK("https://sportsearch.lk-k.com/files?file[]=data/CAS%20filed/2008/2008%2005%2026%20%5BCAS%20Web%20Archives%5D%20FC%20Pyunik%20v%20L.%20%2B%20AFC%20Rapid%20Bucarest%20%2B%20FIFA%20%28CAS%202007%20A%201358%29.pdf", "Open")</f>
        <v>Open</v>
      </c>
      <c r="C2" t="s">
        <v>111</v>
      </c>
    </row>
    <row r="3" spans="1:3" x14ac:dyDescent="0.2">
      <c r="A3" t="s">
        <v>143</v>
      </c>
      <c r="B3" t="str">
        <f>HYPERLINK("https://sportsearch.lk-k.com/files?file[]=data/CAS%20filed/2010/2010%2006%2001%20FC%20Sion%20v%20FIFA%20%2B%20Al-Ahly%20Sporting%20Club%20--%20E.%20v%20FIFA%20%2B%20Al-Ahly%20%28CAS%202009%20A%201880%20%2B%201881%29%20-%20LKK.pdf", "Open")</f>
        <v>Open</v>
      </c>
      <c r="C3" t="s">
        <v>121</v>
      </c>
    </row>
    <row r="4" spans="1:3" x14ac:dyDescent="0.2">
      <c r="A4" t="s">
        <v>49</v>
      </c>
      <c r="B4" t="str">
        <f>HYPERLINK("https://sportsearch.lk-k.com/files?file[]=data/CAS%20filed/2010/2010%2007%2016%20Nicolo%20Napoli%20v%20SCFC%20Universitatea%20Craiova%20%2B%20RFF%20%28CAS%202009%20A%201974%29%20-%20CAS%20Bull.%202011%201.pdf", "Open")</f>
        <v>Open</v>
      </c>
      <c r="C4" t="s">
        <v>123</v>
      </c>
    </row>
    <row r="5" spans="1:3" x14ac:dyDescent="0.2">
      <c r="A5" t="s">
        <v>69</v>
      </c>
      <c r="B5" t="str">
        <f>HYPERLINK("https://sportsearch.lk-k.com/files?file[]=data/CAS%20filed/2012/2012%2003%2001%20%5BCAS%20Web%20Archives%5D%20Namibia%20Football%20Association%20v%20CAF%20%28CAS%202011%20A%202654%29.pdf", "Open")</f>
        <v>Open</v>
      </c>
      <c r="C5" t="s">
        <v>122</v>
      </c>
    </row>
    <row r="6" spans="1:3" x14ac:dyDescent="0.2">
      <c r="A6" t="s">
        <v>48</v>
      </c>
      <c r="B6" t="str">
        <f>HYPERLINK("https://sportsearch.lk-k.com/files?file[]=data/CAS%20filed/2012/2012%2003%2001%20Namibia%20Football%20Association%20v%20CAF%20%28CAS%202011%20A%202654%29%20-%20CAS%20Bull.%202012%201.pdf", "Open")</f>
        <v>Open</v>
      </c>
      <c r="C6" t="s">
        <v>122</v>
      </c>
    </row>
    <row r="7" spans="1:3" x14ac:dyDescent="0.2">
      <c r="A7" t="s">
        <v>47</v>
      </c>
      <c r="B7" t="str">
        <f>HYPERLINK("https://sportsearch.lk-k.com/files?file[]=data/CAS%20filed/2014/2014%2008%2025%20%5BCAS%20Web%20Archives%5D%20Galatasaray%20AS%20v%20Olympique%20Lyonnais%20%28CAS%202014%20A%203560%29.pdf", "Open")</f>
        <v>Open</v>
      </c>
      <c r="C7" t="s">
        <v>120</v>
      </c>
    </row>
    <row r="8" spans="1:3" x14ac:dyDescent="0.2">
      <c r="A8" t="s">
        <v>50</v>
      </c>
      <c r="B8" t="str">
        <f>HYPERLINK("https://sportsearch.lk-k.com/files?file[]=data/CAS%20filed/2017/2017%2001%2023%20Football%20Association%20of%20Serbia%20v%20UEFA%20%28CAS%202016%20A%204602%29%20-%20CAS%20Bull.%202017%202.pdf", "Open")</f>
        <v>Open</v>
      </c>
      <c r="C8" t="s">
        <v>124</v>
      </c>
    </row>
    <row r="9" spans="1:3" x14ac:dyDescent="0.2">
      <c r="A9" t="s">
        <v>74</v>
      </c>
      <c r="B9" t="str">
        <f>HYPERLINK("https://sportsearch.lk-k.com/files?file[]=data/CAS%20filed/2017/2017%2006%2028%20Paolo%20Barelli%20v%20FINA%20%28CAS%202016%20A%204924%20%2B%204943%29.pdf", "Open")</f>
        <v>Open</v>
      </c>
      <c r="C9" t="s">
        <v>137</v>
      </c>
    </row>
    <row r="10" spans="1:3" x14ac:dyDescent="0.2">
      <c r="A10" t="s">
        <v>52</v>
      </c>
      <c r="B10" t="str">
        <f>HYPERLINK("https://sportsearch.lk-k.com/files?file[]=data/CAS%20filed/2017/2017%2009%2028%20Jersey%20Football%20Association%20v%20UEFA%20%28CAS%202016%20A%204787%29%20-%20CAS%20Bull.%202018%201.pdf", "Open")</f>
        <v>Open</v>
      </c>
      <c r="C10" t="s">
        <v>126</v>
      </c>
    </row>
    <row r="11" spans="1:3" x14ac:dyDescent="0.2">
      <c r="A11" t="s">
        <v>51</v>
      </c>
      <c r="B11" t="str">
        <f>HYPERLINK("https://sportsearch.lk-k.com/files?file[]=data/CAS%20filed/2018/2018%2003%2006%20FC%20Koper%20v%20Football%20Association%20of%20Slovenia%20%28CAS%202017%20A%205205%29%20-%20CAS%20Bull.%202018%202.pdf", "Open")</f>
        <v>Open</v>
      </c>
      <c r="C11" t="s">
        <v>125</v>
      </c>
    </row>
    <row r="12" spans="1:3" x14ac:dyDescent="0.2">
      <c r="A12" s="2" t="s">
        <v>53</v>
      </c>
      <c r="B12" t="str">
        <f>HYPERLINK("https://sportsearch.lk-k.com/files?file[]=data/CAS%20filed/2018/2018%2005%2029%20%5BCAS%20Web%20Archives%5D%20Persepolis%20Football%20Club%20v%20Rizespor%20Futbol%20Yatirimlari%20%28CAS%202017%20A%205359%29.pdf", "Open")</f>
        <v>Open</v>
      </c>
      <c r="C12" t="s">
        <v>127</v>
      </c>
    </row>
    <row r="13" spans="1:3" x14ac:dyDescent="0.2">
      <c r="A13" s="2" t="s">
        <v>56</v>
      </c>
      <c r="B13" t="str">
        <f>HYPERLINK("https://sportsearch.lk-k.com/files?file[]=data/CAS%20filed/2018/2018%2005%2029%20Persepolis%20Football%20Club%20v%20Rizespor%20Futbol%20Yatirimlari%20%28CAS%202017%20A%205359%29%20-%20CAS%20Bull.%202019%201.pdf", "Open")</f>
        <v>Open</v>
      </c>
      <c r="C13" t="s">
        <v>127</v>
      </c>
    </row>
    <row r="14" spans="1:3" x14ac:dyDescent="0.2">
      <c r="A14" t="s">
        <v>7</v>
      </c>
      <c r="B14">
        <v>0</v>
      </c>
      <c r="C14" t="s">
        <v>87</v>
      </c>
    </row>
    <row r="15" spans="1:3" x14ac:dyDescent="0.2">
      <c r="A15" s="2" t="s">
        <v>29</v>
      </c>
      <c r="B15" t="str">
        <f>HYPERLINK("https://sportsearch.lk-k.com/files?file[]=data/CAS%20filed/2019/2019%2003%2008%20%5BCAS%20Web%20Archives%5D%20Blagovest%20Krasimirov%20Bozhinovski%20v%20Anti-Doping%20Centre%20of%20the%20Bulgaria%20Republic%20%2B%20BOC%20%28CAS%202018%20A%205580%29.pdf", "Open")</f>
        <v>Open</v>
      </c>
      <c r="C15" t="s">
        <v>105</v>
      </c>
    </row>
    <row r="16" spans="1:3" x14ac:dyDescent="0.2">
      <c r="A16" s="2" t="s">
        <v>55</v>
      </c>
      <c r="B16">
        <v>0</v>
      </c>
      <c r="C16" t="s">
        <v>105</v>
      </c>
    </row>
    <row r="17" spans="1:3" x14ac:dyDescent="0.2">
      <c r="A17" t="s">
        <v>54</v>
      </c>
      <c r="B17" t="str">
        <f>HYPERLINK("https://sportsearch.lk-k.com/files?file[]=data/CAS%20filed/2019/2019%2004%2015%20Football%20Club%20%27Irtysh%27%20v%20Bukari%20Sadat%20%28CAS%202018%20A%205898%29%20-%20CAS%20Bull.%202019%202.pdf", "Open")</f>
        <v>Open</v>
      </c>
      <c r="C17" t="s">
        <v>128</v>
      </c>
    </row>
    <row r="18" spans="1:3" x14ac:dyDescent="0.2">
      <c r="A18" s="2" t="s">
        <v>46</v>
      </c>
      <c r="B18" t="str">
        <f>HYPERLINK("https://sportsearch.lk-k.com/files?file[]=data/CAS%20filed/2019/2019%2004%2030%20%5BCAS%20Web%20Archives%5D%20Clube%20Atletico%20Mineiro%20v%20Huachipato%20SADP%20%2B%20FIFA%20%28CAS%202018%20A%205838%29.pdf", "Open")</f>
        <v>Open</v>
      </c>
      <c r="C18" t="s">
        <v>119</v>
      </c>
    </row>
    <row r="19" spans="1:3" x14ac:dyDescent="0.2">
      <c r="A19" s="2" t="s">
        <v>61</v>
      </c>
      <c r="B19" t="str">
        <f>HYPERLINK("https://sportsearch.lk-k.com/files?file[]=data/CAS%20filed/2019/2019%2004%2030%20Clube%20Atletico%20Mineiro%20v%20Huachipato%20SADP%20%2B%20FIFA%20%28CAS%202018%20A%205838%29.pdf", "Open")</f>
        <v>Open</v>
      </c>
      <c r="C19" t="s">
        <v>119</v>
      </c>
    </row>
    <row r="20" spans="1:3" x14ac:dyDescent="0.2">
      <c r="A20" t="s">
        <v>45</v>
      </c>
      <c r="B20" t="str">
        <f>HYPERLINK("https://sportsearch.lk-k.com/files?file[]=data/CAS%20filed/2019/2019%2006%2007%20%5BCAS%20Web%20Archives%5D%20Club%20Estudiantes%20de%20Merida%20v%20FIFA%20%2B%20Andres%20Lizardo%20Angulo%20Quinonez%20%28CAS%202018%20A%205799%29.pdf", "Open")</f>
        <v>Open</v>
      </c>
      <c r="C20" t="s">
        <v>118</v>
      </c>
    </row>
    <row r="21" spans="1:3" x14ac:dyDescent="0.2">
      <c r="A21" t="s">
        <v>60</v>
      </c>
      <c r="B21" t="str">
        <f>HYPERLINK("https://sportsearch.lk-k.com/files?file[]=data/CAS%20filed/2019/2019%2006%2007%20Club%20Estudiantes%20de%20M%C3%A9rida%20v%20FIFA%20%2B%20Andr%C3%A9s%20Lizardo%20Angulo%20Quinonez%20%28CAS%202018%20A%205799%29.pdf", "Open")</f>
        <v>Open</v>
      </c>
      <c r="C21" t="s">
        <v>118</v>
      </c>
    </row>
    <row r="22" spans="1:3" x14ac:dyDescent="0.2">
      <c r="A22" t="s">
        <v>44</v>
      </c>
      <c r="B22" t="str">
        <f>HYPERLINK("https://sportsearch.lk-k.com/files?file[]=data/CAS%20filed/2019/2019%2006%2011%20%5BCAS%20Web%20Archives%5D%20Nicolas%20Gabriel%20Franco%20v%20FIFA%20%2B%20Sportovni%20Klub%20Slavia%20Praha%20%28CAS%202018%20A%205621%29.pdf", "Open")</f>
        <v>Open</v>
      </c>
      <c r="C22" t="s">
        <v>117</v>
      </c>
    </row>
    <row r="23" spans="1:3" x14ac:dyDescent="0.2">
      <c r="A23" t="s">
        <v>59</v>
      </c>
      <c r="B23" t="str">
        <f>HYPERLINK("https://sportsearch.lk-k.com/files?file[]=data/CAS%20filed/2019/2019%2006%2011%20Nicolas%20Gabriel%20Franco%20v%20FIFA%20%2B%20Sportovni%20Klub%20Slavia%20Praha%20%28CAS%202018%20A%205621%29.pdf", "Open")</f>
        <v>Open</v>
      </c>
      <c r="C23" t="s">
        <v>117</v>
      </c>
    </row>
    <row r="24" spans="1:3" x14ac:dyDescent="0.2">
      <c r="A24" t="s">
        <v>43</v>
      </c>
      <c r="B24">
        <v>0</v>
      </c>
      <c r="C24" t="s">
        <v>116</v>
      </c>
    </row>
    <row r="25" spans="1:3" x14ac:dyDescent="0.2">
      <c r="A25" t="s">
        <v>58</v>
      </c>
      <c r="B25" t="str">
        <f>HYPERLINK("https://sportsearch.lk-k.com/files?file[]=data/CAS%20filed/2019/2019%2006%2025%20Centro%20Atletico%20Fenix%20%2B%20Club%20Atletico%20Boston%20River%20and%20others%20v%20FIFA%20%2B%20CONMEBOL%20%2B%20AUF%20%28CAS%202018%20A%205888%29.pdf", "Open")</f>
        <v>Open</v>
      </c>
      <c r="C25" t="s">
        <v>116</v>
      </c>
    </row>
    <row r="26" spans="1:3" x14ac:dyDescent="0.2">
      <c r="A26" t="s">
        <v>42</v>
      </c>
      <c r="B26" t="str">
        <f>HYPERLINK("https://sportsearch.lk-k.com/files?file[]=data/CAS%20filed/2019/2019%2008%2014%20%5BCAS%20Web%20Archives%5D%20Archad%20Burahee%20v%20Equatorial%20Guinea%20Football%20Federation%20%28CAS%202019%20A%206131%29.pdf", "Open")</f>
        <v>Open</v>
      </c>
      <c r="C26" t="s">
        <v>115</v>
      </c>
    </row>
    <row r="27" spans="1:3" x14ac:dyDescent="0.2">
      <c r="A27" t="s">
        <v>17</v>
      </c>
      <c r="B27" t="str">
        <f>HYPERLINK("https://sportsearch.lk-k.com/files?file[]=data/CAS%20filed/2019/2019%2008%2023%20%5BCAS%20Web%20Archives%5D%20Adel%20Fahim%20El%20Sayed%20Sallem%20v%20Yasser%20Abdel%20Karim%20Ali%20%28CAS%202018%20A%205545%29.pdf", "Open")</f>
        <v>Open</v>
      </c>
      <c r="C27" t="s">
        <v>96</v>
      </c>
    </row>
    <row r="28" spans="1:3" x14ac:dyDescent="0.2">
      <c r="A28" t="s">
        <v>5</v>
      </c>
      <c r="B28" t="str">
        <f>HYPERLINK("https://sportsearch.lk-k.com/files?file[]=data/CAS%20filed/2019/2019%2009%2025%20%5BCAS%20Web%20Archives%5D%20Al%20Shorta%20Sports%20Club%20v%20FIFA%20%2B%20Dalian%20Yifang%20FC%20%28CAS%202019%20A%206233%29.pdf", "Open")</f>
        <v>Open</v>
      </c>
      <c r="C28" t="s">
        <v>85</v>
      </c>
    </row>
    <row r="29" spans="1:3" x14ac:dyDescent="0.2">
      <c r="A29" t="s">
        <v>37</v>
      </c>
      <c r="B29" t="str">
        <f>HYPERLINK("https://sportsearch.lk-k.com/files?file[]=data/CAS%20filed/2019/2019%2009%2025%20Al%20Shorta%20Sports%20Club%20v%20FIFA%20%2B%20Dalian%20Yifang%20FC%20%28CAS%202019%20A%206233%29%20-%20CAS%20Bull.%202020%201.pdf", "Open")</f>
        <v>Open</v>
      </c>
      <c r="C29" t="s">
        <v>85</v>
      </c>
    </row>
    <row r="30" spans="1:3" x14ac:dyDescent="0.2">
      <c r="A30" t="s">
        <v>57</v>
      </c>
      <c r="B30" t="str">
        <f>HYPERLINK("https://sportsearch.lk-k.com/files?file[]=data/CAS%20filed/2019/2019%2009%2025%20Al%20Shorta%20Sports%20Club%20v%20FIFA%20%2B%20Dalian%20Yifang%20FC%20%28CAS%202019%20A%206233%29.pdf", "Open")</f>
        <v>Open</v>
      </c>
      <c r="C30" t="s">
        <v>85</v>
      </c>
    </row>
    <row r="31" spans="1:3" x14ac:dyDescent="0.2">
      <c r="A31" t="s">
        <v>32</v>
      </c>
      <c r="B31" t="str">
        <f>HYPERLINK("https://sportsearch.lk-k.com/files?file[]=data/CAS%20filed/2020/2020%2002%2019%20%5BCAS%20Web%20Archives%5D%20WADA%20v%20South%20African%20Institute%20for%20Drug-Free%20Sport%20%28SAIDS%29%20%2B%20Ruann%20Visser%20%28CAS%202018%20A%205990%29.pdf", "Open")</f>
        <v>Open</v>
      </c>
      <c r="C31" t="s">
        <v>107</v>
      </c>
    </row>
    <row r="32" spans="1:3" x14ac:dyDescent="0.2">
      <c r="A32" t="s">
        <v>76</v>
      </c>
      <c r="B32" t="str">
        <f>HYPERLINK("https://sportsearch.lk-k.com/files?file[]=data/CAS%20filed/2020/2020%2002%2019%20WADA%20v%20South%20African%20Institute%20for%20Drug-Free%20Sport%20%28SAIDS%29%20%2B%20Ruann%20Visser%20%28CAS%202018%20A%205990%29.pdf", "Open")</f>
        <v>Open</v>
      </c>
      <c r="C32" t="s">
        <v>107</v>
      </c>
    </row>
    <row r="33" spans="1:3" x14ac:dyDescent="0.2">
      <c r="A33" t="s">
        <v>65</v>
      </c>
      <c r="B33">
        <v>0</v>
      </c>
      <c r="C33" t="s">
        <v>131</v>
      </c>
    </row>
    <row r="34" spans="1:3" x14ac:dyDescent="0.2">
      <c r="A34" t="s">
        <v>73</v>
      </c>
      <c r="B34" t="str">
        <f>HYPERLINK("https://sportsearch.lk-k.com/files?file[]=data/CAS%20filed/2020/2020%2005%2004%20%28OP%202020%2001%2024%29%20%5BCAS%20Web%20Archives%5D%20MKE%20Ankarag%C3%BCc%C3%BC%20v%20Johannes%20Hopf%20%28CAS%202019%20A%206646%29.pdf", "Open")</f>
        <v>Open</v>
      </c>
      <c r="C34" t="s">
        <v>136</v>
      </c>
    </row>
    <row r="35" spans="1:3" x14ac:dyDescent="0.2">
      <c r="A35" t="s">
        <v>28</v>
      </c>
      <c r="B35" t="str">
        <f>HYPERLINK("https://sportsearch.lk-k.com/files?file[]=data/CAS%20filed/2020/2020%2005%2029%20%5BCAS%20Web%20Archives%5D%20Etzaz%20Hussain%20v%20FC%20Astana%20%2B%20FIFA%20%28CAS%202018%20A%206044%29.pdf", "Open")</f>
        <v>Open</v>
      </c>
      <c r="C35" t="s">
        <v>104</v>
      </c>
    </row>
    <row r="36" spans="1:3" x14ac:dyDescent="0.2">
      <c r="A36" t="s">
        <v>41</v>
      </c>
      <c r="B36" t="str">
        <f>HYPERLINK("https://sportsearch.lk-k.com/files?file[]=data/CAS%20filed/2020/2020%2005%2029%20Etzatz%20Hussain%20v%20FC%20Astana%20%2B%20FIFA%20%28CAS%202018%20A%206044%29.pdf", "Open")</f>
        <v>Open</v>
      </c>
      <c r="C36" t="s">
        <v>104</v>
      </c>
    </row>
    <row r="37" spans="1:3" x14ac:dyDescent="0.2">
      <c r="A37" t="s">
        <v>75</v>
      </c>
      <c r="B37" t="str">
        <f>HYPERLINK("https://sportsearch.lk-k.com/files?file[]=data/CAS%20filed/2020/2020%2007%2006%20CD%20Union%20Comercio%20SA%20c%20Federacion%20Peruana%20de%20Futbol%20%2B%20Club%20Deportivo%20Universidad%20San%20Martin%20De%20Porres%20SA%20%28TAS%202019%20A%206635%29.pdf", "Open")</f>
        <v>Open</v>
      </c>
      <c r="C37" t="s">
        <v>138</v>
      </c>
    </row>
    <row r="38" spans="1:3" x14ac:dyDescent="0.2">
      <c r="A38" t="s">
        <v>62</v>
      </c>
      <c r="B38">
        <v>0</v>
      </c>
      <c r="C38" t="s">
        <v>129</v>
      </c>
    </row>
    <row r="39" spans="1:3" x14ac:dyDescent="0.2">
      <c r="A39" t="s">
        <v>16</v>
      </c>
      <c r="B39" t="str">
        <f>HYPERLINK("https://sportsearch.lk-k.com/files?file[]=data/CAS%20filed/2020/2020%2007%2009%20%5BCAS%20Web%20Archives%5D%20Sport%20Lisboa%20e%20Benfica-Futebol%20SAD%20v%20Bila%20Ould-Chikh%20%2B%20FC%20Utrecht%20B.V.%20%2B%20FIFA%20%28CAS%202019%20A%206452%29.pdf", "Open")</f>
        <v>Open</v>
      </c>
      <c r="C39" t="s">
        <v>95</v>
      </c>
    </row>
    <row r="40" spans="1:3" x14ac:dyDescent="0.2">
      <c r="A40" t="s">
        <v>63</v>
      </c>
      <c r="B40" t="str">
        <f>HYPERLINK("https://sportsearch.lk-k.com/files?file[]=data/CAS%20filed/2020/2020%2007%2009%20Sport%20Lisboa%20e%20Benfica-Futebol%20SAD%20v%20Bila%20Ould-Chikh%20%2B%20FC%20Utrecht%20B.V.%20%2B%20FIFA%20%28CAS%202019%20A%206452%29.pdf", "Open")</f>
        <v>Open</v>
      </c>
      <c r="C40" t="s">
        <v>130</v>
      </c>
    </row>
    <row r="41" spans="1:3" x14ac:dyDescent="0.2">
      <c r="A41" t="s">
        <v>72</v>
      </c>
      <c r="B41" t="str">
        <f>HYPERLINK("https://sportsearch.lk-k.com/files?file[]=data/CAS%20filed/2020/2020%2007%2024%20%5BCAS%20Web%20Archives%5D%20Cruzeiro%20E.C.%20v%20Ramon%20Dario%20Abila%20%2B%20FIFA%20%28CAS%202019%20A%206422%29.pdf", "Open")</f>
        <v>Open</v>
      </c>
      <c r="C41" t="s">
        <v>135</v>
      </c>
    </row>
    <row r="42" spans="1:3" x14ac:dyDescent="0.2">
      <c r="A42" t="s">
        <v>81</v>
      </c>
      <c r="B42" t="str">
        <f>HYPERLINK("https://sportsearch.lk-k.com/files?file[]=data/CAS%20filed/2020/2020%2007%2024%20Cruzeiro%20E.C.%20v%20Ramon%20Dario%20Abila%20%2B%20FIFA%20%28CAS%202019%20A%206422%29.pdf", "Open")</f>
        <v>Open</v>
      </c>
      <c r="C42" t="s">
        <v>141</v>
      </c>
    </row>
    <row r="43" spans="1:3" x14ac:dyDescent="0.2">
      <c r="A43" t="s">
        <v>31</v>
      </c>
      <c r="B43" t="str">
        <f>HYPERLINK("https://sportsearch.lk-k.com/files?file[]=data/CAS%20filed/2020/2020%2008%2003%20%28OP%202020%2004%208%29%20%5BCAS%20Web%20Archives%5D%20BC%20Arsenal%20v%20Russian%20Basketball%20Federation%20%28RBF%29%20%28CAS%202019%20A%206636%29.pdf", "Open")</f>
        <v>Open</v>
      </c>
      <c r="C43" t="s">
        <v>106</v>
      </c>
    </row>
    <row r="44" spans="1:3" x14ac:dyDescent="0.2">
      <c r="A44" t="s">
        <v>71</v>
      </c>
      <c r="B44" t="str">
        <f>HYPERLINK("https://sportsearch.lk-k.com/files?file[]=data/CAS%20filed/2020/2020%2008%2004%20%5BCAS%20Web%20Archives%5D%20Bursaspor%20KD%20v%20Henri%20Gregoire%20Saivet%20%28CAS%202020%20A%206694%29.pdf", "Open")</f>
        <v>Open</v>
      </c>
      <c r="C44" t="s">
        <v>134</v>
      </c>
    </row>
    <row r="45" spans="1:3" x14ac:dyDescent="0.2">
      <c r="A45" t="s">
        <v>70</v>
      </c>
      <c r="B45" t="str">
        <f>HYPERLINK("https://sportsearch.lk-k.com/files?file[]=data/CAS%20filed/2020/2020%2008%2004%20%5BCAS%20Web%20Archives%5D%20WADA%20v%20Spanish%20Anti-Doping%20Agency%20%26%20Ibai%20Salas%20Zorrozua%20%28CAS%202019%20A%206226%29.pdf", "Open")</f>
        <v>Open</v>
      </c>
      <c r="C45" t="s">
        <v>106</v>
      </c>
    </row>
    <row r="46" spans="1:3" x14ac:dyDescent="0.2">
      <c r="A46" t="s">
        <v>82</v>
      </c>
      <c r="B46" t="str">
        <f>HYPERLINK("https://sportsearch.lk-k.com/files?file[]=data/CAS%20filed/2020/2020%2010%2001%20%28OP%202020%2004%2010%29%20%5BCAS%20Web%20Archives%5D%20SK%20Slovan%20Bratislava%20v%20UEFA%20%2B%20KI%20Klaksvik%20%28CAS%202020%20A%207356%29.pdf", "Open")</f>
        <v>Open</v>
      </c>
      <c r="C46" t="s">
        <v>142</v>
      </c>
    </row>
    <row r="47" spans="1:3" x14ac:dyDescent="0.2">
      <c r="A47" t="s">
        <v>64</v>
      </c>
      <c r="B47" t="str">
        <f>HYPERLINK("https://sportsearch.lk-k.com/files?file[]=data/CAS%20filed/2020/2020%2010%2001%20%28OP%202020%2009%2004%29%20SK%20Slovan%20Bratislava%20v%20UEFA%20%26%20KI%20Klaksvik%20%28CAS%202020%20A%207356%29%20-%20CAS%20Bull.%202021%201.pdf", "Open")</f>
        <v>Open</v>
      </c>
      <c r="C47" t="s">
        <v>114</v>
      </c>
    </row>
    <row r="48" spans="1:3" x14ac:dyDescent="0.2">
      <c r="A48" t="s">
        <v>40</v>
      </c>
      <c r="B48" t="str">
        <f>HYPERLINK("https://sportsearch.lk-k.com/files?file[]=data/CAS%20filed/2020/2020%2010%2001%20%28OP%202020%2009%2004%29%20SK%20Slovan%20Bratislava%20v%20UEFA%20%2B%20KI%20Klaksvik%20%28CAS%202020%20A%207356%29.pdf", "Open")</f>
        <v>Open</v>
      </c>
      <c r="C48" t="s">
        <v>114</v>
      </c>
    </row>
    <row r="49" spans="1:3" x14ac:dyDescent="0.2">
      <c r="A49" t="s">
        <v>39</v>
      </c>
      <c r="B49" t="str">
        <f>HYPERLINK("https://sportsearch.lk-k.com/files?file[]=data/CAS%20filed/2020/2020%2011%2003%20%28OP%202020%2010%2001%29%20Club%20Atletico%20San%20Martin%20de%20Tucuman%20c%20Asociacion%20del%20Futbol%20Argentino%20%28TAS%202020%20A%207096%29.pdf", "Open")</f>
        <v>Open</v>
      </c>
      <c r="C49" t="s">
        <v>113</v>
      </c>
    </row>
    <row r="50" spans="1:3" x14ac:dyDescent="0.2">
      <c r="A50" t="s">
        <v>39</v>
      </c>
      <c r="B50" t="str">
        <f>HYPERLINK("https://sportsearch.lk-k.com/files?file[]=data/CAS%20filed/2020/2020%2011%2003%20%28OP%202020%2010%2001%29%20Club%20Atletico%20San%20Martin%20de%20Tucuman%20c%20Asociacion%20del%20Futbol%20Argentino%20%28TAS%202020%20A%207096%29.pdf", "Open")</f>
        <v>Open</v>
      </c>
      <c r="C50" t="s">
        <v>140</v>
      </c>
    </row>
    <row r="51" spans="1:3" x14ac:dyDescent="0.2">
      <c r="A51" t="s">
        <v>18</v>
      </c>
      <c r="B51" t="str">
        <f>HYPERLINK("https://sportsearch.lk-k.com/files?file[]=data/CAS%20filed/2020/2020%2011%2012%20%5BCAS%20Web%20Archives%5D%20FC%20Lugano%20SA%20v%20Empoli%20FC%20SpA%20%28CAS%202019%20A%206590%29.pdf", "Open")</f>
        <v>Open</v>
      </c>
      <c r="C51" t="s">
        <v>97</v>
      </c>
    </row>
    <row r="52" spans="1:3" x14ac:dyDescent="0.2">
      <c r="A52" t="s">
        <v>27</v>
      </c>
      <c r="B52">
        <v>0</v>
      </c>
      <c r="C52" t="s">
        <v>103</v>
      </c>
    </row>
    <row r="53" spans="1:3" x14ac:dyDescent="0.2">
      <c r="A53" t="s">
        <v>6</v>
      </c>
      <c r="B53" t="str">
        <f>HYPERLINK("https://sportsearch.lk-k.com/files?file[]=data/CAS%20filed/2021/2021%2001%2018%20%28OP%202020%2011%2006%29%20%5BCAS%20Web%20Archives%5D%20Munir%20El%20Haddadi%20%2B%20FRMF%20c%20FIFA%20%2B%20RFEF%20%28TAS%202020%20A%207444%29.pdf", "Open")</f>
        <v>Open</v>
      </c>
      <c r="C53" t="s">
        <v>86</v>
      </c>
    </row>
    <row r="54" spans="1:3" x14ac:dyDescent="0.2">
      <c r="A54" t="s">
        <v>68</v>
      </c>
      <c r="B54" t="str">
        <f>HYPERLINK("https://sportsearch.lk-k.com/files?file[]=data/CAS%20filed/2021/2021%2001%2018%20%28OP%202020%2011%2006%29%20Munir%20El%20Haddadi%20%2B%20FRMF%20c%20FIFA%20%2B%20RFEF%20%28TAS%202020%20A%207444%29.pdf", "Open")</f>
        <v>Open</v>
      </c>
      <c r="C54" t="s">
        <v>86</v>
      </c>
    </row>
    <row r="55" spans="1:3" x14ac:dyDescent="0.2">
      <c r="A55" t="s">
        <v>66</v>
      </c>
      <c r="B55" t="str">
        <f>HYPERLINK("https://sportsearch.lk-k.com/files?file[]=data/CAS%20filed/2021/2021%2001%2025%20Club%20Atletico%20Independiente%20c%20FIFA%20%2B%20Club%20Am%C3%A9rica%20de%20Cali%20%28TAS%202019%20A%206335%29.pdf", "Open")</f>
        <v>Open</v>
      </c>
      <c r="C55" t="s">
        <v>132</v>
      </c>
    </row>
    <row r="56" spans="1:3" x14ac:dyDescent="0.2">
      <c r="A56" t="s">
        <v>35</v>
      </c>
      <c r="B56" t="str">
        <f>HYPERLINK("https://sportsearch.lk-k.com/files?file[]=data/CAS%20filed/2021/2021%2002%2003%20%5BCAS%20Web%20Archives%5D%20Milos%20Jokic%20v%20PAS%20Lamia%201964%20%28CAS%202020%20A%206748%29.pdf", "Open")</f>
        <v>Open</v>
      </c>
      <c r="C56" t="s">
        <v>110</v>
      </c>
    </row>
    <row r="57" spans="1:3" x14ac:dyDescent="0.2">
      <c r="A57" t="s">
        <v>67</v>
      </c>
      <c r="B57" t="str">
        <f>HYPERLINK("https://sportsearch.lk-k.com/files?file[]=data/CAS%20filed/2021/2021%2003%2008%20Eldar%20Elxan%20Oglu%20Taghizada%20%2B%20Clermont%20Foot%2063%20SASP%20v%20FIFA%20%2B%20RFEF%20%28CAS%202020%20A%207353%20%2B%207354%29.pdf", "Open")</f>
        <v>Open</v>
      </c>
      <c r="C57" t="s">
        <v>133</v>
      </c>
    </row>
    <row r="58" spans="1:3" x14ac:dyDescent="0.2">
      <c r="A58" t="s">
        <v>34</v>
      </c>
      <c r="B58" t="str">
        <f>HYPERLINK("https://sportsearch.lk-k.com/files?file[]=data/CAS%20filed/2021/2021%2003%2019%20%5BCAS%20Web%20Archives%5D%20Hellas%20Verona%20FC%20v%20Latvian%20Football%20Federation%20%28LFF%29%20%2B%20JFC%20Skonto%20%28CAS%202019%20A%206639%29.pdf", "Open")</f>
        <v>Open</v>
      </c>
      <c r="C58" t="s">
        <v>109</v>
      </c>
    </row>
    <row r="59" spans="1:3" x14ac:dyDescent="0.2">
      <c r="A59" t="s">
        <v>80</v>
      </c>
      <c r="B59" t="str">
        <f>HYPERLINK("https://sportsearch.lk-k.com/files?file[]=data/CAS%20filed/2021/2021%2003%2026%20Asociacion%20Deportivo%20Cali%20c%20Club%20Santiago%20Wanderers%20%2B%20FIFA%20%28TAS%202020%20A%206851%29.pdf", "Open")</f>
        <v>Open</v>
      </c>
      <c r="C59" t="s">
        <v>139</v>
      </c>
    </row>
    <row r="60" spans="1:3" x14ac:dyDescent="0.2">
      <c r="A60" t="s">
        <v>26</v>
      </c>
      <c r="B60" t="str">
        <f>HYPERLINK("https://sportsearch.lk-k.com/files?file[]=data/CAS%20filed/2021/2021%2004%2006%20%5BCAS%20Web%20Archives%5D%20Lyukman%20Adams%20v%20IAAF%20%28CAS%202019%20A%206161%29.pdf", "Open")</f>
        <v>Open</v>
      </c>
      <c r="C60" t="s">
        <v>102</v>
      </c>
    </row>
    <row r="61" spans="1:3" x14ac:dyDescent="0.2">
      <c r="A61" t="s">
        <v>77</v>
      </c>
      <c r="B61" t="str">
        <f>HYPERLINK("https://sportsearch.lk-k.com/files?file[]=data/CAS%20filed/2021/2021%2004%2006%20Lyukman%20Adams%20v%20IAAF%20%28CAS%202019%20A%206161%29.pdf", "Open")</f>
        <v>Open</v>
      </c>
      <c r="C61" t="s">
        <v>102</v>
      </c>
    </row>
    <row r="62" spans="1:3" x14ac:dyDescent="0.2">
      <c r="A62" t="s">
        <v>15</v>
      </c>
      <c r="B62" t="str">
        <f>HYPERLINK("https://sportsearch.lk-k.com/files?file[]=data/CAS%20filed/2021/2021%2004%2008%20%28OP%202020%2010%2007%29%20%5BCAS%20Web%20Archives%5D%20FC%20Drita%20v%20UEFA%20%28CAS%202020%20A%207331%29.pdf", "Open")</f>
        <v>Open</v>
      </c>
      <c r="C62" t="s">
        <v>94</v>
      </c>
    </row>
    <row r="63" spans="1:3" x14ac:dyDescent="0.2">
      <c r="A63" t="s">
        <v>24</v>
      </c>
      <c r="B63">
        <v>0</v>
      </c>
      <c r="C63" t="s">
        <v>100</v>
      </c>
    </row>
    <row r="64" spans="1:3" x14ac:dyDescent="0.2">
      <c r="A64" t="s">
        <v>78</v>
      </c>
      <c r="B64" t="str">
        <f>HYPERLINK("https://sportsearch.lk-k.com/files?file[]=data/CAS%20filed/2021/2021%2004%2030%20Besiktas%20Futbol%20Yatirimlari%20Sanayi%20ve%20Ticaret%20A.S.%20v%20Jos%C3%A9%20Maria%20Gutierrez%20Hernandez%20%2B%20FIFA%20%28CAS%202020%20A%207012%29.pdf", "Open")</f>
        <v>Open</v>
      </c>
      <c r="C64" t="s">
        <v>100</v>
      </c>
    </row>
    <row r="65" spans="1:3" x14ac:dyDescent="0.2">
      <c r="A65" t="s">
        <v>33</v>
      </c>
      <c r="B65" t="str">
        <f>HYPERLINK("https://sportsearch.lk-k.com/files?file[]=data/CAS%20filed/2021/2021%2005%2004%20%5BCAS%20Web%20Archives%5D%20Raja%20Club%20Athletic%20v%20Lema%20Mabidi%20%28CAS%202020%20A%207144%29.pdf", "Open")</f>
        <v>Open</v>
      </c>
      <c r="C65" t="s">
        <v>108</v>
      </c>
    </row>
    <row r="66" spans="1:3" x14ac:dyDescent="0.2">
      <c r="A66" t="s">
        <v>14</v>
      </c>
      <c r="B66" t="str">
        <f>HYPERLINK("https://sportsearch.lk-k.com/files?file[]=data/CAS%20filed/2021/2021%2005%2026%20%5BCAS%20Web%20Archives%5D%20Nilmar%20Honorato%20da%20Silva%20v%20FIFA%20%28CAS%202020%20A%206713%29.pdf", "Open")</f>
        <v>Open</v>
      </c>
      <c r="C66" t="s">
        <v>93</v>
      </c>
    </row>
    <row r="67" spans="1:3" x14ac:dyDescent="0.2">
      <c r="A67" t="s">
        <v>30</v>
      </c>
      <c r="B67" t="str">
        <f>HYPERLINK("https://sportsearch.lk-k.com/files?file[]=data/CAS%20filed/2021/2021%2005%2026%20Nilmar%20Honorato%20da%20Silva%20v%20Federation%20Internationale%20de%20Football%20%28CAS%202020%20A%206713%29%20-%20CAS%20Bull%202021%202.pdf", "Open")</f>
        <v>Open</v>
      </c>
      <c r="C67" t="s">
        <v>93</v>
      </c>
    </row>
    <row r="68" spans="1:3" x14ac:dyDescent="0.2">
      <c r="A68" t="s">
        <v>79</v>
      </c>
      <c r="B68" t="str">
        <f>HYPERLINK("https://sportsearch.lk-k.com/files?file[]=data/CAS%20filed/2021/2021%2005%2026%20Nilmar%20Honorato%20da%20Silva%20v%20Federation%20Internationale%20de%20Football%20%28CAS%202020%20A%206713%29.pdf", "Open")</f>
        <v>Open</v>
      </c>
      <c r="C68" t="s">
        <v>93</v>
      </c>
    </row>
    <row r="69" spans="1:3" x14ac:dyDescent="0.2">
      <c r="A69" t="s">
        <v>38</v>
      </c>
      <c r="B69" t="str">
        <f>HYPERLINK("https://sportsearch.lk-k.com/files?file[]=data/CAS%20filed/2021/2021%2009%2022%20Club%20Cerro%20Porteno%20c%20FIFA%20%28TAS%202020%20A%207418%29.pdf", "Open")</f>
        <v>Open</v>
      </c>
      <c r="C69" t="s">
        <v>112</v>
      </c>
    </row>
    <row r="70" spans="1:3" x14ac:dyDescent="0.2">
      <c r="A70" t="s">
        <v>13</v>
      </c>
      <c r="B70">
        <v>0</v>
      </c>
      <c r="C70" t="s">
        <v>92</v>
      </c>
    </row>
    <row r="71" spans="1:3" x14ac:dyDescent="0.2">
      <c r="A71" t="s">
        <v>20</v>
      </c>
      <c r="B71">
        <v>0</v>
      </c>
      <c r="C71" t="s">
        <v>92</v>
      </c>
    </row>
    <row r="72" spans="1:3" x14ac:dyDescent="0.2">
      <c r="A72" t="s">
        <v>12</v>
      </c>
      <c r="B72">
        <v>0</v>
      </c>
      <c r="C72" t="s">
        <v>91</v>
      </c>
    </row>
    <row r="73" spans="1:3" x14ac:dyDescent="0.2">
      <c r="A73" t="s">
        <v>19</v>
      </c>
      <c r="B73">
        <v>0</v>
      </c>
      <c r="C73" t="s">
        <v>91</v>
      </c>
    </row>
    <row r="74" spans="1:3" x14ac:dyDescent="0.2">
      <c r="A74" t="s">
        <v>9</v>
      </c>
      <c r="B74" t="str">
        <f>HYPERLINK("https://sportsearch.lk-k.com/files?file[]=data/CAS%20filed/2022/2022%2002%2016%20%5BCAS%20Web%20Archives%5D%20Tyron%20Lardy%20%2B%20Karate-do%20Bond%20Nederland%20v%20World%20Karate%20Federation%20%28WKF%29%20%28CAS%202021%20A%208077%29.pdf", "Open")</f>
        <v>Open</v>
      </c>
      <c r="C74" t="s">
        <v>89</v>
      </c>
    </row>
    <row r="75" spans="1:3" x14ac:dyDescent="0.2">
      <c r="A75" t="s">
        <v>8</v>
      </c>
      <c r="B75" t="str">
        <f>HYPERLINK("https://sportsearch.lk-k.com/files?file[]=data/CAS%20filed/2022/2022%2003%2016%20%5BCAS%20Web%20Archives%5D%20Bauyrzhan%20Islamkhan%20v%20Asian%20Football%20Confederation%20%28AFC%29%20%2B%20Al%20Ain%20FC%20%28CAS%202021%20A%207768%29.pdf", "Open")</f>
        <v>Open</v>
      </c>
      <c r="C75" t="s">
        <v>88</v>
      </c>
    </row>
    <row r="76" spans="1:3" x14ac:dyDescent="0.2">
      <c r="A76" t="s">
        <v>10</v>
      </c>
      <c r="B76" t="str">
        <f>HYPERLINK("https://sportsearch.lk-k.com/files?file[]=data/CAS%20filed/2022/2022%2004%2011%20Emilian%20Hulubei%20v%20Romanian%20Football%20Federation%20%28RFF%29%20%28CAS%202021%20A%208225%29%20-%20CAS%20Bull.%202022%202.pdf", "Open")</f>
        <v>Open</v>
      </c>
      <c r="C76" t="s">
        <v>90</v>
      </c>
    </row>
    <row r="77" spans="1:3" x14ac:dyDescent="0.2">
      <c r="A77" t="s">
        <v>25</v>
      </c>
      <c r="B77" t="str">
        <f>HYPERLINK("https://sportsearch.lk-k.com/files?file[]=data/CAS%20filed/2022/2022%2004%2026%20Tamas%20Bodog%20v%20Honved%20FC%20%2B%20FIFA%20%28CAS%202021%20A%207694%29.pdf", "Open")</f>
        <v>Open</v>
      </c>
      <c r="C77" t="s">
        <v>101</v>
      </c>
    </row>
    <row r="78" spans="1:3" x14ac:dyDescent="0.2">
      <c r="A78" t="s">
        <v>23</v>
      </c>
      <c r="B78" t="str">
        <f>HYPERLINK("https://sportsearch.lk-k.com/files?file[]=data/CAS%20filed/2022/2022%2006%2001%20PFC%20CSKA-Sofia%20EAD%20v%20FIFA%20%2B%20Guido%20di%20Vanni%20%28CAS%202020%20A%206923%29.pdf", "Open")</f>
        <v>Open</v>
      </c>
      <c r="C78" t="s">
        <v>99</v>
      </c>
    </row>
    <row r="79" spans="1:3" x14ac:dyDescent="0.2">
      <c r="A79" t="s">
        <v>22</v>
      </c>
      <c r="B79" t="str">
        <f>HYPERLINK("https://sportsearch.lk-k.com/files?file[]=data/CAS%20filed/2022/2022%2006%2007%20Francisco%20Jose%20Castro%20Fernandes%20v%20Club%20FC%20Farul%20Constanta%20%2B%20FIFA%20%28CAS%202020%20A%207537%29.pdf", "Open")</f>
        <v>Open</v>
      </c>
      <c r="C79" t="s">
        <v>98</v>
      </c>
    </row>
    <row r="80" spans="1:3" x14ac:dyDescent="0.2">
      <c r="A80" t="s">
        <v>11</v>
      </c>
      <c r="B80" t="str">
        <f>HYPERLINK("https://sportsearch.lk-k.com/files?file[]=data/CAS%20filed/2022/2022%2006%2013%20Tiago%20Carpes%20de%20Bail%20v%20FIFA%20%28CAS%202020%20A%206922%29%20-%20CAS%20Bull.%202022%202.pdf", "Open")</f>
        <v>Open</v>
      </c>
      <c r="C80" t="s">
        <v>83</v>
      </c>
    </row>
    <row r="81" spans="1:3" x14ac:dyDescent="0.2">
      <c r="A81" t="s">
        <v>3</v>
      </c>
      <c r="B81" t="str">
        <f>HYPERLINK("https://sportsearch.lk-k.com/files?file[]=data/CAS%20filed/2022/2022%2006%2013%20Tiago%20Carpes%20de%20Bail%20v%20FIFA%20%28CAS%202020%20A%206922%29%20-%20CAS%20Bull.%202023%201.pdf", "Open")</f>
        <v>Open</v>
      </c>
      <c r="C81" t="s">
        <v>83</v>
      </c>
    </row>
    <row r="82" spans="1:3" x14ac:dyDescent="0.2">
      <c r="A82" t="s">
        <v>21</v>
      </c>
      <c r="B82" t="str">
        <f>HYPERLINK("https://sportsearch.lk-k.com/files?file[]=data/CAS%20filed/2022/2022%2006%2013%20Tiago%20Carpes%20de%20Bail%20v%20FIFA%20%28CAS%202020%20A%206922%29.pdf", "Open")</f>
        <v>Open</v>
      </c>
      <c r="C82" t="s">
        <v>83</v>
      </c>
    </row>
    <row r="83" spans="1:3" x14ac:dyDescent="0.2">
      <c r="A83" t="s">
        <v>4</v>
      </c>
      <c r="B83" t="str">
        <f>HYPERLINK("https://sportsearch.lk-k.com/files?file[]=data/CAS%20filed/2023/2023%2001%2025%20Club%20Futbol%20Pachuca%20%2B%20Christian%20Alberto%20Cueva%20Bravo%20v%20Santos%20Futebol%20Clube%20%2B%20FIFA%20%28CAS%202021%20A%207757%2B7762%29.pdf", "Open")</f>
        <v>Open</v>
      </c>
      <c r="C83" t="s">
        <v>84</v>
      </c>
    </row>
  </sheetData>
  <autoFilter ref="A1:C83">
    <sortState ref="A2:C8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Hasler</dc:creator>
  <cp:lastModifiedBy>Microsoft Office User</cp:lastModifiedBy>
  <dcterms:created xsi:type="dcterms:W3CDTF">2023-10-18T09:22:58Z</dcterms:created>
  <dcterms:modified xsi:type="dcterms:W3CDTF">2023-12-29T11:03:33Z</dcterms:modified>
</cp:coreProperties>
</file>