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rancesv\Documents\LC-Impact follow-up\to put online April 2016\2-climate change\"/>
    </mc:Choice>
  </mc:AlternateContent>
  <bookViews>
    <workbookView xWindow="0" yWindow="0" windowWidth="23040" windowHeight="10440" firstSheet="1" activeTab="6"/>
  </bookViews>
  <sheets>
    <sheet name="About" sheetId="1" r:id="rId1"/>
    <sheet name="IPCC data" sheetId="2" r:id="rId2"/>
    <sheet name="AGWP calculation" sheetId="3" r:id="rId3"/>
    <sheet name="Temperature factor" sheetId="5" r:id="rId4"/>
    <sheet name="Human health" sheetId="6" r:id="rId5"/>
    <sheet name="Ecosystems" sheetId="7" r:id="rId6"/>
    <sheet name="Characterization factors" sheetId="8" r:id="rId7"/>
  </sheets>
  <calcPr calcId="152511" concurrentCalc="0"/>
</workbook>
</file>

<file path=xl/calcChain.xml><?xml version="1.0" encoding="utf-8"?>
<calcChain xmlns="http://schemas.openxmlformats.org/spreadsheetml/2006/main">
  <c r="J3" i="2" l="1"/>
  <c r="K3" i="2"/>
  <c r="L3" i="2"/>
  <c r="M3" i="2"/>
  <c r="B3" i="3"/>
  <c r="J4" i="2"/>
  <c r="K4" i="2"/>
  <c r="L4" i="2"/>
  <c r="M4" i="2"/>
  <c r="B4" i="3"/>
  <c r="J5" i="2"/>
  <c r="K5" i="2"/>
  <c r="L5" i="2"/>
  <c r="M5" i="2"/>
  <c r="B5" i="3"/>
  <c r="J7" i="2"/>
  <c r="K7" i="2"/>
  <c r="L7" i="2"/>
  <c r="M7" i="2"/>
  <c r="B7" i="3"/>
  <c r="J8" i="2"/>
  <c r="K8" i="2"/>
  <c r="L8" i="2"/>
  <c r="M8" i="2"/>
  <c r="B8" i="3"/>
  <c r="J9" i="2"/>
  <c r="K9" i="2"/>
  <c r="L9" i="2"/>
  <c r="M9" i="2"/>
  <c r="B9" i="3"/>
  <c r="J10" i="2"/>
  <c r="K10" i="2"/>
  <c r="L10" i="2"/>
  <c r="M10" i="2"/>
  <c r="B10" i="3"/>
  <c r="J11" i="2"/>
  <c r="K11" i="2"/>
  <c r="L11" i="2"/>
  <c r="M11" i="2"/>
  <c r="B11" i="3"/>
  <c r="J12" i="2"/>
  <c r="K12" i="2"/>
  <c r="L12" i="2"/>
  <c r="M12" i="2"/>
  <c r="B12" i="3"/>
  <c r="J14" i="2"/>
  <c r="K14" i="2"/>
  <c r="L14" i="2"/>
  <c r="M14" i="2"/>
  <c r="B14" i="3"/>
  <c r="J15" i="2"/>
  <c r="K15" i="2"/>
  <c r="L15" i="2"/>
  <c r="M15" i="2"/>
  <c r="B15" i="3"/>
  <c r="J16" i="2"/>
  <c r="K16" i="2"/>
  <c r="L16" i="2"/>
  <c r="M16" i="2"/>
  <c r="B16" i="3"/>
  <c r="J17" i="2"/>
  <c r="K17" i="2"/>
  <c r="L17" i="2"/>
  <c r="M17" i="2"/>
  <c r="B17" i="3"/>
  <c r="J18" i="2"/>
  <c r="K18" i="2"/>
  <c r="L18" i="2"/>
  <c r="M18" i="2"/>
  <c r="B18" i="3"/>
  <c r="J19" i="2"/>
  <c r="K19" i="2"/>
  <c r="L19" i="2"/>
  <c r="M19" i="2"/>
  <c r="B19" i="3"/>
  <c r="J20" i="2"/>
  <c r="K20" i="2"/>
  <c r="L20" i="2"/>
  <c r="M20" i="2"/>
  <c r="B20" i="3"/>
  <c r="J21" i="2"/>
  <c r="K21" i="2"/>
  <c r="L21" i="2"/>
  <c r="M21" i="2"/>
  <c r="B21" i="3"/>
  <c r="J22" i="2"/>
  <c r="K22" i="2"/>
  <c r="L22" i="2"/>
  <c r="M22" i="2"/>
  <c r="B22" i="3"/>
  <c r="J23" i="2"/>
  <c r="K23" i="2"/>
  <c r="L23" i="2"/>
  <c r="M23" i="2"/>
  <c r="B23" i="3"/>
  <c r="J24" i="2"/>
  <c r="K24" i="2"/>
  <c r="L24" i="2"/>
  <c r="M24" i="2"/>
  <c r="B24" i="3"/>
  <c r="J25" i="2"/>
  <c r="K25" i="2"/>
  <c r="L25" i="2"/>
  <c r="M25" i="2"/>
  <c r="B25" i="3"/>
  <c r="J26" i="2"/>
  <c r="K26" i="2"/>
  <c r="L26" i="2"/>
  <c r="M26" i="2"/>
  <c r="B26" i="3"/>
  <c r="J28" i="2"/>
  <c r="K28" i="2"/>
  <c r="L28" i="2"/>
  <c r="M28" i="2"/>
  <c r="B28" i="3"/>
  <c r="J29" i="2"/>
  <c r="K29" i="2"/>
  <c r="L29" i="2"/>
  <c r="M29" i="2"/>
  <c r="B29" i="3"/>
  <c r="J30" i="2"/>
  <c r="K30" i="2"/>
  <c r="L30" i="2"/>
  <c r="M30" i="2"/>
  <c r="B30" i="3"/>
  <c r="J31" i="2"/>
  <c r="K31" i="2"/>
  <c r="L31" i="2"/>
  <c r="M31" i="2"/>
  <c r="B31" i="3"/>
  <c r="J32" i="2"/>
  <c r="K32" i="2"/>
  <c r="L32" i="2"/>
  <c r="M32" i="2"/>
  <c r="B32" i="3"/>
  <c r="J33" i="2"/>
  <c r="K33" i="2"/>
  <c r="L33" i="2"/>
  <c r="M33" i="2"/>
  <c r="B33" i="3"/>
  <c r="J34" i="2"/>
  <c r="K34" i="2"/>
  <c r="L34" i="2"/>
  <c r="M34" i="2"/>
  <c r="B34" i="3"/>
  <c r="J35" i="2"/>
  <c r="K35" i="2"/>
  <c r="L35" i="2"/>
  <c r="M35" i="2"/>
  <c r="B35" i="3"/>
  <c r="J36" i="2"/>
  <c r="K36" i="2"/>
  <c r="L36" i="2"/>
  <c r="M36" i="2"/>
  <c r="B36" i="3"/>
  <c r="J37" i="2"/>
  <c r="K37" i="2"/>
  <c r="L37" i="2"/>
  <c r="M37" i="2"/>
  <c r="B37" i="3"/>
  <c r="J38" i="2"/>
  <c r="K38" i="2"/>
  <c r="L38" i="2"/>
  <c r="M38" i="2"/>
  <c r="B38" i="3"/>
  <c r="J39" i="2"/>
  <c r="K39" i="2"/>
  <c r="L39" i="2"/>
  <c r="M39" i="2"/>
  <c r="B39" i="3"/>
  <c r="J40" i="2"/>
  <c r="K40" i="2"/>
  <c r="L40" i="2"/>
  <c r="M40" i="2"/>
  <c r="B40" i="3"/>
  <c r="J41" i="2"/>
  <c r="K41" i="2"/>
  <c r="L41" i="2"/>
  <c r="M41" i="2"/>
  <c r="B41" i="3"/>
  <c r="J42" i="2"/>
  <c r="K42" i="2"/>
  <c r="L42" i="2"/>
  <c r="M42" i="2"/>
  <c r="B42" i="3"/>
  <c r="J43" i="2"/>
  <c r="K43" i="2"/>
  <c r="L43" i="2"/>
  <c r="M43" i="2"/>
  <c r="B43" i="3"/>
  <c r="J44" i="2"/>
  <c r="K44" i="2"/>
  <c r="L44" i="2"/>
  <c r="M44" i="2"/>
  <c r="B44" i="3"/>
  <c r="J45" i="2"/>
  <c r="K45" i="2"/>
  <c r="L45" i="2"/>
  <c r="M45" i="2"/>
  <c r="B45" i="3"/>
  <c r="J46" i="2"/>
  <c r="K46" i="2"/>
  <c r="L46" i="2"/>
  <c r="M46" i="2"/>
  <c r="B46" i="3"/>
  <c r="J47" i="2"/>
  <c r="K47" i="2"/>
  <c r="L47" i="2"/>
  <c r="M47" i="2"/>
  <c r="B47" i="3"/>
  <c r="J48" i="2"/>
  <c r="K48" i="2"/>
  <c r="L48" i="2"/>
  <c r="M48" i="2"/>
  <c r="B48" i="3"/>
  <c r="J49" i="2"/>
  <c r="K49" i="2"/>
  <c r="L49" i="2"/>
  <c r="M49" i="2"/>
  <c r="B49" i="3"/>
  <c r="J50" i="2"/>
  <c r="K50" i="2"/>
  <c r="L50" i="2"/>
  <c r="M50" i="2"/>
  <c r="B50" i="3"/>
  <c r="J51" i="2"/>
  <c r="K51" i="2"/>
  <c r="L51" i="2"/>
  <c r="M51" i="2"/>
  <c r="B51" i="3"/>
  <c r="J52" i="2"/>
  <c r="K52" i="2"/>
  <c r="L52" i="2"/>
  <c r="M52" i="2"/>
  <c r="B52" i="3"/>
  <c r="J53" i="2"/>
  <c r="K53" i="2"/>
  <c r="L53" i="2"/>
  <c r="M53" i="2"/>
  <c r="B53" i="3"/>
  <c r="B54" i="3"/>
  <c r="B55" i="3"/>
  <c r="B56" i="3"/>
  <c r="B57" i="3"/>
  <c r="B58" i="3"/>
  <c r="B59" i="3"/>
  <c r="J60" i="2"/>
  <c r="K60" i="2"/>
  <c r="L60" i="2"/>
  <c r="M60" i="2"/>
  <c r="B60" i="3"/>
  <c r="J61" i="2"/>
  <c r="K61" i="2"/>
  <c r="L61" i="2"/>
  <c r="M61" i="2"/>
  <c r="B61" i="3"/>
  <c r="B62" i="3"/>
  <c r="B63" i="3"/>
  <c r="B64" i="3"/>
  <c r="B65" i="3"/>
  <c r="B66" i="3"/>
  <c r="J68" i="2"/>
  <c r="K68" i="2"/>
  <c r="L68" i="2"/>
  <c r="M68" i="2"/>
  <c r="B68" i="3"/>
  <c r="J69" i="2"/>
  <c r="K69" i="2"/>
  <c r="L69" i="2"/>
  <c r="M69" i="2"/>
  <c r="B69" i="3"/>
  <c r="J70" i="2"/>
  <c r="K70" i="2"/>
  <c r="L70" i="2"/>
  <c r="M70" i="2"/>
  <c r="B70" i="3"/>
  <c r="J71" i="2"/>
  <c r="K71" i="2"/>
  <c r="L71" i="2"/>
  <c r="M71" i="2"/>
  <c r="B71" i="3"/>
  <c r="J72" i="2"/>
  <c r="K72" i="2"/>
  <c r="L72" i="2"/>
  <c r="M72" i="2"/>
  <c r="B72" i="3"/>
  <c r="J73" i="2"/>
  <c r="K73" i="2"/>
  <c r="L73" i="2"/>
  <c r="M73" i="2"/>
  <c r="B73" i="3"/>
  <c r="J75" i="2"/>
  <c r="K75" i="2"/>
  <c r="L75" i="2"/>
  <c r="M75" i="2"/>
  <c r="B75" i="3"/>
  <c r="J76" i="2"/>
  <c r="K76" i="2"/>
  <c r="L76" i="2"/>
  <c r="M76" i="2"/>
  <c r="B76" i="3"/>
  <c r="J77" i="2"/>
  <c r="K77" i="2"/>
  <c r="L77" i="2"/>
  <c r="M77" i="2"/>
  <c r="B77" i="3"/>
  <c r="J78" i="2"/>
  <c r="K78" i="2"/>
  <c r="L78" i="2"/>
  <c r="M78" i="2"/>
  <c r="B78" i="3"/>
  <c r="J79" i="2"/>
  <c r="K79" i="2"/>
  <c r="L79" i="2"/>
  <c r="M79" i="2"/>
  <c r="B79" i="3"/>
  <c r="J80" i="2"/>
  <c r="K80" i="2"/>
  <c r="L80" i="2"/>
  <c r="M80" i="2"/>
  <c r="B80" i="3"/>
  <c r="J81" i="2"/>
  <c r="K81" i="2"/>
  <c r="L81" i="2"/>
  <c r="M81" i="2"/>
  <c r="B81" i="3"/>
  <c r="J82" i="2"/>
  <c r="K82" i="2"/>
  <c r="L82" i="2"/>
  <c r="M82" i="2"/>
  <c r="B82" i="3"/>
  <c r="J83" i="2"/>
  <c r="K83" i="2"/>
  <c r="L83" i="2"/>
  <c r="M83" i="2"/>
  <c r="B83" i="3"/>
  <c r="J84" i="2"/>
  <c r="K84" i="2"/>
  <c r="L84" i="2"/>
  <c r="M84" i="2"/>
  <c r="B84" i="3"/>
  <c r="J86" i="2"/>
  <c r="K86" i="2"/>
  <c r="L86" i="2"/>
  <c r="M86" i="2"/>
  <c r="B86" i="3"/>
  <c r="J87" i="2"/>
  <c r="K87" i="2"/>
  <c r="L87" i="2"/>
  <c r="M87" i="2"/>
  <c r="B87" i="3"/>
  <c r="J88" i="2"/>
  <c r="K88" i="2"/>
  <c r="L88" i="2"/>
  <c r="M88" i="2"/>
  <c r="B88" i="3"/>
  <c r="J89" i="2"/>
  <c r="K89" i="2"/>
  <c r="L89" i="2"/>
  <c r="M89" i="2"/>
  <c r="B89" i="3"/>
  <c r="J90" i="2"/>
  <c r="K90" i="2"/>
  <c r="L90" i="2"/>
  <c r="M90" i="2"/>
  <c r="B90" i="3"/>
  <c r="J91" i="2"/>
  <c r="K91" i="2"/>
  <c r="L91" i="2"/>
  <c r="M91" i="2"/>
  <c r="B91" i="3"/>
  <c r="J92" i="2"/>
  <c r="K92" i="2"/>
  <c r="L92" i="2"/>
  <c r="M92" i="2"/>
  <c r="B92" i="3"/>
  <c r="J93" i="2"/>
  <c r="K93" i="2"/>
  <c r="L93" i="2"/>
  <c r="M93" i="2"/>
  <c r="B93" i="3"/>
  <c r="J94" i="2"/>
  <c r="K94" i="2"/>
  <c r="L94" i="2"/>
  <c r="M94" i="2"/>
  <c r="B94" i="3"/>
  <c r="J95" i="2"/>
  <c r="K95" i="2"/>
  <c r="L95" i="2"/>
  <c r="M95" i="2"/>
  <c r="B95" i="3"/>
  <c r="J96" i="2"/>
  <c r="K96" i="2"/>
  <c r="L96" i="2"/>
  <c r="M96" i="2"/>
  <c r="B96" i="3"/>
  <c r="J97" i="2"/>
  <c r="K97" i="2"/>
  <c r="L97" i="2"/>
  <c r="M97" i="2"/>
  <c r="B97" i="3"/>
  <c r="J98" i="2"/>
  <c r="K98" i="2"/>
  <c r="L98" i="2"/>
  <c r="M98" i="2"/>
  <c r="B98" i="3"/>
  <c r="J99" i="2"/>
  <c r="K99" i="2"/>
  <c r="L99" i="2"/>
  <c r="M99" i="2"/>
  <c r="B99" i="3"/>
  <c r="J100" i="2"/>
  <c r="K100" i="2"/>
  <c r="L100" i="2"/>
  <c r="M100" i="2"/>
  <c r="B100" i="3"/>
  <c r="J101" i="2"/>
  <c r="K101" i="2"/>
  <c r="L101" i="2"/>
  <c r="M101" i="2"/>
  <c r="B101" i="3"/>
  <c r="J102" i="2"/>
  <c r="K102" i="2"/>
  <c r="L102" i="2"/>
  <c r="M102" i="2"/>
  <c r="B102" i="3"/>
  <c r="J103" i="2"/>
  <c r="K103" i="2"/>
  <c r="L103" i="2"/>
  <c r="M103" i="2"/>
  <c r="B103" i="3"/>
  <c r="B104" i="3"/>
  <c r="B105" i="3"/>
  <c r="B106" i="3"/>
  <c r="B107" i="3"/>
  <c r="J108" i="2"/>
  <c r="K108" i="2"/>
  <c r="L108" i="2"/>
  <c r="M108" i="2"/>
  <c r="B108" i="3"/>
  <c r="J110" i="2"/>
  <c r="K110" i="2"/>
  <c r="L110" i="2"/>
  <c r="M110" i="2"/>
  <c r="B110" i="3"/>
  <c r="J111" i="2"/>
  <c r="K111" i="2"/>
  <c r="L111" i="2"/>
  <c r="M111" i="2"/>
  <c r="B111" i="3"/>
  <c r="J112" i="2"/>
  <c r="K112" i="2"/>
  <c r="L112" i="2"/>
  <c r="M112" i="2"/>
  <c r="B112" i="3"/>
  <c r="J113" i="2"/>
  <c r="K113" i="2"/>
  <c r="L113" i="2"/>
  <c r="M113" i="2"/>
  <c r="B113" i="3"/>
  <c r="J114" i="2"/>
  <c r="K114" i="2"/>
  <c r="L114" i="2"/>
  <c r="M114" i="2"/>
  <c r="B114" i="3"/>
  <c r="J115" i="2"/>
  <c r="K115" i="2"/>
  <c r="L115" i="2"/>
  <c r="M115" i="2"/>
  <c r="B115" i="3"/>
  <c r="J116" i="2"/>
  <c r="K116" i="2"/>
  <c r="L116" i="2"/>
  <c r="M116" i="2"/>
  <c r="B116" i="3"/>
  <c r="J117" i="2"/>
  <c r="K117" i="2"/>
  <c r="L117" i="2"/>
  <c r="M117" i="2"/>
  <c r="B117" i="3"/>
  <c r="J118" i="2"/>
  <c r="K118" i="2"/>
  <c r="L118" i="2"/>
  <c r="M118" i="2"/>
  <c r="B118" i="3"/>
  <c r="J119" i="2"/>
  <c r="K119" i="2"/>
  <c r="L119" i="2"/>
  <c r="M119" i="2"/>
  <c r="B119" i="3"/>
  <c r="J120" i="2"/>
  <c r="K120" i="2"/>
  <c r="L120" i="2"/>
  <c r="M120" i="2"/>
  <c r="B120" i="3"/>
  <c r="J121" i="2"/>
  <c r="K121" i="2"/>
  <c r="L121" i="2"/>
  <c r="M121" i="2"/>
  <c r="B121" i="3"/>
  <c r="J122" i="2"/>
  <c r="K122" i="2"/>
  <c r="L122" i="2"/>
  <c r="M122" i="2"/>
  <c r="B122" i="3"/>
  <c r="J123" i="2"/>
  <c r="K123" i="2"/>
  <c r="L123" i="2"/>
  <c r="M123" i="2"/>
  <c r="B123" i="3"/>
  <c r="J124" i="2"/>
  <c r="K124" i="2"/>
  <c r="L124" i="2"/>
  <c r="M124" i="2"/>
  <c r="B124" i="3"/>
  <c r="J125" i="2"/>
  <c r="K125" i="2"/>
  <c r="L125" i="2"/>
  <c r="M125" i="2"/>
  <c r="B125" i="3"/>
  <c r="B126" i="3"/>
  <c r="J127" i="2"/>
  <c r="K127" i="2"/>
  <c r="L127" i="2"/>
  <c r="M127" i="2"/>
  <c r="B127" i="3"/>
  <c r="J128" i="2"/>
  <c r="K128" i="2"/>
  <c r="L128" i="2"/>
  <c r="M128" i="2"/>
  <c r="B128" i="3"/>
  <c r="J129" i="2"/>
  <c r="K129" i="2"/>
  <c r="L129" i="2"/>
  <c r="M129" i="2"/>
  <c r="B129" i="3"/>
  <c r="J130" i="2"/>
  <c r="K130" i="2"/>
  <c r="L130" i="2"/>
  <c r="M130" i="2"/>
  <c r="B130" i="3"/>
  <c r="J131" i="2"/>
  <c r="K131" i="2"/>
  <c r="L131" i="2"/>
  <c r="M131" i="2"/>
  <c r="B131" i="3"/>
  <c r="J132" i="2"/>
  <c r="K132" i="2"/>
  <c r="L132" i="2"/>
  <c r="M132" i="2"/>
  <c r="B132" i="3"/>
  <c r="J133" i="2"/>
  <c r="K133" i="2"/>
  <c r="L133" i="2"/>
  <c r="M133" i="2"/>
  <c r="B133" i="3"/>
  <c r="J134" i="2"/>
  <c r="K134" i="2"/>
  <c r="L134" i="2"/>
  <c r="M134" i="2"/>
  <c r="B134" i="3"/>
  <c r="J135" i="2"/>
  <c r="K135" i="2"/>
  <c r="L135" i="2"/>
  <c r="M135" i="2"/>
  <c r="B135" i="3"/>
  <c r="J136" i="2"/>
  <c r="K136" i="2"/>
  <c r="L136" i="2"/>
  <c r="M136" i="2"/>
  <c r="B136" i="3"/>
  <c r="J137" i="2"/>
  <c r="K137" i="2"/>
  <c r="L137" i="2"/>
  <c r="M137" i="2"/>
  <c r="B137" i="3"/>
  <c r="J138" i="2"/>
  <c r="K138" i="2"/>
  <c r="L138" i="2"/>
  <c r="M138" i="2"/>
  <c r="B138" i="3"/>
  <c r="J139" i="2"/>
  <c r="K139" i="2"/>
  <c r="L139" i="2"/>
  <c r="M139" i="2"/>
  <c r="B139" i="3"/>
  <c r="J140" i="2"/>
  <c r="K140" i="2"/>
  <c r="L140" i="2"/>
  <c r="M140" i="2"/>
  <c r="B140" i="3"/>
  <c r="J141" i="2"/>
  <c r="K141" i="2"/>
  <c r="L141" i="2"/>
  <c r="M141" i="2"/>
  <c r="B141" i="3"/>
  <c r="J142" i="2"/>
  <c r="K142" i="2"/>
  <c r="L142" i="2"/>
  <c r="M142" i="2"/>
  <c r="B142" i="3"/>
  <c r="J143" i="2"/>
  <c r="K143" i="2"/>
  <c r="L143" i="2"/>
  <c r="M143" i="2"/>
  <c r="B143" i="3"/>
  <c r="B144" i="3"/>
  <c r="J145" i="2"/>
  <c r="K145" i="2"/>
  <c r="L145" i="2"/>
  <c r="M145" i="2"/>
  <c r="B145" i="3"/>
  <c r="J146" i="2"/>
  <c r="K146" i="2"/>
  <c r="L146" i="2"/>
  <c r="M146" i="2"/>
  <c r="B146" i="3"/>
  <c r="J147" i="2"/>
  <c r="K147" i="2"/>
  <c r="L147" i="2"/>
  <c r="M147" i="2"/>
  <c r="B147" i="3"/>
  <c r="J148" i="2"/>
  <c r="K148" i="2"/>
  <c r="L148" i="2"/>
  <c r="M148" i="2"/>
  <c r="B148" i="3"/>
  <c r="J149" i="2"/>
  <c r="K149" i="2"/>
  <c r="L149" i="2"/>
  <c r="M149" i="2"/>
  <c r="B149" i="3"/>
  <c r="J150" i="2"/>
  <c r="K150" i="2"/>
  <c r="L150" i="2"/>
  <c r="M150" i="2"/>
  <c r="B150" i="3"/>
  <c r="J151" i="2"/>
  <c r="K151" i="2"/>
  <c r="L151" i="2"/>
  <c r="M151" i="2"/>
  <c r="B151" i="3"/>
  <c r="J152" i="2"/>
  <c r="K152" i="2"/>
  <c r="L152" i="2"/>
  <c r="M152" i="2"/>
  <c r="B152" i="3"/>
  <c r="J153" i="2"/>
  <c r="K153" i="2"/>
  <c r="L153" i="2"/>
  <c r="M153" i="2"/>
  <c r="B153" i="3"/>
  <c r="J154" i="2"/>
  <c r="K154" i="2"/>
  <c r="L154" i="2"/>
  <c r="M154" i="2"/>
  <c r="B154" i="3"/>
  <c r="J155" i="2"/>
  <c r="K155" i="2"/>
  <c r="L155" i="2"/>
  <c r="M155" i="2"/>
  <c r="B155" i="3"/>
  <c r="J156" i="2"/>
  <c r="K156" i="2"/>
  <c r="L156" i="2"/>
  <c r="M156" i="2"/>
  <c r="B156" i="3"/>
  <c r="J157" i="2"/>
  <c r="K157" i="2"/>
  <c r="L157" i="2"/>
  <c r="M157" i="2"/>
  <c r="B157" i="3"/>
  <c r="J158" i="2"/>
  <c r="K158" i="2"/>
  <c r="L158" i="2"/>
  <c r="M158" i="2"/>
  <c r="B158" i="3"/>
  <c r="J159" i="2"/>
  <c r="K159" i="2"/>
  <c r="L159" i="2"/>
  <c r="M159" i="2"/>
  <c r="B159" i="3"/>
  <c r="J160" i="2"/>
  <c r="K160" i="2"/>
  <c r="L160" i="2"/>
  <c r="M160" i="2"/>
  <c r="B160" i="3"/>
  <c r="J161" i="2"/>
  <c r="K161" i="2"/>
  <c r="L161" i="2"/>
  <c r="M161" i="2"/>
  <c r="B161" i="3"/>
  <c r="B162" i="3"/>
  <c r="J163" i="2"/>
  <c r="K163" i="2"/>
  <c r="L163" i="2"/>
  <c r="M163" i="2"/>
  <c r="B163" i="3"/>
  <c r="J164" i="2"/>
  <c r="K164" i="2"/>
  <c r="L164" i="2"/>
  <c r="M164" i="2"/>
  <c r="B164" i="3"/>
  <c r="J165" i="2"/>
  <c r="K165" i="2"/>
  <c r="L165" i="2"/>
  <c r="M165" i="2"/>
  <c r="B165" i="3"/>
  <c r="J166" i="2"/>
  <c r="K166" i="2"/>
  <c r="L166" i="2"/>
  <c r="M166" i="2"/>
  <c r="B166" i="3"/>
  <c r="J167" i="2"/>
  <c r="K167" i="2"/>
  <c r="L167" i="2"/>
  <c r="M167" i="2"/>
  <c r="B167" i="3"/>
  <c r="J168" i="2"/>
  <c r="K168" i="2"/>
  <c r="L168" i="2"/>
  <c r="M168" i="2"/>
  <c r="B168" i="3"/>
  <c r="J169" i="2"/>
  <c r="K169" i="2"/>
  <c r="L169" i="2"/>
  <c r="M169" i="2"/>
  <c r="B169" i="3"/>
  <c r="J170" i="2"/>
  <c r="K170" i="2"/>
  <c r="L170" i="2"/>
  <c r="M170" i="2"/>
  <c r="B170" i="3"/>
  <c r="J171" i="2"/>
  <c r="K171" i="2"/>
  <c r="L171" i="2"/>
  <c r="M171" i="2"/>
  <c r="B171" i="3"/>
  <c r="J172" i="2"/>
  <c r="K172" i="2"/>
  <c r="L172" i="2"/>
  <c r="M172" i="2"/>
  <c r="B172" i="3"/>
  <c r="J173" i="2"/>
  <c r="K173" i="2"/>
  <c r="L173" i="2"/>
  <c r="M173" i="2"/>
  <c r="B173" i="3"/>
  <c r="B174" i="3"/>
  <c r="B175" i="3"/>
  <c r="B176" i="3"/>
  <c r="J177" i="2"/>
  <c r="K177" i="2"/>
  <c r="L177" i="2"/>
  <c r="M177" i="2"/>
  <c r="B177" i="3"/>
  <c r="J178" i="2"/>
  <c r="K178" i="2"/>
  <c r="L178" i="2"/>
  <c r="M178" i="2"/>
  <c r="B178" i="3"/>
  <c r="B179" i="3"/>
  <c r="J180" i="2"/>
  <c r="K180" i="2"/>
  <c r="L180" i="2"/>
  <c r="M180" i="2"/>
  <c r="B180" i="3"/>
  <c r="J181" i="2"/>
  <c r="K181" i="2"/>
  <c r="L181" i="2"/>
  <c r="M181" i="2"/>
  <c r="B181" i="3"/>
  <c r="J182" i="2"/>
  <c r="K182" i="2"/>
  <c r="L182" i="2"/>
  <c r="M182" i="2"/>
  <c r="B182" i="3"/>
  <c r="J183" i="2"/>
  <c r="K183" i="2"/>
  <c r="L183" i="2"/>
  <c r="M183" i="2"/>
  <c r="B183" i="3"/>
  <c r="J184" i="2"/>
  <c r="K184" i="2"/>
  <c r="L184" i="2"/>
  <c r="M184" i="2"/>
  <c r="B184" i="3"/>
  <c r="J185" i="2"/>
  <c r="K185" i="2"/>
  <c r="L185" i="2"/>
  <c r="M185" i="2"/>
  <c r="B185" i="3"/>
  <c r="J186" i="2"/>
  <c r="K186" i="2"/>
  <c r="L186" i="2"/>
  <c r="M186" i="2"/>
  <c r="B186" i="3"/>
  <c r="J187" i="2"/>
  <c r="K187" i="2"/>
  <c r="L187" i="2"/>
  <c r="M187" i="2"/>
  <c r="B187" i="3"/>
  <c r="J188" i="2"/>
  <c r="K188" i="2"/>
  <c r="L188" i="2"/>
  <c r="M188" i="2"/>
  <c r="B188" i="3"/>
  <c r="J189" i="2"/>
  <c r="K189" i="2"/>
  <c r="L189" i="2"/>
  <c r="M189" i="2"/>
  <c r="B189" i="3"/>
  <c r="J190" i="2"/>
  <c r="K190" i="2"/>
  <c r="L190" i="2"/>
  <c r="M190" i="2"/>
  <c r="B190" i="3"/>
  <c r="J191" i="2"/>
  <c r="K191" i="2"/>
  <c r="L191" i="2"/>
  <c r="M191" i="2"/>
  <c r="B191" i="3"/>
  <c r="J192" i="2"/>
  <c r="K192" i="2"/>
  <c r="L192" i="2"/>
  <c r="M192" i="2"/>
  <c r="B192" i="3"/>
  <c r="J193" i="2"/>
  <c r="K193" i="2"/>
  <c r="L193" i="2"/>
  <c r="M193" i="2"/>
  <c r="B193" i="3"/>
  <c r="J194" i="2"/>
  <c r="K194" i="2"/>
  <c r="L194" i="2"/>
  <c r="M194" i="2"/>
  <c r="B194" i="3"/>
  <c r="J195" i="2"/>
  <c r="K195" i="2"/>
  <c r="L195" i="2"/>
  <c r="M195" i="2"/>
  <c r="B195" i="3"/>
  <c r="J196" i="2"/>
  <c r="K196" i="2"/>
  <c r="L196" i="2"/>
  <c r="M196" i="2"/>
  <c r="B196" i="3"/>
  <c r="J197" i="2"/>
  <c r="K197" i="2"/>
  <c r="L197" i="2"/>
  <c r="M197" i="2"/>
  <c r="B197" i="3"/>
  <c r="J198" i="2"/>
  <c r="K198" i="2"/>
  <c r="L198" i="2"/>
  <c r="M198" i="2"/>
  <c r="B198" i="3"/>
  <c r="J199" i="2"/>
  <c r="K199" i="2"/>
  <c r="L199" i="2"/>
  <c r="M199" i="2"/>
  <c r="B199" i="3"/>
  <c r="J200" i="2"/>
  <c r="K200" i="2"/>
  <c r="L200" i="2"/>
  <c r="M200" i="2"/>
  <c r="B200" i="3"/>
  <c r="J201" i="2"/>
  <c r="K201" i="2"/>
  <c r="L201" i="2"/>
  <c r="M201" i="2"/>
  <c r="B201" i="3"/>
  <c r="J202" i="2"/>
  <c r="K202" i="2"/>
  <c r="L202" i="2"/>
  <c r="M202" i="2"/>
  <c r="B202" i="3"/>
  <c r="J203" i="2"/>
  <c r="K203" i="2"/>
  <c r="L203" i="2"/>
  <c r="M203" i="2"/>
  <c r="B203" i="3"/>
  <c r="J204" i="2"/>
  <c r="K204" i="2"/>
  <c r="L204" i="2"/>
  <c r="M204" i="2"/>
  <c r="B204" i="3"/>
  <c r="J205" i="2"/>
  <c r="K205" i="2"/>
  <c r="L205" i="2"/>
  <c r="M205" i="2"/>
  <c r="B205" i="3"/>
  <c r="J206" i="2"/>
  <c r="K206" i="2"/>
  <c r="L206" i="2"/>
  <c r="M206" i="2"/>
  <c r="B206" i="3"/>
  <c r="J207" i="2"/>
  <c r="K207" i="2"/>
  <c r="L207" i="2"/>
  <c r="M207" i="2"/>
  <c r="B207" i="3"/>
  <c r="B208" i="3"/>
  <c r="B209" i="3"/>
  <c r="J210" i="2"/>
  <c r="K210" i="2"/>
  <c r="L210" i="2"/>
  <c r="M210" i="2"/>
  <c r="B210" i="3"/>
  <c r="J211" i="2"/>
  <c r="K211" i="2"/>
  <c r="L211" i="2"/>
  <c r="M211" i="2"/>
  <c r="B211" i="3"/>
  <c r="J212" i="2"/>
  <c r="K212" i="2"/>
  <c r="L212" i="2"/>
  <c r="M212" i="2"/>
  <c r="B212" i="3"/>
  <c r="J213" i="2"/>
  <c r="K213" i="2"/>
  <c r="L213" i="2"/>
  <c r="M213" i="2"/>
  <c r="B213" i="3"/>
  <c r="J214" i="2"/>
  <c r="K214" i="2"/>
  <c r="L214" i="2"/>
  <c r="M214" i="2"/>
  <c r="B214" i="3"/>
  <c r="J215" i="2"/>
  <c r="K215" i="2"/>
  <c r="L215" i="2"/>
  <c r="M215" i="2"/>
  <c r="B215" i="3"/>
  <c r="B67" i="3"/>
  <c r="Q65" i="6"/>
  <c r="Q60" i="6"/>
  <c r="P60" i="6"/>
  <c r="O60" i="6"/>
  <c r="N60" i="6"/>
  <c r="Q59" i="6"/>
  <c r="P59" i="6"/>
  <c r="O59" i="6"/>
  <c r="N59" i="6"/>
  <c r="Q58" i="6"/>
  <c r="P58" i="6"/>
  <c r="O58" i="6"/>
  <c r="N58" i="6"/>
  <c r="Q57" i="6"/>
  <c r="P57" i="6"/>
  <c r="O57" i="6"/>
  <c r="N57" i="6"/>
  <c r="Q56" i="6"/>
  <c r="P56" i="6"/>
  <c r="O56" i="6"/>
  <c r="N56" i="6"/>
  <c r="Q55" i="6"/>
  <c r="P55" i="6"/>
  <c r="O55" i="6"/>
  <c r="N55" i="6"/>
  <c r="Q54" i="6"/>
  <c r="P54" i="6"/>
  <c r="O54" i="6"/>
  <c r="N54" i="6"/>
  <c r="Q53" i="6"/>
  <c r="P53" i="6"/>
  <c r="O53" i="6"/>
  <c r="N53" i="6"/>
  <c r="Q52" i="6"/>
  <c r="P52" i="6"/>
  <c r="O52" i="6"/>
  <c r="N52" i="6"/>
  <c r="Q51" i="6"/>
  <c r="P51" i="6"/>
  <c r="O51" i="6"/>
  <c r="N51" i="6"/>
  <c r="Q50" i="6"/>
  <c r="P50" i="6"/>
  <c r="O50" i="6"/>
  <c r="N50" i="6"/>
  <c r="Q49" i="6"/>
  <c r="P49" i="6"/>
  <c r="O49" i="6"/>
  <c r="N49" i="6"/>
  <c r="Q48" i="6"/>
  <c r="P48" i="6"/>
  <c r="O48" i="6"/>
  <c r="N48" i="6"/>
  <c r="Q47" i="6"/>
  <c r="P47" i="6"/>
  <c r="O47" i="6"/>
  <c r="N47" i="6"/>
  <c r="Q46" i="6"/>
  <c r="P46" i="6"/>
  <c r="O46" i="6"/>
  <c r="N46" i="6"/>
  <c r="Q45" i="6"/>
  <c r="P45" i="6"/>
  <c r="O45" i="6"/>
  <c r="N45" i="6"/>
  <c r="Q44" i="6"/>
  <c r="P44" i="6"/>
  <c r="O44" i="6"/>
  <c r="N44" i="6"/>
  <c r="Q43" i="6"/>
  <c r="P43" i="6"/>
  <c r="O43" i="6"/>
  <c r="N43" i="6"/>
  <c r="Q42" i="6"/>
  <c r="P42" i="6"/>
  <c r="O42" i="6"/>
  <c r="N42" i="6"/>
  <c r="Q41" i="6"/>
  <c r="P41" i="6"/>
  <c r="O41" i="6"/>
  <c r="N41" i="6"/>
  <c r="Q40" i="6"/>
  <c r="P40" i="6"/>
  <c r="O40" i="6"/>
  <c r="N40" i="6"/>
  <c r="Q39" i="6"/>
  <c r="P39" i="6"/>
  <c r="O39" i="6"/>
  <c r="N39" i="6"/>
  <c r="Q38" i="6"/>
  <c r="P38" i="6"/>
  <c r="O38" i="6"/>
  <c r="N38" i="6"/>
  <c r="Q37" i="6"/>
  <c r="P37" i="6"/>
  <c r="O37" i="6"/>
  <c r="N37" i="6"/>
  <c r="Q36" i="6"/>
  <c r="P36" i="6"/>
  <c r="O36" i="6"/>
  <c r="N36" i="6"/>
  <c r="Q35" i="6"/>
  <c r="P35" i="6"/>
  <c r="O35" i="6"/>
  <c r="N35" i="6"/>
  <c r="Q34" i="6"/>
  <c r="P34" i="6"/>
  <c r="O34" i="6"/>
  <c r="N34" i="6"/>
  <c r="Q33" i="6"/>
  <c r="P33" i="6"/>
  <c r="O33" i="6"/>
  <c r="N33" i="6"/>
  <c r="Q32" i="6"/>
  <c r="P32" i="6"/>
  <c r="O32" i="6"/>
  <c r="N32" i="6"/>
  <c r="Q31" i="6"/>
  <c r="P31" i="6"/>
  <c r="O31" i="6"/>
  <c r="N31" i="6"/>
  <c r="Q30" i="6"/>
  <c r="P30" i="6"/>
  <c r="O30" i="6"/>
  <c r="N30" i="6"/>
  <c r="Q29" i="6"/>
  <c r="P29" i="6"/>
  <c r="O29" i="6"/>
  <c r="N29" i="6"/>
  <c r="Q28" i="6"/>
  <c r="P28" i="6"/>
  <c r="O28" i="6"/>
  <c r="N28" i="6"/>
  <c r="Q27" i="6"/>
  <c r="P27" i="6"/>
  <c r="O27" i="6"/>
  <c r="N27" i="6"/>
  <c r="Q26" i="6"/>
  <c r="P26" i="6"/>
  <c r="O26" i="6"/>
  <c r="N26" i="6"/>
  <c r="Q25" i="6"/>
  <c r="P25" i="6"/>
  <c r="O25" i="6"/>
  <c r="N25" i="6"/>
  <c r="Q24" i="6"/>
  <c r="P24" i="6"/>
  <c r="O24" i="6"/>
  <c r="N24" i="6"/>
  <c r="Q23" i="6"/>
  <c r="P23" i="6"/>
  <c r="O23" i="6"/>
  <c r="N23" i="6"/>
  <c r="Q22" i="6"/>
  <c r="P22" i="6"/>
  <c r="O22" i="6"/>
  <c r="N22" i="6"/>
  <c r="Q21" i="6"/>
  <c r="P21" i="6"/>
  <c r="O21" i="6"/>
  <c r="N21" i="6"/>
  <c r="Q20" i="6"/>
  <c r="P20" i="6"/>
  <c r="O20" i="6"/>
  <c r="N20" i="6"/>
  <c r="Q19" i="6"/>
  <c r="P19" i="6"/>
  <c r="O19" i="6"/>
  <c r="N19" i="6"/>
  <c r="Q18" i="6"/>
  <c r="P18" i="6"/>
  <c r="O18" i="6"/>
  <c r="N18" i="6"/>
  <c r="Q17" i="6"/>
  <c r="P17" i="6"/>
  <c r="O17" i="6"/>
  <c r="N17" i="6"/>
  <c r="Q16" i="6"/>
  <c r="P16" i="6"/>
  <c r="O16" i="6"/>
  <c r="N16" i="6"/>
  <c r="Q15" i="6"/>
  <c r="P15" i="6"/>
  <c r="O15" i="6"/>
  <c r="N15" i="6"/>
  <c r="Q14" i="6"/>
  <c r="P14" i="6"/>
  <c r="O14" i="6"/>
  <c r="N14" i="6"/>
  <c r="Q13" i="6"/>
  <c r="P13" i="6"/>
  <c r="O13" i="6"/>
  <c r="N13" i="6"/>
  <c r="Q12" i="6"/>
  <c r="P12" i="6"/>
  <c r="O12" i="6"/>
  <c r="N12" i="6"/>
  <c r="Q11" i="6"/>
  <c r="P11" i="6"/>
  <c r="O11" i="6"/>
  <c r="N11" i="6"/>
  <c r="Q10" i="6"/>
  <c r="P10" i="6"/>
  <c r="O10" i="6"/>
  <c r="N10" i="6"/>
  <c r="Q9" i="6"/>
  <c r="P9" i="6"/>
  <c r="O9" i="6"/>
  <c r="N9" i="6"/>
  <c r="Q8" i="6"/>
  <c r="P8" i="6"/>
  <c r="O8" i="6"/>
  <c r="N8" i="6"/>
  <c r="Q7" i="6"/>
  <c r="P7" i="6"/>
  <c r="O7" i="6"/>
  <c r="N7" i="6"/>
  <c r="Q6" i="6"/>
  <c r="P6" i="6"/>
  <c r="O6" i="6"/>
  <c r="N6" i="6"/>
  <c r="Q5" i="6"/>
  <c r="P5" i="6"/>
  <c r="O5" i="6"/>
  <c r="N5" i="6"/>
  <c r="Q4" i="6"/>
  <c r="P4" i="6"/>
  <c r="O4" i="6"/>
  <c r="N4" i="6"/>
  <c r="Q3" i="6"/>
  <c r="P3" i="6"/>
  <c r="O3" i="6"/>
  <c r="N3" i="6"/>
  <c r="Q2" i="6"/>
  <c r="P2" i="6"/>
  <c r="O2" i="6"/>
  <c r="N2" i="6"/>
  <c r="E30" i="5"/>
  <c r="E31" i="5"/>
  <c r="E32" i="5"/>
  <c r="H32" i="5"/>
  <c r="E33" i="5"/>
  <c r="H33" i="5"/>
  <c r="E29" i="5"/>
  <c r="D30" i="5"/>
  <c r="D31" i="5"/>
  <c r="D32" i="5"/>
  <c r="G32" i="5"/>
  <c r="D33" i="5"/>
  <c r="D29" i="5"/>
  <c r="C30" i="5"/>
  <c r="C31" i="5"/>
  <c r="C32" i="5"/>
  <c r="C33" i="5"/>
  <c r="C29" i="5"/>
  <c r="G33" i="5"/>
  <c r="G31" i="5"/>
  <c r="F31" i="5"/>
  <c r="H31" i="5"/>
  <c r="F30" i="5"/>
  <c r="H30" i="5"/>
  <c r="G30" i="5"/>
  <c r="H29" i="5"/>
  <c r="G29" i="5"/>
  <c r="F29" i="5"/>
  <c r="M25" i="5"/>
  <c r="L25" i="5"/>
  <c r="K25" i="5"/>
  <c r="K27" i="5"/>
  <c r="K6" i="2"/>
  <c r="L6" i="2"/>
  <c r="M6" i="2"/>
  <c r="K13" i="2"/>
  <c r="L13" i="2"/>
  <c r="M13" i="2"/>
  <c r="K27" i="2"/>
  <c r="L27" i="2"/>
  <c r="M27" i="2"/>
  <c r="J54" i="2"/>
  <c r="K54" i="2"/>
  <c r="L54" i="2"/>
  <c r="M54" i="2"/>
  <c r="J55" i="2"/>
  <c r="K55" i="2"/>
  <c r="L55" i="2"/>
  <c r="M55" i="2"/>
  <c r="J56" i="2"/>
  <c r="K56" i="2"/>
  <c r="L56" i="2"/>
  <c r="M56" i="2"/>
  <c r="J57" i="2"/>
  <c r="K57" i="2"/>
  <c r="L57" i="2"/>
  <c r="M57" i="2"/>
  <c r="J58" i="2"/>
  <c r="K58" i="2"/>
  <c r="L58" i="2"/>
  <c r="M58" i="2"/>
  <c r="J59" i="2"/>
  <c r="K59" i="2"/>
  <c r="L59" i="2"/>
  <c r="M59" i="2"/>
  <c r="J62" i="2"/>
  <c r="K62" i="2"/>
  <c r="L62" i="2"/>
  <c r="M62" i="2"/>
  <c r="J63" i="2"/>
  <c r="K63" i="2"/>
  <c r="L63" i="2"/>
  <c r="M63" i="2"/>
  <c r="J64" i="2"/>
  <c r="K64" i="2"/>
  <c r="L64" i="2"/>
  <c r="M64" i="2"/>
  <c r="J65" i="2"/>
  <c r="K65" i="2"/>
  <c r="L65" i="2"/>
  <c r="M65" i="2"/>
  <c r="J66" i="2"/>
  <c r="K66" i="2"/>
  <c r="L66" i="2"/>
  <c r="M66" i="2"/>
  <c r="K67" i="2"/>
  <c r="L67" i="2"/>
  <c r="M67" i="2"/>
  <c r="K74" i="2"/>
  <c r="L74" i="2"/>
  <c r="M74" i="2"/>
  <c r="K85" i="2"/>
  <c r="L85" i="2"/>
  <c r="M85" i="2"/>
  <c r="J104" i="2"/>
  <c r="K104" i="2"/>
  <c r="L104" i="2"/>
  <c r="M104" i="2"/>
  <c r="J105" i="2"/>
  <c r="K105" i="2"/>
  <c r="L105" i="2"/>
  <c r="M105" i="2"/>
  <c r="J106" i="2"/>
  <c r="K106" i="2"/>
  <c r="L106" i="2"/>
  <c r="M106" i="2"/>
  <c r="J107" i="2"/>
  <c r="K107" i="2"/>
  <c r="L107" i="2"/>
  <c r="M107" i="2"/>
  <c r="K109" i="2"/>
  <c r="L109" i="2"/>
  <c r="M109" i="2"/>
  <c r="J126" i="2"/>
  <c r="K126" i="2"/>
  <c r="L126" i="2"/>
  <c r="M126" i="2"/>
  <c r="J144" i="2"/>
  <c r="K144" i="2"/>
  <c r="L144" i="2"/>
  <c r="M144" i="2"/>
  <c r="J162" i="2"/>
  <c r="K162" i="2"/>
  <c r="L162" i="2"/>
  <c r="M162" i="2"/>
  <c r="J174" i="2"/>
  <c r="K174" i="2"/>
  <c r="L174" i="2"/>
  <c r="M174" i="2"/>
  <c r="J175" i="2"/>
  <c r="K175" i="2"/>
  <c r="L175" i="2"/>
  <c r="M175" i="2"/>
  <c r="J176" i="2"/>
  <c r="K176" i="2"/>
  <c r="L176" i="2"/>
  <c r="M176" i="2"/>
  <c r="J179" i="2"/>
  <c r="K179" i="2"/>
  <c r="L179" i="2"/>
  <c r="M179" i="2"/>
  <c r="J208" i="2"/>
  <c r="K208" i="2"/>
  <c r="L208" i="2"/>
  <c r="M208" i="2"/>
  <c r="J209" i="2"/>
  <c r="K209" i="2"/>
  <c r="L209" i="2"/>
  <c r="M209" i="2"/>
  <c r="P62" i="6"/>
  <c r="Q62" i="6"/>
  <c r="Q63" i="6"/>
  <c r="Q66" i="6"/>
  <c r="O62" i="6"/>
  <c r="N62" i="6"/>
  <c r="O63" i="6"/>
  <c r="Q67" i="6"/>
  <c r="F33" i="5"/>
  <c r="F32" i="5"/>
  <c r="H2" i="5"/>
  <c r="C6" i="5"/>
  <c r="D6" i="5"/>
  <c r="E6" i="5"/>
  <c r="C7" i="5"/>
  <c r="D7" i="5"/>
  <c r="E7" i="5"/>
  <c r="C8" i="5"/>
  <c r="D8" i="5"/>
  <c r="E8" i="5"/>
  <c r="C9" i="5"/>
  <c r="D9" i="5"/>
  <c r="E9" i="5"/>
  <c r="C10" i="5"/>
  <c r="D10" i="5"/>
  <c r="E10" i="5"/>
  <c r="C14" i="5"/>
  <c r="D14" i="5"/>
  <c r="C13" i="5"/>
  <c r="D13" i="5"/>
  <c r="C16" i="5"/>
  <c r="D16" i="5"/>
  <c r="C17" i="5"/>
  <c r="D17" i="5"/>
  <c r="D40" i="5"/>
  <c r="E40" i="5"/>
  <c r="B2" i="3"/>
  <c r="C5" i="3"/>
  <c r="C5" i="8"/>
  <c r="C15" i="5"/>
  <c r="D15" i="5"/>
  <c r="B5" i="8"/>
  <c r="G5" i="8"/>
  <c r="C4" i="3"/>
  <c r="C4" i="8"/>
  <c r="B4" i="8"/>
  <c r="G4" i="8"/>
  <c r="C8" i="3"/>
  <c r="C8" i="8"/>
  <c r="B8" i="8"/>
  <c r="G8" i="8"/>
  <c r="C9" i="3"/>
  <c r="C9" i="8"/>
  <c r="B9" i="8"/>
  <c r="G9" i="8"/>
  <c r="C24" i="3"/>
  <c r="C24" i="8"/>
  <c r="B24" i="8"/>
  <c r="G24" i="8"/>
  <c r="C40" i="3"/>
  <c r="C40" i="8"/>
  <c r="B40" i="8"/>
  <c r="G40" i="8"/>
  <c r="C56" i="3"/>
  <c r="C56" i="8"/>
  <c r="B56" i="8"/>
  <c r="G56" i="8"/>
  <c r="C72" i="3"/>
  <c r="C72" i="8"/>
  <c r="B72" i="8"/>
  <c r="G72" i="8"/>
  <c r="C88" i="3"/>
  <c r="C88" i="8"/>
  <c r="B88" i="8"/>
  <c r="G88" i="8"/>
  <c r="C104" i="3"/>
  <c r="C104" i="8"/>
  <c r="B104" i="8"/>
  <c r="G104" i="8"/>
  <c r="C120" i="3"/>
  <c r="C120" i="8"/>
  <c r="B120" i="8"/>
  <c r="G120" i="8"/>
  <c r="C136" i="3"/>
  <c r="C136" i="8"/>
  <c r="B136" i="8"/>
  <c r="G136" i="8"/>
  <c r="C152" i="3"/>
  <c r="C152" i="8"/>
  <c r="B152" i="8"/>
  <c r="G152" i="8"/>
  <c r="C168" i="3"/>
  <c r="C168" i="8"/>
  <c r="B168" i="8"/>
  <c r="G168" i="8"/>
  <c r="C184" i="3"/>
  <c r="C184" i="8"/>
  <c r="B184" i="8"/>
  <c r="G184" i="8"/>
  <c r="C200" i="3"/>
  <c r="C200" i="8"/>
  <c r="B200" i="8"/>
  <c r="G200" i="8"/>
  <c r="C17" i="3"/>
  <c r="C17" i="8"/>
  <c r="B17" i="8"/>
  <c r="G17" i="8"/>
  <c r="C33" i="3"/>
  <c r="C33" i="8"/>
  <c r="B33" i="8"/>
  <c r="G33" i="8"/>
  <c r="C49" i="3"/>
  <c r="C49" i="8"/>
  <c r="B49" i="8"/>
  <c r="G49" i="8"/>
  <c r="C65" i="3"/>
  <c r="C65" i="8"/>
  <c r="B65" i="8"/>
  <c r="G65" i="8"/>
  <c r="C81" i="3"/>
  <c r="C81" i="8"/>
  <c r="B81" i="8"/>
  <c r="G81" i="8"/>
  <c r="C97" i="3"/>
  <c r="C97" i="8"/>
  <c r="B97" i="8"/>
  <c r="G97" i="8"/>
  <c r="C113" i="3"/>
  <c r="C113" i="8"/>
  <c r="B113" i="8"/>
  <c r="G113" i="8"/>
  <c r="C211" i="3"/>
  <c r="C211" i="8"/>
  <c r="B211" i="8"/>
  <c r="G211" i="8"/>
  <c r="C190" i="3"/>
  <c r="C190" i="8"/>
  <c r="B190" i="8"/>
  <c r="G190" i="8"/>
  <c r="C169" i="3"/>
  <c r="C169" i="8"/>
  <c r="B169" i="8"/>
  <c r="G169" i="8"/>
  <c r="C147" i="3"/>
  <c r="C147" i="8"/>
  <c r="B147" i="8"/>
  <c r="G147" i="8"/>
  <c r="C126" i="3"/>
  <c r="C126" i="8"/>
  <c r="B126" i="8"/>
  <c r="G126" i="8"/>
  <c r="C94" i="3"/>
  <c r="C94" i="8"/>
  <c r="B94" i="8"/>
  <c r="G94" i="8"/>
  <c r="C62" i="3"/>
  <c r="C62" i="8"/>
  <c r="B62" i="8"/>
  <c r="G62" i="8"/>
  <c r="C30" i="3"/>
  <c r="C30" i="8"/>
  <c r="B30" i="8"/>
  <c r="G30" i="8"/>
  <c r="C12" i="3"/>
  <c r="C12" i="8"/>
  <c r="B12" i="8"/>
  <c r="G12" i="8"/>
  <c r="C28" i="3"/>
  <c r="C28" i="8"/>
  <c r="B28" i="8"/>
  <c r="G28" i="8"/>
  <c r="C44" i="3"/>
  <c r="C44" i="8"/>
  <c r="B44" i="8"/>
  <c r="G44" i="8"/>
  <c r="C60" i="3"/>
  <c r="C60" i="8"/>
  <c r="B60" i="8"/>
  <c r="G60" i="8"/>
  <c r="C76" i="3"/>
  <c r="C76" i="8"/>
  <c r="B76" i="8"/>
  <c r="G76" i="8"/>
  <c r="C92" i="3"/>
  <c r="C92" i="8"/>
  <c r="B92" i="8"/>
  <c r="G92" i="8"/>
  <c r="C108" i="3"/>
  <c r="C108" i="8"/>
  <c r="B108" i="8"/>
  <c r="G108" i="8"/>
  <c r="C124" i="3"/>
  <c r="C124" i="8"/>
  <c r="B124" i="8"/>
  <c r="G124" i="8"/>
  <c r="C140" i="3"/>
  <c r="C140" i="8"/>
  <c r="B140" i="8"/>
  <c r="G140" i="8"/>
  <c r="C156" i="3"/>
  <c r="C156" i="8"/>
  <c r="B156" i="8"/>
  <c r="G156" i="8"/>
  <c r="C172" i="3"/>
  <c r="C172" i="8"/>
  <c r="B172" i="8"/>
  <c r="G172" i="8"/>
  <c r="C188" i="3"/>
  <c r="C188" i="8"/>
  <c r="B188" i="8"/>
  <c r="G188" i="8"/>
  <c r="C204" i="3"/>
  <c r="C204" i="8"/>
  <c r="B204" i="8"/>
  <c r="G204" i="8"/>
  <c r="C21" i="3"/>
  <c r="C21" i="8"/>
  <c r="B21" i="8"/>
  <c r="G21" i="8"/>
  <c r="C37" i="3"/>
  <c r="C37" i="8"/>
  <c r="B37" i="8"/>
  <c r="G37" i="8"/>
  <c r="C53" i="3"/>
  <c r="C53" i="8"/>
  <c r="B53" i="8"/>
  <c r="G53" i="8"/>
  <c r="C69" i="3"/>
  <c r="C69" i="8"/>
  <c r="B69" i="8"/>
  <c r="G69" i="8"/>
  <c r="C101" i="3"/>
  <c r="C101" i="8"/>
  <c r="B101" i="8"/>
  <c r="G101" i="8"/>
  <c r="C117" i="3"/>
  <c r="C117" i="8"/>
  <c r="B117" i="8"/>
  <c r="G117" i="8"/>
  <c r="C185" i="3"/>
  <c r="C185" i="8"/>
  <c r="B185" i="8"/>
  <c r="G185" i="8"/>
  <c r="C142" i="3"/>
  <c r="C142" i="8"/>
  <c r="B142" i="8"/>
  <c r="G142" i="8"/>
  <c r="C86" i="3"/>
  <c r="C86" i="8"/>
  <c r="B86" i="8"/>
  <c r="G86" i="8"/>
  <c r="C22" i="3"/>
  <c r="C22" i="8"/>
  <c r="B22" i="8"/>
  <c r="G22" i="8"/>
  <c r="C16" i="3"/>
  <c r="C16" i="8"/>
  <c r="B16" i="8"/>
  <c r="G16" i="8"/>
  <c r="C32" i="3"/>
  <c r="C32" i="8"/>
  <c r="B32" i="8"/>
  <c r="G32" i="8"/>
  <c r="C48" i="3"/>
  <c r="C48" i="8"/>
  <c r="B48" i="8"/>
  <c r="G48" i="8"/>
  <c r="C64" i="3"/>
  <c r="C64" i="8"/>
  <c r="B64" i="8"/>
  <c r="G64" i="8"/>
  <c r="C80" i="3"/>
  <c r="C80" i="8"/>
  <c r="B80" i="8"/>
  <c r="G80" i="8"/>
  <c r="C96" i="3"/>
  <c r="C96" i="8"/>
  <c r="B96" i="8"/>
  <c r="G96" i="8"/>
  <c r="C112" i="3"/>
  <c r="C112" i="8"/>
  <c r="B112" i="8"/>
  <c r="G112" i="8"/>
  <c r="C128" i="3"/>
  <c r="C128" i="8"/>
  <c r="B128" i="8"/>
  <c r="G128" i="8"/>
  <c r="C144" i="3"/>
  <c r="C144" i="8"/>
  <c r="B144" i="8"/>
  <c r="G144" i="8"/>
  <c r="C160" i="3"/>
  <c r="C160" i="8"/>
  <c r="B160" i="8"/>
  <c r="G160" i="8"/>
  <c r="C176" i="3"/>
  <c r="C176" i="8"/>
  <c r="B176" i="8"/>
  <c r="G176" i="8"/>
  <c r="C192" i="3"/>
  <c r="C192" i="8"/>
  <c r="B192" i="8"/>
  <c r="G192" i="8"/>
  <c r="C208" i="3"/>
  <c r="C208" i="8"/>
  <c r="B208" i="8"/>
  <c r="G208" i="8"/>
  <c r="C25" i="3"/>
  <c r="C25" i="8"/>
  <c r="B25" i="8"/>
  <c r="G25" i="8"/>
  <c r="C41" i="3"/>
  <c r="C41" i="8"/>
  <c r="B41" i="8"/>
  <c r="G41" i="8"/>
  <c r="C57" i="3"/>
  <c r="C57" i="8"/>
  <c r="B57" i="8"/>
  <c r="G57" i="8"/>
  <c r="C73" i="3"/>
  <c r="C73" i="8"/>
  <c r="B73" i="8"/>
  <c r="G73" i="8"/>
  <c r="C89" i="3"/>
  <c r="C89" i="8"/>
  <c r="B89" i="8"/>
  <c r="G89" i="8"/>
  <c r="C105" i="3"/>
  <c r="C105" i="8"/>
  <c r="B105" i="8"/>
  <c r="G105" i="8"/>
  <c r="C121" i="3"/>
  <c r="C121" i="8"/>
  <c r="B121" i="8"/>
  <c r="G121" i="8"/>
  <c r="C201" i="3"/>
  <c r="C201" i="8"/>
  <c r="B201" i="8"/>
  <c r="G201" i="8"/>
  <c r="C179" i="3"/>
  <c r="C179" i="8"/>
  <c r="B179" i="8"/>
  <c r="G179" i="8"/>
  <c r="C158" i="3"/>
  <c r="C158" i="8"/>
  <c r="B158" i="8"/>
  <c r="G158" i="8"/>
  <c r="C137" i="3"/>
  <c r="C137" i="8"/>
  <c r="B137" i="8"/>
  <c r="G137" i="8"/>
  <c r="C110" i="3"/>
  <c r="C110" i="8"/>
  <c r="B110" i="8"/>
  <c r="G110" i="8"/>
  <c r="C78" i="3"/>
  <c r="C78" i="8"/>
  <c r="B78" i="8"/>
  <c r="G78" i="8"/>
  <c r="C46" i="3"/>
  <c r="C46" i="8"/>
  <c r="B46" i="8"/>
  <c r="G46" i="8"/>
  <c r="C14" i="3"/>
  <c r="C14" i="8"/>
  <c r="B14" i="8"/>
  <c r="G14" i="8"/>
  <c r="C20" i="3"/>
  <c r="C20" i="8"/>
  <c r="B20" i="8"/>
  <c r="G20" i="8"/>
  <c r="C36" i="3"/>
  <c r="C36" i="8"/>
  <c r="B36" i="8"/>
  <c r="G36" i="8"/>
  <c r="C52" i="3"/>
  <c r="C52" i="8"/>
  <c r="B52" i="8"/>
  <c r="G52" i="8"/>
  <c r="C68" i="3"/>
  <c r="C68" i="8"/>
  <c r="B68" i="8"/>
  <c r="G68" i="8"/>
  <c r="C84" i="3"/>
  <c r="C84" i="8"/>
  <c r="B84" i="8"/>
  <c r="G84" i="8"/>
  <c r="C100" i="3"/>
  <c r="C100" i="8"/>
  <c r="B100" i="8"/>
  <c r="G100" i="8"/>
  <c r="C116" i="3"/>
  <c r="C116" i="8"/>
  <c r="B116" i="8"/>
  <c r="G116" i="8"/>
  <c r="C132" i="3"/>
  <c r="C132" i="8"/>
  <c r="B132" i="8"/>
  <c r="G132" i="8"/>
  <c r="C148" i="3"/>
  <c r="C148" i="8"/>
  <c r="B148" i="8"/>
  <c r="G148" i="8"/>
  <c r="C164" i="3"/>
  <c r="C164" i="8"/>
  <c r="B164" i="8"/>
  <c r="G164" i="8"/>
  <c r="C180" i="3"/>
  <c r="C180" i="8"/>
  <c r="B180" i="8"/>
  <c r="G180" i="8"/>
  <c r="C196" i="3"/>
  <c r="C196" i="8"/>
  <c r="B196" i="8"/>
  <c r="G196" i="8"/>
  <c r="C212" i="3"/>
  <c r="C212" i="8"/>
  <c r="B212" i="8"/>
  <c r="G212" i="8"/>
  <c r="C29" i="3"/>
  <c r="C29" i="8"/>
  <c r="B29" i="8"/>
  <c r="G29" i="8"/>
  <c r="C45" i="3"/>
  <c r="C45" i="8"/>
  <c r="B45" i="8"/>
  <c r="G45" i="8"/>
  <c r="C61" i="3"/>
  <c r="C61" i="8"/>
  <c r="B61" i="8"/>
  <c r="G61" i="8"/>
  <c r="C77" i="3"/>
  <c r="C77" i="8"/>
  <c r="B77" i="8"/>
  <c r="G77" i="8"/>
  <c r="C93" i="3"/>
  <c r="C93" i="8"/>
  <c r="B93" i="8"/>
  <c r="G93" i="8"/>
  <c r="C125" i="3"/>
  <c r="C125" i="8"/>
  <c r="B125" i="8"/>
  <c r="G125" i="8"/>
  <c r="C195" i="3"/>
  <c r="C195" i="8"/>
  <c r="B195" i="8"/>
  <c r="G195" i="8"/>
  <c r="C174" i="3"/>
  <c r="C174" i="8"/>
  <c r="B174" i="8"/>
  <c r="G174" i="8"/>
  <c r="C153" i="3"/>
  <c r="C153" i="8"/>
  <c r="B153" i="8"/>
  <c r="G153" i="8"/>
  <c r="C131" i="3"/>
  <c r="C131" i="8"/>
  <c r="B131" i="8"/>
  <c r="G131" i="8"/>
  <c r="C102" i="3"/>
  <c r="C102" i="8"/>
  <c r="B102" i="8"/>
  <c r="G102" i="8"/>
  <c r="C70" i="3"/>
  <c r="C70" i="8"/>
  <c r="B70" i="8"/>
  <c r="G70" i="8"/>
  <c r="C38" i="3"/>
  <c r="C38" i="8"/>
  <c r="B38" i="8"/>
  <c r="G38" i="8"/>
  <c r="C206" i="3"/>
  <c r="C206" i="8"/>
  <c r="B206" i="8"/>
  <c r="G206" i="8"/>
  <c r="C163" i="3"/>
  <c r="C163" i="8"/>
  <c r="B163" i="8"/>
  <c r="G163" i="8"/>
  <c r="C118" i="3"/>
  <c r="C118" i="8"/>
  <c r="B118" i="8"/>
  <c r="G118" i="8"/>
  <c r="C54" i="3"/>
  <c r="C54" i="8"/>
  <c r="B54" i="8"/>
  <c r="G54" i="8"/>
  <c r="C3" i="3"/>
  <c r="C3" i="8"/>
  <c r="B3" i="8"/>
  <c r="G3" i="8"/>
  <c r="C7" i="3"/>
  <c r="C7" i="8"/>
  <c r="B7" i="8"/>
  <c r="C11" i="3"/>
  <c r="C11" i="8"/>
  <c r="B11" i="8"/>
  <c r="C10" i="3"/>
  <c r="G10" i="8"/>
  <c r="G7" i="8"/>
  <c r="G11" i="8"/>
  <c r="C34" i="3"/>
  <c r="C34" i="8"/>
  <c r="B34" i="8"/>
  <c r="C42" i="3"/>
  <c r="C42" i="8"/>
  <c r="B42" i="8"/>
  <c r="C50" i="3"/>
  <c r="C50" i="8"/>
  <c r="B50" i="8"/>
  <c r="C58" i="3"/>
  <c r="C58" i="8"/>
  <c r="B58" i="8"/>
  <c r="C66" i="3"/>
  <c r="C66" i="8"/>
  <c r="B66" i="8"/>
  <c r="C71" i="3"/>
  <c r="C71" i="8"/>
  <c r="B71" i="8"/>
  <c r="C114" i="3"/>
  <c r="C114" i="8"/>
  <c r="B114" i="8"/>
  <c r="C122" i="3"/>
  <c r="C122" i="8"/>
  <c r="B122" i="8"/>
  <c r="C130" i="3"/>
  <c r="C130" i="8"/>
  <c r="B130" i="8"/>
  <c r="C134" i="3"/>
  <c r="C134" i="8"/>
  <c r="B134" i="8"/>
  <c r="C138" i="3"/>
  <c r="C138" i="8"/>
  <c r="B138" i="8"/>
  <c r="C146" i="3"/>
  <c r="C146" i="8"/>
  <c r="B146" i="8"/>
  <c r="C150" i="3"/>
  <c r="C150" i="8"/>
  <c r="B150" i="8"/>
  <c r="C154" i="3"/>
  <c r="C154" i="8"/>
  <c r="B154" i="8"/>
  <c r="C162" i="3"/>
  <c r="C162" i="8"/>
  <c r="B162" i="8"/>
  <c r="C166" i="3"/>
  <c r="C166" i="8"/>
  <c r="B166" i="8"/>
  <c r="C170" i="3"/>
  <c r="C170" i="8"/>
  <c r="B170" i="8"/>
  <c r="C178" i="3"/>
  <c r="C178" i="8"/>
  <c r="B178" i="8"/>
  <c r="C182" i="3"/>
  <c r="C182" i="8"/>
  <c r="B182" i="8"/>
  <c r="C186" i="3"/>
  <c r="C186" i="8"/>
  <c r="B186" i="8"/>
  <c r="C194" i="3"/>
  <c r="C194" i="8"/>
  <c r="B194" i="8"/>
  <c r="C198" i="3"/>
  <c r="C198" i="8"/>
  <c r="B198" i="8"/>
  <c r="C202" i="3"/>
  <c r="C202" i="8"/>
  <c r="B202" i="8"/>
  <c r="C210" i="3"/>
  <c r="C210" i="8"/>
  <c r="B210" i="8"/>
  <c r="C214" i="3"/>
  <c r="C214" i="8"/>
  <c r="B214" i="8"/>
  <c r="C18" i="3"/>
  <c r="G18" i="8"/>
  <c r="C39" i="3"/>
  <c r="G39" i="8"/>
  <c r="G50" i="8"/>
  <c r="C59" i="3"/>
  <c r="G59" i="8"/>
  <c r="G71" i="8"/>
  <c r="C82" i="3"/>
  <c r="G82" i="8"/>
  <c r="C91" i="3"/>
  <c r="G91" i="8"/>
  <c r="C103" i="3"/>
  <c r="G103" i="8"/>
  <c r="G114" i="8"/>
  <c r="C123" i="3"/>
  <c r="G123" i="8"/>
  <c r="C133" i="3"/>
  <c r="G133" i="8"/>
  <c r="C139" i="3"/>
  <c r="G139" i="8"/>
  <c r="G146" i="8"/>
  <c r="G154" i="8"/>
  <c r="C161" i="3"/>
  <c r="G161" i="8"/>
  <c r="C167" i="3"/>
  <c r="G167" i="8"/>
  <c r="C175" i="3"/>
  <c r="G175" i="8"/>
  <c r="G182" i="8"/>
  <c r="C189" i="3"/>
  <c r="G189" i="8"/>
  <c r="C197" i="3"/>
  <c r="G197" i="8"/>
  <c r="C203" i="3"/>
  <c r="G203" i="8"/>
  <c r="G210" i="8"/>
  <c r="C87" i="3"/>
  <c r="C87" i="8"/>
  <c r="B87" i="8"/>
  <c r="C23" i="3"/>
  <c r="G23" i="8"/>
  <c r="C43" i="3"/>
  <c r="G43" i="8"/>
  <c r="G66" i="8"/>
  <c r="G87" i="8"/>
  <c r="C107" i="3"/>
  <c r="G107" i="8"/>
  <c r="C129" i="3"/>
  <c r="G129" i="8"/>
  <c r="C143" i="3"/>
  <c r="G143" i="8"/>
  <c r="C157" i="3"/>
  <c r="G157" i="8"/>
  <c r="C171" i="3"/>
  <c r="G171" i="8"/>
  <c r="G186" i="8"/>
  <c r="C193" i="3"/>
  <c r="G193" i="8"/>
  <c r="C207" i="3"/>
  <c r="G207" i="8"/>
  <c r="C79" i="3"/>
  <c r="C79" i="8"/>
  <c r="B79" i="8"/>
  <c r="C181" i="3"/>
  <c r="C181" i="8"/>
  <c r="B181" i="8"/>
  <c r="C209" i="3"/>
  <c r="C209" i="8"/>
  <c r="B209" i="8"/>
  <c r="C26" i="3"/>
  <c r="G26" i="8"/>
  <c r="C47" i="3"/>
  <c r="G47" i="8"/>
  <c r="C99" i="3"/>
  <c r="G99" i="8"/>
  <c r="G122" i="8"/>
  <c r="G138" i="8"/>
  <c r="C151" i="3"/>
  <c r="G151" i="8"/>
  <c r="G166" i="8"/>
  <c r="G181" i="8"/>
  <c r="G194" i="8"/>
  <c r="G209" i="8"/>
  <c r="C31" i="3"/>
  <c r="C31" i="8"/>
  <c r="B31" i="8"/>
  <c r="C35" i="3"/>
  <c r="C35" i="8"/>
  <c r="B35" i="8"/>
  <c r="C51" i="3"/>
  <c r="C51" i="8"/>
  <c r="B51" i="8"/>
  <c r="C55" i="3"/>
  <c r="C55" i="8"/>
  <c r="B55" i="8"/>
  <c r="C63" i="3"/>
  <c r="C63" i="8"/>
  <c r="B63" i="8"/>
  <c r="C90" i="3"/>
  <c r="C90" i="8"/>
  <c r="B90" i="8"/>
  <c r="C98" i="3"/>
  <c r="C98" i="8"/>
  <c r="B98" i="8"/>
  <c r="C106" i="3"/>
  <c r="C106" i="8"/>
  <c r="B106" i="8"/>
  <c r="C111" i="3"/>
  <c r="C111" i="8"/>
  <c r="B111" i="8"/>
  <c r="C115" i="3"/>
  <c r="C115" i="8"/>
  <c r="B115" i="8"/>
  <c r="C119" i="3"/>
  <c r="C119" i="8"/>
  <c r="B119" i="8"/>
  <c r="C127" i="3"/>
  <c r="C127" i="8"/>
  <c r="B127" i="8"/>
  <c r="C135" i="3"/>
  <c r="C135" i="8"/>
  <c r="B135" i="8"/>
  <c r="C155" i="3"/>
  <c r="C155" i="8"/>
  <c r="B155" i="8"/>
  <c r="C159" i="3"/>
  <c r="C159" i="8"/>
  <c r="B159" i="8"/>
  <c r="C183" i="3"/>
  <c r="C183" i="8"/>
  <c r="B183" i="8"/>
  <c r="C187" i="3"/>
  <c r="C187" i="8"/>
  <c r="B187" i="8"/>
  <c r="C191" i="3"/>
  <c r="C191" i="8"/>
  <c r="B191" i="8"/>
  <c r="C199" i="3"/>
  <c r="C199" i="8"/>
  <c r="B199" i="8"/>
  <c r="C215" i="3"/>
  <c r="C215" i="8"/>
  <c r="B215" i="8"/>
  <c r="C19" i="3"/>
  <c r="G19" i="8"/>
  <c r="G31" i="8"/>
  <c r="G42" i="8"/>
  <c r="G51" i="8"/>
  <c r="G63" i="8"/>
  <c r="C83" i="3"/>
  <c r="G83" i="8"/>
  <c r="C95" i="3"/>
  <c r="G95" i="8"/>
  <c r="G106" i="8"/>
  <c r="G115" i="8"/>
  <c r="G127" i="8"/>
  <c r="G134" i="8"/>
  <c r="C141" i="3"/>
  <c r="G141" i="8"/>
  <c r="C149" i="3"/>
  <c r="G149" i="8"/>
  <c r="G155" i="8"/>
  <c r="G162" i="8"/>
  <c r="G170" i="8"/>
  <c r="C177" i="3"/>
  <c r="G177" i="8"/>
  <c r="G183" i="8"/>
  <c r="G191" i="8"/>
  <c r="G198" i="8"/>
  <c r="C205" i="3"/>
  <c r="G205" i="8"/>
  <c r="C213" i="3"/>
  <c r="G213" i="8"/>
  <c r="C15" i="3"/>
  <c r="C15" i="8"/>
  <c r="B15" i="8"/>
  <c r="G34" i="8"/>
  <c r="G55" i="8"/>
  <c r="C75" i="3"/>
  <c r="G75" i="8"/>
  <c r="G98" i="8"/>
  <c r="G119" i="8"/>
  <c r="G135" i="8"/>
  <c r="G150" i="8"/>
  <c r="C165" i="3"/>
  <c r="G165" i="8"/>
  <c r="G178" i="8"/>
  <c r="G199" i="8"/>
  <c r="G214" i="8"/>
  <c r="C145" i="3"/>
  <c r="C145" i="8"/>
  <c r="B145" i="8"/>
  <c r="C173" i="3"/>
  <c r="C173" i="8"/>
  <c r="B173" i="8"/>
  <c r="G15" i="8"/>
  <c r="G35" i="8"/>
  <c r="G58" i="8"/>
  <c r="G79" i="8"/>
  <c r="G90" i="8"/>
  <c r="G111" i="8"/>
  <c r="G130" i="8"/>
  <c r="G145" i="8"/>
  <c r="G159" i="8"/>
  <c r="G173" i="8"/>
  <c r="G187" i="8"/>
  <c r="G202" i="8"/>
  <c r="G215" i="8"/>
  <c r="C36" i="5"/>
  <c r="C40" i="5"/>
  <c r="C39" i="5"/>
  <c r="C38" i="5"/>
  <c r="C37" i="5"/>
  <c r="D36" i="5"/>
  <c r="E36" i="5"/>
  <c r="D39" i="5"/>
  <c r="E39" i="5"/>
  <c r="D38" i="5"/>
  <c r="E38" i="5"/>
  <c r="D37" i="5"/>
  <c r="E37" i="5"/>
  <c r="C207" i="8"/>
  <c r="B207" i="8"/>
  <c r="C203" i="8"/>
  <c r="B203" i="8"/>
  <c r="C175" i="8"/>
  <c r="B175" i="8"/>
  <c r="C171" i="8"/>
  <c r="B171" i="8"/>
  <c r="C167" i="8"/>
  <c r="B167" i="8"/>
  <c r="C151" i="8"/>
  <c r="B151" i="8"/>
  <c r="C143" i="8"/>
  <c r="B143" i="8"/>
  <c r="C139" i="8"/>
  <c r="B139" i="8"/>
  <c r="C123" i="8"/>
  <c r="B123" i="8"/>
  <c r="C107" i="8"/>
  <c r="B107" i="8"/>
  <c r="C99" i="8"/>
  <c r="B99" i="8"/>
  <c r="C67" i="3"/>
  <c r="C59" i="8"/>
  <c r="B59" i="8"/>
  <c r="C47" i="8"/>
  <c r="B47" i="8"/>
  <c r="C43" i="8"/>
  <c r="B43" i="8"/>
  <c r="C39" i="8"/>
  <c r="B39" i="8"/>
  <c r="C26" i="8"/>
  <c r="B26" i="8"/>
  <c r="C23" i="8"/>
  <c r="B23" i="8"/>
  <c r="C18" i="8"/>
  <c r="B18" i="8"/>
  <c r="B2" i="8"/>
  <c r="B213" i="8"/>
  <c r="B205" i="8"/>
  <c r="B197" i="8"/>
  <c r="B193" i="8"/>
  <c r="B189" i="8"/>
  <c r="B177" i="8"/>
  <c r="B165" i="8"/>
  <c r="B161" i="8"/>
  <c r="B157" i="8"/>
  <c r="B149" i="8"/>
  <c r="B141" i="8"/>
  <c r="B133" i="8"/>
  <c r="B129" i="8"/>
  <c r="B103" i="8"/>
  <c r="B95" i="8"/>
  <c r="B91" i="8"/>
  <c r="B83" i="8"/>
  <c r="B82" i="8"/>
  <c r="B75" i="8"/>
  <c r="B19" i="8"/>
  <c r="B10" i="8"/>
  <c r="C213" i="8"/>
  <c r="C205" i="8"/>
  <c r="C197" i="8"/>
  <c r="C193" i="8"/>
  <c r="C189" i="8"/>
  <c r="C177" i="8"/>
  <c r="C165" i="8"/>
  <c r="C161" i="8"/>
  <c r="C157" i="8"/>
  <c r="C149" i="8"/>
  <c r="C141" i="8"/>
  <c r="C133" i="8"/>
  <c r="C129" i="8"/>
  <c r="C103" i="8"/>
  <c r="C95" i="8"/>
  <c r="C91" i="8"/>
  <c r="C83" i="8"/>
  <c r="C82" i="8"/>
  <c r="C75" i="8"/>
  <c r="C19" i="8"/>
  <c r="C10" i="8"/>
  <c r="C2" i="3"/>
  <c r="C2" i="8"/>
  <c r="G2" i="8"/>
  <c r="D212" i="8"/>
  <c r="D180" i="8"/>
  <c r="D148" i="8"/>
  <c r="D208" i="8"/>
  <c r="D192" i="8"/>
  <c r="D176" i="8"/>
  <c r="D160" i="8"/>
  <c r="D196" i="8"/>
  <c r="D164" i="8"/>
  <c r="D204" i="8"/>
  <c r="D188" i="8"/>
  <c r="D172" i="8"/>
  <c r="D156" i="8"/>
  <c r="D200" i="8"/>
  <c r="D184" i="8"/>
  <c r="D168" i="8"/>
  <c r="D152" i="8"/>
  <c r="D134" i="8"/>
  <c r="D123" i="8"/>
  <c r="D112" i="8"/>
  <c r="D106" i="8"/>
  <c r="D95" i="8"/>
  <c r="D77" i="8"/>
  <c r="D43" i="8"/>
  <c r="D9" i="8"/>
  <c r="D215" i="8"/>
  <c r="D207" i="8"/>
  <c r="D199" i="8"/>
  <c r="D195" i="8"/>
  <c r="D187" i="8"/>
  <c r="D179" i="8"/>
  <c r="D171" i="8"/>
  <c r="D159" i="8"/>
  <c r="D151" i="8"/>
  <c r="D143" i="8"/>
  <c r="D132" i="8"/>
  <c r="D127" i="8"/>
  <c r="D116" i="8"/>
  <c r="D105" i="8"/>
  <c r="D94" i="8"/>
  <c r="D82" i="8"/>
  <c r="D55" i="8"/>
  <c r="D22" i="8"/>
  <c r="D214" i="8"/>
  <c r="D210" i="8"/>
  <c r="D206" i="8"/>
  <c r="D202" i="8"/>
  <c r="D198" i="8"/>
  <c r="D194" i="8"/>
  <c r="D190" i="8"/>
  <c r="D186" i="8"/>
  <c r="D182" i="8"/>
  <c r="D178" i="8"/>
  <c r="D174" i="8"/>
  <c r="D170" i="8"/>
  <c r="D166" i="8"/>
  <c r="D162" i="8"/>
  <c r="D158" i="8"/>
  <c r="D154" i="8"/>
  <c r="D150" i="8"/>
  <c r="D146" i="8"/>
  <c r="D142" i="8"/>
  <c r="D136" i="8"/>
  <c r="D131" i="8"/>
  <c r="D126" i="8"/>
  <c r="D120" i="8"/>
  <c r="D115" i="8"/>
  <c r="D110" i="8"/>
  <c r="D103" i="8"/>
  <c r="D98" i="8"/>
  <c r="D93" i="8"/>
  <c r="D87" i="8"/>
  <c r="D81" i="8"/>
  <c r="D68" i="8"/>
  <c r="D51" i="8"/>
  <c r="D35" i="8"/>
  <c r="D18" i="8"/>
  <c r="D144" i="8"/>
  <c r="D139" i="8"/>
  <c r="D128" i="8"/>
  <c r="D118" i="8"/>
  <c r="D101" i="8"/>
  <c r="D90" i="8"/>
  <c r="D84" i="8"/>
  <c r="D59" i="8"/>
  <c r="D26" i="8"/>
  <c r="D211" i="8"/>
  <c r="D203" i="8"/>
  <c r="D191" i="8"/>
  <c r="D183" i="8"/>
  <c r="D175" i="8"/>
  <c r="D167" i="8"/>
  <c r="D163" i="8"/>
  <c r="D155" i="8"/>
  <c r="D147" i="8"/>
  <c r="D138" i="8"/>
  <c r="D122" i="8"/>
  <c r="D111" i="8"/>
  <c r="D99" i="8"/>
  <c r="D89" i="8"/>
  <c r="D72" i="8"/>
  <c r="D39" i="8"/>
  <c r="D4" i="8"/>
  <c r="D2" i="8"/>
  <c r="D213" i="8"/>
  <c r="D209" i="8"/>
  <c r="D205" i="8"/>
  <c r="D201" i="8"/>
  <c r="D197" i="8"/>
  <c r="D193" i="8"/>
  <c r="D189" i="8"/>
  <c r="D185" i="8"/>
  <c r="D181" i="8"/>
  <c r="D177" i="8"/>
  <c r="D173" i="8"/>
  <c r="D169" i="8"/>
  <c r="D165" i="8"/>
  <c r="D161" i="8"/>
  <c r="D157" i="8"/>
  <c r="D153" i="8"/>
  <c r="D149" i="8"/>
  <c r="D145" i="8"/>
  <c r="D140" i="8"/>
  <c r="D135" i="8"/>
  <c r="D130" i="8"/>
  <c r="D124" i="8"/>
  <c r="D119" i="8"/>
  <c r="D114" i="8"/>
  <c r="D107" i="8"/>
  <c r="D102" i="8"/>
  <c r="D97" i="8"/>
  <c r="D91" i="8"/>
  <c r="D86" i="8"/>
  <c r="D80" i="8"/>
  <c r="D63" i="8"/>
  <c r="D47" i="8"/>
  <c r="D31" i="8"/>
  <c r="D14" i="8"/>
  <c r="D78" i="8"/>
  <c r="D73" i="8"/>
  <c r="D69" i="8"/>
  <c r="D64" i="8"/>
  <c r="D60" i="8"/>
  <c r="D56" i="8"/>
  <c r="D52" i="8"/>
  <c r="D48" i="8"/>
  <c r="D44" i="8"/>
  <c r="D40" i="8"/>
  <c r="D36" i="8"/>
  <c r="D32" i="8"/>
  <c r="D28" i="8"/>
  <c r="D23" i="8"/>
  <c r="D19" i="8"/>
  <c r="D15" i="8"/>
  <c r="D10" i="8"/>
  <c r="D5" i="8"/>
  <c r="D76" i="8"/>
  <c r="D71" i="8"/>
  <c r="D66" i="8"/>
  <c r="D62" i="8"/>
  <c r="D58" i="8"/>
  <c r="D54" i="8"/>
  <c r="D50" i="8"/>
  <c r="D46" i="8"/>
  <c r="D42" i="8"/>
  <c r="D38" i="8"/>
  <c r="D34" i="8"/>
  <c r="D30" i="8"/>
  <c r="D25" i="8"/>
  <c r="D21" i="8"/>
  <c r="D17" i="8"/>
  <c r="D12" i="8"/>
  <c r="D8" i="8"/>
  <c r="D3" i="8"/>
  <c r="D141" i="8"/>
  <c r="D137" i="8"/>
  <c r="D133" i="8"/>
  <c r="D129" i="8"/>
  <c r="D125" i="8"/>
  <c r="D121" i="8"/>
  <c r="D117" i="8"/>
  <c r="D113" i="8"/>
  <c r="D108" i="8"/>
  <c r="D104" i="8"/>
  <c r="D100" i="8"/>
  <c r="D96" i="8"/>
  <c r="D92" i="8"/>
  <c r="D88" i="8"/>
  <c r="D83" i="8"/>
  <c r="D79" i="8"/>
  <c r="D75" i="8"/>
  <c r="D70" i="8"/>
  <c r="D65" i="8"/>
  <c r="D61" i="8"/>
  <c r="D57" i="8"/>
  <c r="D53" i="8"/>
  <c r="D49" i="8"/>
  <c r="D45" i="8"/>
  <c r="D41" i="8"/>
  <c r="D37" i="8"/>
  <c r="D33" i="8"/>
  <c r="D29" i="8"/>
  <c r="D24" i="8"/>
  <c r="D20" i="8"/>
  <c r="D16" i="8"/>
  <c r="D11" i="8"/>
  <c r="D7" i="8"/>
  <c r="E2"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8" i="8"/>
  <c r="E107" i="8"/>
  <c r="E106" i="8"/>
  <c r="E105" i="8"/>
  <c r="E104" i="8"/>
  <c r="E103" i="8"/>
  <c r="E102" i="8"/>
  <c r="E101" i="8"/>
  <c r="E100" i="8"/>
  <c r="E99" i="8"/>
  <c r="E98" i="8"/>
  <c r="E97" i="8"/>
  <c r="E96" i="8"/>
  <c r="E95" i="8"/>
  <c r="E94" i="8"/>
  <c r="E93" i="8"/>
  <c r="E92" i="8"/>
  <c r="E91" i="8"/>
  <c r="E90" i="8"/>
  <c r="E89" i="8"/>
  <c r="E88" i="8"/>
  <c r="E87" i="8"/>
  <c r="E86" i="8"/>
  <c r="E84" i="8"/>
  <c r="E83" i="8"/>
  <c r="E82" i="8"/>
  <c r="E81" i="8"/>
  <c r="E80" i="8"/>
  <c r="E79" i="8"/>
  <c r="E78" i="8"/>
  <c r="E77" i="8"/>
  <c r="E76" i="8"/>
  <c r="E75" i="8"/>
  <c r="E73" i="8"/>
  <c r="E72" i="8"/>
  <c r="E71" i="8"/>
  <c r="E70" i="8"/>
  <c r="E69" i="8"/>
  <c r="E68"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6" i="8"/>
  <c r="E25" i="8"/>
  <c r="E24" i="8"/>
  <c r="E23" i="8"/>
  <c r="E22" i="8"/>
  <c r="E21" i="8"/>
  <c r="E20" i="8"/>
  <c r="E19" i="8"/>
  <c r="E18" i="8"/>
  <c r="E17" i="8"/>
  <c r="E16" i="8"/>
  <c r="E15" i="8"/>
  <c r="E14" i="8"/>
  <c r="E12" i="8"/>
  <c r="E11" i="8"/>
  <c r="E10" i="8"/>
  <c r="E9" i="8"/>
  <c r="E8" i="8"/>
  <c r="E7" i="8"/>
  <c r="E5" i="8"/>
  <c r="E4" i="8"/>
  <c r="E3" i="8"/>
</calcChain>
</file>

<file path=xl/sharedStrings.xml><?xml version="1.0" encoding="utf-8"?>
<sst xmlns="http://schemas.openxmlformats.org/spreadsheetml/2006/main" count="1207" uniqueCount="529">
  <si>
    <t>This Excel workbook can be used to calculate the characterisation factors for Global Warming. The workbook consists the following sheets:</t>
  </si>
  <si>
    <t>AGWP: Calculates the AGWP for a 1000 year time horizon for all GHGs except CO2</t>
  </si>
  <si>
    <t>TH (yr)</t>
  </si>
  <si>
    <t>t3</t>
  </si>
  <si>
    <t>t2</t>
  </si>
  <si>
    <t>t1</t>
  </si>
  <si>
    <t>100gtonC/kg CO2</t>
  </si>
  <si>
    <t>a3</t>
  </si>
  <si>
    <t>a2</t>
  </si>
  <si>
    <t>a1</t>
  </si>
  <si>
    <t>a0</t>
  </si>
  <si>
    <t>Equation from: Joos et al. 2013</t>
  </si>
  <si>
    <t>Time integrated temperature change (C yr)</t>
  </si>
  <si>
    <t>Conversion factor from 100gtonC to 1 kg CO2</t>
  </si>
  <si>
    <t>Temperature change (time-integrated)   (C yr/kg CO2)</t>
  </si>
  <si>
    <t>Lifetime</t>
  </si>
  <si>
    <t>Unit</t>
  </si>
  <si>
    <t>RE (W m-2 ppb-1)</t>
  </si>
  <si>
    <t>AGWP20 (W m-2 yr kg-1)</t>
  </si>
  <si>
    <t>GWP20</t>
  </si>
  <si>
    <t>AGWP 100(W m-2 yr kg-1)</t>
  </si>
  <si>
    <t>GWP100</t>
  </si>
  <si>
    <t>Lifetime(years)</t>
  </si>
  <si>
    <t>Carbon dioxide</t>
  </si>
  <si>
    <t>CO2</t>
  </si>
  <si>
    <t>Infinite</t>
  </si>
  <si>
    <t>-</t>
  </si>
  <si>
    <t>Methane</t>
  </si>
  <si>
    <t>CH4</t>
  </si>
  <si>
    <t>years</t>
  </si>
  <si>
    <t>Fossil methane</t>
  </si>
  <si>
    <t>Nitrous oxide</t>
  </si>
  <si>
    <t>N2O</t>
  </si>
  <si>
    <t>Chlorofluorocarbons</t>
  </si>
  <si>
    <t>CFC-11</t>
  </si>
  <si>
    <t>CCl3F</t>
  </si>
  <si>
    <t>CFC-12</t>
  </si>
  <si>
    <t>CCl2F2</t>
  </si>
  <si>
    <t>CFC-13</t>
  </si>
  <si>
    <t>CClF3</t>
  </si>
  <si>
    <t>CFC-113</t>
  </si>
  <si>
    <t>CCl2FCClF2</t>
  </si>
  <si>
    <t>CFC-114</t>
  </si>
  <si>
    <t>CClF2CClF2</t>
  </si>
  <si>
    <t>CFC-115</t>
  </si>
  <si>
    <t>CClF2CF3</t>
  </si>
  <si>
    <t>Hydrochlorofluorocarbons</t>
  </si>
  <si>
    <t>HCFC-21</t>
  </si>
  <si>
    <t>CHCl2F</t>
  </si>
  <si>
    <t>HCFC-22</t>
  </si>
  <si>
    <t>CHClF2</t>
  </si>
  <si>
    <t>HCFC-122</t>
  </si>
  <si>
    <t>CHCl2CF2Cl</t>
  </si>
  <si>
    <t>HCFC-122a</t>
  </si>
  <si>
    <t>CHFClCFCl2</t>
  </si>
  <si>
    <t>HCFC-123</t>
  </si>
  <si>
    <t>CHCl2CF3</t>
  </si>
  <si>
    <t>HCFC-123a</t>
  </si>
  <si>
    <t>CHClFCF2Cl</t>
  </si>
  <si>
    <t>HCFC-124</t>
  </si>
  <si>
    <t>CHClFCF3</t>
  </si>
  <si>
    <t>HCFC-132c</t>
  </si>
  <si>
    <t>CH2FCFCl2</t>
  </si>
  <si>
    <t>HCFC-141b</t>
  </si>
  <si>
    <t>CH3CCl2F</t>
  </si>
  <si>
    <t>HCFC-142b</t>
  </si>
  <si>
    <t>CH3CClF2</t>
  </si>
  <si>
    <t>HCFC-225ca</t>
  </si>
  <si>
    <t>CHCl2CF2CF3</t>
  </si>
  <si>
    <t>HCFC-225cb</t>
  </si>
  <si>
    <t>CHClFCF2CClF2</t>
  </si>
  <si>
    <t>(E)-1-Chloro-3,3,3-trifluoroprop-1-ene</t>
  </si>
  <si>
    <t>trans-CF3CH=CHCl</t>
  </si>
  <si>
    <t>days</t>
  </si>
  <si>
    <t>Hydrofluorocarbons</t>
  </si>
  <si>
    <t>HFC-23</t>
  </si>
  <si>
    <t>CHF3</t>
  </si>
  <si>
    <t>HFC-32</t>
  </si>
  <si>
    <t>CH2F2</t>
  </si>
  <si>
    <t>HFC-41</t>
  </si>
  <si>
    <t>CH3F</t>
  </si>
  <si>
    <t>HFC-125</t>
  </si>
  <si>
    <t>CHF2CF3</t>
  </si>
  <si>
    <t>HFC-134</t>
  </si>
  <si>
    <t>CHF2CHF2</t>
  </si>
  <si>
    <t>HFC-134a</t>
  </si>
  <si>
    <t>CH2FCF3</t>
  </si>
  <si>
    <t>HFC-143</t>
  </si>
  <si>
    <t>CH2FCHF2</t>
  </si>
  <si>
    <t>HFC-143a</t>
  </si>
  <si>
    <t>CH3CF3</t>
  </si>
  <si>
    <t>HFC-152</t>
  </si>
  <si>
    <t>CH2FCH2F</t>
  </si>
  <si>
    <t>HFC-152a</t>
  </si>
  <si>
    <t>CH3CHF2</t>
  </si>
  <si>
    <t>HFC-161</t>
  </si>
  <si>
    <t>CH3CH2F</t>
  </si>
  <si>
    <t>HFC-227ca</t>
  </si>
  <si>
    <t>CF3CF2CHF2</t>
  </si>
  <si>
    <t>HFC-227ea</t>
  </si>
  <si>
    <t>CF3CHFCF3</t>
  </si>
  <si>
    <t>HFC-236cb</t>
  </si>
  <si>
    <t>CH2FCF2CF3</t>
  </si>
  <si>
    <t>HFC-236ea</t>
  </si>
  <si>
    <t>CHF2CHFCF3</t>
  </si>
  <si>
    <t>HFC-236fa</t>
  </si>
  <si>
    <t>CF3CH2CF3</t>
  </si>
  <si>
    <t>HFC-245ca</t>
  </si>
  <si>
    <t>CH2FCF2CHF2</t>
  </si>
  <si>
    <t>HFC-245cb</t>
  </si>
  <si>
    <t>CF3CF2CH3</t>
  </si>
  <si>
    <t>HFC-245ea</t>
  </si>
  <si>
    <t>CHF2CHFCHF2</t>
  </si>
  <si>
    <t>HFC-245eb</t>
  </si>
  <si>
    <t>CH2FCHFCF3</t>
  </si>
  <si>
    <t>HFC-245fa</t>
  </si>
  <si>
    <t>CHF2CH2CF3</t>
  </si>
  <si>
    <t>HFC-263fb</t>
  </si>
  <si>
    <t>CH3CH2CF3</t>
  </si>
  <si>
    <t>HFC-272ca</t>
  </si>
  <si>
    <t>CH3CF2CH3</t>
  </si>
  <si>
    <t>HFC-329p</t>
  </si>
  <si>
    <t>CHF2CF2CF2CF3</t>
  </si>
  <si>
    <t>HFC-365mfc</t>
  </si>
  <si>
    <t>CH3CF2CH2CF3</t>
  </si>
  <si>
    <t>HFC-43-10mee</t>
  </si>
  <si>
    <t>CF3CHFCHFCF2CF3</t>
  </si>
  <si>
    <t>HFC-1132a</t>
  </si>
  <si>
    <t>CH2=CF2</t>
  </si>
  <si>
    <t>HFC-1141</t>
  </si>
  <si>
    <t>CH2=CHF</t>
  </si>
  <si>
    <t>(Z)-HFC-1225ye</t>
  </si>
  <si>
    <t>CF3CF=CHF(Z)</t>
  </si>
  <si>
    <t>(E)-HFC-1225ye</t>
  </si>
  <si>
    <t>CF3CF=CHF(E)</t>
  </si>
  <si>
    <t>(Z)-HFC-1234ze</t>
  </si>
  <si>
    <t>CF3CH=CHF(Z)</t>
  </si>
  <si>
    <t>HFC-1234yf</t>
  </si>
  <si>
    <t>CF3CF=CH2</t>
  </si>
  <si>
    <t>(E)-HFC-1234ze</t>
  </si>
  <si>
    <t>trans-CF3CH=CHF</t>
  </si>
  <si>
    <t>(Z)-HFC-1336</t>
  </si>
  <si>
    <t>CF3CH=CHCF3(Z)</t>
  </si>
  <si>
    <t>HFC-1243zf</t>
  </si>
  <si>
    <t>CF3CH=CH2</t>
  </si>
  <si>
    <t>HFC-1345zfc</t>
  </si>
  <si>
    <t>C2F5CH=CH2</t>
  </si>
  <si>
    <t>3,3,4,4,5,5,6,6,6-Nonafluorohex-1-ene</t>
  </si>
  <si>
    <t>C4F9CH=CH2</t>
  </si>
  <si>
    <t>3,3,4,4,5,5,6,6,7,7,8,8,8-Tridecafluorooct-1-ene</t>
  </si>
  <si>
    <t>C6F13CH=CH2</t>
  </si>
  <si>
    <t>3,3,4,4,5,5,6,6,7,7,8,8,9,9,10,10,10-Heptadecafluorodec-1-ene</t>
  </si>
  <si>
    <t>C8F17CH=CH2</t>
  </si>
  <si>
    <t>Chlorocarbons and hydrochlorocarbons</t>
  </si>
  <si>
    <t>Methyl chloroform</t>
  </si>
  <si>
    <t>CH3CCl3</t>
  </si>
  <si>
    <t>Carbon tetrachloride</t>
  </si>
  <si>
    <t>CCl4</t>
  </si>
  <si>
    <t>Methyl chloride</t>
  </si>
  <si>
    <t>CH3Cl</t>
  </si>
  <si>
    <t>Methylene chloride</t>
  </si>
  <si>
    <t>CH2Cl2</t>
  </si>
  <si>
    <t>Chloroform</t>
  </si>
  <si>
    <t>CHCl3</t>
  </si>
  <si>
    <t>1,2-Dichloroethane</t>
  </si>
  <si>
    <t>CH2ClCH2Cl</t>
  </si>
  <si>
    <t>Bromocarbons, hyrdobromocarbons and Halons</t>
  </si>
  <si>
    <t>Methyl bromide</t>
  </si>
  <si>
    <t>CH3Br</t>
  </si>
  <si>
    <t>Methylene bromide</t>
  </si>
  <si>
    <t>CH2Br2</t>
  </si>
  <si>
    <t>Halon-1201</t>
  </si>
  <si>
    <t>CHBrF2</t>
  </si>
  <si>
    <t>Halon-1202</t>
  </si>
  <si>
    <t>CBr2F2</t>
  </si>
  <si>
    <t>Halon-1211</t>
  </si>
  <si>
    <t>CBrClF2</t>
  </si>
  <si>
    <t>Halon-1301</t>
  </si>
  <si>
    <t>CBrF3</t>
  </si>
  <si>
    <t>Halon-2301</t>
  </si>
  <si>
    <t>CH2BrCF3</t>
  </si>
  <si>
    <t>Halon-2311/Halothane</t>
  </si>
  <si>
    <t>CHBrClCF3</t>
  </si>
  <si>
    <t>Halon-2401</t>
  </si>
  <si>
    <t>CHFBrCF3</t>
  </si>
  <si>
    <t>Halon-2402</t>
  </si>
  <si>
    <t>CBrF2CBrF2</t>
  </si>
  <si>
    <t>Fully Fluorinated Species</t>
  </si>
  <si>
    <t>Nitrogen trifluoride</t>
  </si>
  <si>
    <t>NF3</t>
  </si>
  <si>
    <t>Sulphur hexafluoride</t>
  </si>
  <si>
    <t>SF6</t>
  </si>
  <si>
    <t>(Trifluoromethyl)sulfur pentafluoride</t>
  </si>
  <si>
    <t>SF5CF3</t>
  </si>
  <si>
    <t>Sulfuryl fluoride</t>
  </si>
  <si>
    <t>SO2F2</t>
  </si>
  <si>
    <t>PFC-14</t>
  </si>
  <si>
    <t>CF4</t>
  </si>
  <si>
    <t>PFC-116</t>
  </si>
  <si>
    <t>C2F6</t>
  </si>
  <si>
    <t>PFC-c216</t>
  </si>
  <si>
    <t>c-C3F6</t>
  </si>
  <si>
    <t>PFC-218</t>
  </si>
  <si>
    <t>C3F8</t>
  </si>
  <si>
    <t>PFC-318</t>
  </si>
  <si>
    <t>c-C4F8</t>
  </si>
  <si>
    <t>PFC-31-10</t>
  </si>
  <si>
    <t>C4F10</t>
  </si>
  <si>
    <t>Perfluorocyclopentene</t>
  </si>
  <si>
    <t>c-C5F8</t>
  </si>
  <si>
    <t>PFC-41-12</t>
  </si>
  <si>
    <t>n-C5F12</t>
  </si>
  <si>
    <t>PFC-51-14</t>
  </si>
  <si>
    <t>n-C6F14</t>
  </si>
  <si>
    <t>PFC-61-16</t>
  </si>
  <si>
    <t>n-C7F16</t>
  </si>
  <si>
    <t>PFC-71-18</t>
  </si>
  <si>
    <t>C8F18</t>
  </si>
  <si>
    <t>PFC-91-18</t>
  </si>
  <si>
    <t>C10F18</t>
  </si>
  <si>
    <t>Perfluorodecalin(cis)</t>
  </si>
  <si>
    <t>Z-C10F18</t>
  </si>
  <si>
    <t>Perfluorodecalin(trans)</t>
  </si>
  <si>
    <t>E-C10F18</t>
  </si>
  <si>
    <t>PFC-1114</t>
  </si>
  <si>
    <t>CF2=CF2</t>
  </si>
  <si>
    <t>PFC-1216</t>
  </si>
  <si>
    <t>CF3CF=CF2</t>
  </si>
  <si>
    <t>Perfluorobuta-1,3-diene</t>
  </si>
  <si>
    <t>CF2=CFCF=CF2</t>
  </si>
  <si>
    <t>Perfluorobut-1-ene</t>
  </si>
  <si>
    <t>CF3CF2CF=CF2</t>
  </si>
  <si>
    <t>Perfluorobut-2-ene</t>
  </si>
  <si>
    <t>CF3CF=CFCF3</t>
  </si>
  <si>
    <t>Halogenated alcohols and ethers</t>
  </si>
  <si>
    <t>HFE-125</t>
  </si>
  <si>
    <t>CHF2OCF3</t>
  </si>
  <si>
    <t>HFE-134 (HG-00)</t>
  </si>
  <si>
    <t>CHF2OCHF2</t>
  </si>
  <si>
    <t>HFE-143a</t>
  </si>
  <si>
    <t>CH3OCF3</t>
  </si>
  <si>
    <t>HFE-227ea</t>
  </si>
  <si>
    <t>CF3CHFOCF3</t>
  </si>
  <si>
    <t>HCFE-235ca2(enflurane)</t>
  </si>
  <si>
    <t>CHF2OCF2CHFCl</t>
  </si>
  <si>
    <t>HCFE-235da2(isoflurane)</t>
  </si>
  <si>
    <t>CHF2OCHClCF3</t>
  </si>
  <si>
    <t>HFE-236ca</t>
  </si>
  <si>
    <t>CHF2OCF2CHF2</t>
  </si>
  <si>
    <t>HFE-236ea2(desflurane)</t>
  </si>
  <si>
    <t>CHF2OCHFCF3</t>
  </si>
  <si>
    <t>HFE-236fa</t>
  </si>
  <si>
    <t>CF3CH2OCF3</t>
  </si>
  <si>
    <t>HFE-245cb2</t>
  </si>
  <si>
    <t>CF3CF2OCH3</t>
  </si>
  <si>
    <t>HFE-245fa1</t>
  </si>
  <si>
    <t>CHF2CH2OCF3</t>
  </si>
  <si>
    <t>HFE-245fa2</t>
  </si>
  <si>
    <t>CHF2OCH2CF3</t>
  </si>
  <si>
    <t>2,2,3,3,3-Pentafluoropropan-1-ol</t>
  </si>
  <si>
    <t>CF3CF2CH2OH</t>
  </si>
  <si>
    <t>HFE-254cb1</t>
  </si>
  <si>
    <t>CH3OCF2CHF2</t>
  </si>
  <si>
    <t>HFE-263fb2</t>
  </si>
  <si>
    <t>CF3CH2OCH3</t>
  </si>
  <si>
    <t>HFE-263m1</t>
  </si>
  <si>
    <t>CF3OCH2CH3</t>
  </si>
  <si>
    <t>3,3,3-Trifluoropropan-1-ol</t>
  </si>
  <si>
    <t>CF3CH2CH2OH</t>
  </si>
  <si>
    <t>HFE-329mcc2</t>
  </si>
  <si>
    <t>CHF2CF2OCF2CF3</t>
  </si>
  <si>
    <t>HFE-338mmz1</t>
  </si>
  <si>
    <t>(CF3)2CHOCHF2</t>
  </si>
  <si>
    <t>HFE-338mcf2</t>
  </si>
  <si>
    <t>CF3CH2OCF2CF3</t>
  </si>
  <si>
    <t>Sevoflurane (HFE-347mmz1)</t>
  </si>
  <si>
    <t>(CF3)2CHOCH2F</t>
  </si>
  <si>
    <t>HFE-347mcc3 (HFE-7000)</t>
  </si>
  <si>
    <t>CH3OCF2CF2CF3</t>
  </si>
  <si>
    <t>HFE-347mcf2</t>
  </si>
  <si>
    <t>CHF2CH2OCF2CF3</t>
  </si>
  <si>
    <t>HFE-347pcf2</t>
  </si>
  <si>
    <t>CHF2CF2OCH2CF3</t>
  </si>
  <si>
    <t>HFE-347mmy1</t>
  </si>
  <si>
    <t>(CF3)2CFOCH3</t>
  </si>
  <si>
    <t>HFE-356mec3</t>
  </si>
  <si>
    <t>CH3OCF2CHFCF3</t>
  </si>
  <si>
    <t>HFE-356mff2</t>
  </si>
  <si>
    <t>CF3CH2OCH2CF3</t>
  </si>
  <si>
    <t>HFE-356pcf2</t>
  </si>
  <si>
    <t>CHF2CH2OCF2CHF2</t>
  </si>
  <si>
    <t>HFE-356pcf3</t>
  </si>
  <si>
    <t>CHF2OCH2CF2CHF2</t>
  </si>
  <si>
    <t>HFE-356pcc3</t>
  </si>
  <si>
    <t>CH3OCF2CF2CHF2</t>
  </si>
  <si>
    <t>HFE-356mmz1</t>
  </si>
  <si>
    <t>(CF3)2CHOCH3</t>
  </si>
  <si>
    <t>HFE-365mcf3</t>
  </si>
  <si>
    <t>CF3CF2CH2OCH3</t>
  </si>
  <si>
    <t>HFE-365mcf2</t>
  </si>
  <si>
    <t>CF3CF2OCH2CH3</t>
  </si>
  <si>
    <t>HFE-374pc2</t>
  </si>
  <si>
    <t>CHF2CF2OCH2CH3</t>
  </si>
  <si>
    <t>4,4,4-Trifluorobutan-1-ol</t>
  </si>
  <si>
    <t>CF3(CH2)2CH2OH</t>
  </si>
  <si>
    <t>2,2,3,3,4,4,5,5-Octafluorocyclopentanol</t>
  </si>
  <si>
    <t>(CF2)4CH(OH)</t>
  </si>
  <si>
    <t>HFE-43-10pccc124(H-Galden 1040x,HG-11)</t>
  </si>
  <si>
    <t>CHF2OCF2OC2F4OCHF2</t>
  </si>
  <si>
    <t>HFE-449s1 (HFE-7100)</t>
  </si>
  <si>
    <t>C4F9OCH3</t>
  </si>
  <si>
    <t>n-HFE-7100</t>
  </si>
  <si>
    <t>n-C4F9OCH3</t>
  </si>
  <si>
    <t>i-HFE-7100</t>
  </si>
  <si>
    <t>i-C4F9OCH3</t>
  </si>
  <si>
    <t>HFE-569sf2 (HFE-7200)</t>
  </si>
  <si>
    <t>C4F9OC2H5</t>
  </si>
  <si>
    <t>n-HFE-7200</t>
  </si>
  <si>
    <t>n-C4F9OC2H5</t>
  </si>
  <si>
    <t>i-HFE-7200</t>
  </si>
  <si>
    <t>i-C4F9OC2H5</t>
  </si>
  <si>
    <t>HFE-236ca12 (HG-10)</t>
  </si>
  <si>
    <t>CHF2OCF2OCHF2</t>
  </si>
  <si>
    <t>HFE-338pcc13 (HG-01)</t>
  </si>
  <si>
    <t>CHF2OCF2CF2OCHF2</t>
  </si>
  <si>
    <t>1,1,1,3,3,3-Hexafluoropropan-2-ol</t>
  </si>
  <si>
    <t>(CF3)2CHOH</t>
  </si>
  <si>
    <t>HG-02</t>
  </si>
  <si>
    <t>HF2C–(OCF2CF2)2–OCF2H</t>
  </si>
  <si>
    <t>HG-03</t>
  </si>
  <si>
    <t>HF2C–(OCF2CF2)3–OCF2H</t>
  </si>
  <si>
    <t>HG-20</t>
  </si>
  <si>
    <t>HF2C–(OCF2)2–OCF2H</t>
  </si>
  <si>
    <t>HG-21</t>
  </si>
  <si>
    <t>HF2C–OCF2CF2OCF2OCF2O–CF2H</t>
  </si>
  <si>
    <t>HG-30</t>
  </si>
  <si>
    <t>HF2C–(OCF2)3–OCF2H</t>
  </si>
  <si>
    <t>1-Ethoxy-1,1,2,2,3,3,3-heptafluoropropane</t>
  </si>
  <si>
    <t>CF3CF2CF2OCH2CH3</t>
  </si>
  <si>
    <t>Fluoroxene</t>
  </si>
  <si>
    <t>CF3CH2OCH=CH2</t>
  </si>
  <si>
    <t>1,1,2,2-Tetrafluoro-1-(fluoromethoxy)ethane</t>
  </si>
  <si>
    <t>CH2FOCF2CF2H</t>
  </si>
  <si>
    <t>2-Ethoxy-3,3,4,4,5-pentafluorotetrahydro-2,5-bis[1,2,2,2-tetrafluoro-1-(trifluoromethyl)ethyl]-furan</t>
  </si>
  <si>
    <t>C12H5F19O2</t>
  </si>
  <si>
    <t>Fluoro(methoxy)methane</t>
  </si>
  <si>
    <t>CH3OCH2F</t>
  </si>
  <si>
    <t>Difluoro(methoxy)methane</t>
  </si>
  <si>
    <t>CH3OCHF2</t>
  </si>
  <si>
    <t>Fluoro(fluoromethoxy)methane</t>
  </si>
  <si>
    <t>CH2FOCH2F</t>
  </si>
  <si>
    <t>Difluoro(fluoromethoxy)methane</t>
  </si>
  <si>
    <t>CH2FOCHF2</t>
  </si>
  <si>
    <t>Trifluoro(fluoromethoxy)methane</t>
  </si>
  <si>
    <t>CH2FOCF3</t>
  </si>
  <si>
    <t>HG'-01</t>
  </si>
  <si>
    <t>CH3OCF2CF2OCH3</t>
  </si>
  <si>
    <t>HG'-02</t>
  </si>
  <si>
    <t>CH3O(CF2CF2O)2CH3</t>
  </si>
  <si>
    <t>HG'-03</t>
  </si>
  <si>
    <t>CH3O(CF2CF2O)3CH3</t>
  </si>
  <si>
    <t>HFE-329me3</t>
  </si>
  <si>
    <t>CF3CFHCF2OCF3</t>
  </si>
  <si>
    <t>3,3,4,4,5,5,6,6,7,7,7-Undecafluoroheptan-1-ol</t>
  </si>
  <si>
    <t>CF3(CF2)4CH2CH2OH</t>
  </si>
  <si>
    <t>3,3,4,4,5,5,6,6,7,7,8,8,9,9,9-Pentadecafluorononan-1-ol</t>
  </si>
  <si>
    <t>CF3(CF2)6CH2CH2OH</t>
  </si>
  <si>
    <t>3,3,4,4,5,5,6,6,7,7,8,8,9,9,10,10,11,11,11-Nonadecafluoroundecan-1-ol</t>
  </si>
  <si>
    <t>CF3(CF2)8CH2CH2OH</t>
  </si>
  <si>
    <t>2-Chloro-1,1,2-trifluoro-1-methoxyethane</t>
  </si>
  <si>
    <t>CH3OCF2CHFCl</t>
  </si>
  <si>
    <t>PFPMIE(perfluoropolymethylisopropyl ether)</t>
  </si>
  <si>
    <t>CF3OCF(CF3)CF2OCF2OCF3</t>
  </si>
  <si>
    <t>HFE-216</t>
  </si>
  <si>
    <t>CF3OCF=CF2</t>
  </si>
  <si>
    <t>Trifluoromethylformate</t>
  </si>
  <si>
    <t>HCOOCF3</t>
  </si>
  <si>
    <t>Perfluoroethylformate</t>
  </si>
  <si>
    <t>HCOOCF2CF3</t>
  </si>
  <si>
    <t>Perfluoropropylformate</t>
  </si>
  <si>
    <t>HCOOCF2CF2CF3</t>
  </si>
  <si>
    <t>Perfluorobutylformate</t>
  </si>
  <si>
    <t>HCOOCF2CF2CF2CF3</t>
  </si>
  <si>
    <t>2,2,2-Trifluoroethylformate</t>
  </si>
  <si>
    <t>HCOOCH2CF3</t>
  </si>
  <si>
    <t>3,3,3-Trifluoropropylformate</t>
  </si>
  <si>
    <t>HCOOCH2CH2CF3</t>
  </si>
  <si>
    <t>1,2,2,2-Tetrafluoroethylformate</t>
  </si>
  <si>
    <t>HCOOCHFCF3</t>
  </si>
  <si>
    <t>1,1,1,3,3,3-Hexafluoropropan-2-ylformate</t>
  </si>
  <si>
    <t>HCOOCH(CF3)2</t>
  </si>
  <si>
    <t>Perfluorobutylacetate</t>
  </si>
  <si>
    <t>CH3COOCF2CF2CF2CF3</t>
  </si>
  <si>
    <t>Perfluoropropylacetate</t>
  </si>
  <si>
    <t>CH3COOCF2CF2CF3</t>
  </si>
  <si>
    <t>Perfluoroethylacetate</t>
  </si>
  <si>
    <t>CH3COOCF2CF3</t>
  </si>
  <si>
    <t>Trifluoromethylacetate</t>
  </si>
  <si>
    <t>CH3COOCF3</t>
  </si>
  <si>
    <t>Methylcarbonofluoridate</t>
  </si>
  <si>
    <t>FCOOCH3</t>
  </si>
  <si>
    <t>1,1-Difluoroethylcarbonofluoridate</t>
  </si>
  <si>
    <t>FCOOCF2CH3</t>
  </si>
  <si>
    <t>1,1-Difluoroethyl2,2,2-trifluoroacetate</t>
  </si>
  <si>
    <t>CF3COOCF2CH3</t>
  </si>
  <si>
    <t>Ethyl 2,2,2-trifluoroacetate</t>
  </si>
  <si>
    <t>CF3COOCH2CH3</t>
  </si>
  <si>
    <t>2,2,2-Trifluoroethyl2,2,2-trifluoroacetate</t>
  </si>
  <si>
    <t>CF3COOCH2CF3</t>
  </si>
  <si>
    <t>Methyl 2,2,2-trifluoroacetate</t>
  </si>
  <si>
    <t>CF3COOCH3</t>
  </si>
  <si>
    <t>Methyl 2,2-difluoroacetate</t>
  </si>
  <si>
    <t>HCF2COOCH3</t>
  </si>
  <si>
    <t>Difluoromethyl 2,2,2-trifluoroacetate</t>
  </si>
  <si>
    <t>CF3COOCHF2</t>
  </si>
  <si>
    <t>2,2,3,3,4,4,4-Heptafluorobutan-1-ol</t>
  </si>
  <si>
    <t>C3F7CH2OH</t>
  </si>
  <si>
    <t>1,1,2-Trifluoro-2-(trifluoromethoxy)-ethane</t>
  </si>
  <si>
    <t>CHF2CHFOCF3</t>
  </si>
  <si>
    <t>1-Ethoxy-1,1,2,3,3,3-hexafluoropropane</t>
  </si>
  <si>
    <t>CF3CHFCF2OCH2CH3</t>
  </si>
  <si>
    <t>1,1,1,2,2,3,3-Heptafluoro-3-(1,2,2,2-tetrafluoroethoxy)-propane</t>
  </si>
  <si>
    <t>CF3CF2CF2OCHFCF3</t>
  </si>
  <si>
    <t>2,2,3,3-Tetrafluoro-1-propanol</t>
  </si>
  <si>
    <t>CHF2CF2CH2OH</t>
  </si>
  <si>
    <t>2,2,3,4,4,4-Hexafluoro-1-butanol</t>
  </si>
  <si>
    <t>CF3CHFCF2CH2OH</t>
  </si>
  <si>
    <t>2,2,3,3,4,4,4-Heptafluoro-1-butanol</t>
  </si>
  <si>
    <t>CF3CF2CF2CH2OH</t>
  </si>
  <si>
    <t>1,1,2,2-Tetrafluoro-3-methoxy-propane</t>
  </si>
  <si>
    <t>CHF2CF2CH2OCH3</t>
  </si>
  <si>
    <t>perfluoro-2-methyl-3-pentanone</t>
  </si>
  <si>
    <t>CF3CF2C(O)CF(CF3)2</t>
  </si>
  <si>
    <t>3,3,3-Trifluoropropanal</t>
  </si>
  <si>
    <t>CF3CH2CHO</t>
  </si>
  <si>
    <t>2-Fluoroethanol</t>
  </si>
  <si>
    <t>CH2FCH2OH</t>
  </si>
  <si>
    <t>2,2-Difluoroethanol</t>
  </si>
  <si>
    <t>CHF2CH2OH</t>
  </si>
  <si>
    <t>2,2,2-Trifluoroethanol</t>
  </si>
  <si>
    <t>CF3CH2OH</t>
  </si>
  <si>
    <t>1,1'-Oxybis[2-(difluoromethoxy)-1,1,2,2-tetrafluoroethane</t>
  </si>
  <si>
    <t>HCF2O(CF2CF2O)2CF2H</t>
  </si>
  <si>
    <t>1,1,3,3,4,4,6,6,7,7,9,9,10,10,12,12-hexadecafluoro-2,5,8,11-Tetraoxadodecane</t>
  </si>
  <si>
    <t>HCF2O(CF2CF2O)3CF2H</t>
  </si>
  <si>
    <t>1,1,3,3,4,4,6,6,7,7,9,9,10,10,12,12,13,13,15,15-eicosafluoro-2,5,8,11,14-Pentaoxapentadecane</t>
  </si>
  <si>
    <t>HCF2O(CF2CF2O)4CF2H</t>
  </si>
  <si>
    <t>Greenhouse gas</t>
  </si>
  <si>
    <t>Formula</t>
  </si>
  <si>
    <t>mass to ppb factor (ppb/kg) (based on AGWP20)</t>
  </si>
  <si>
    <t>mass to ppb factor (ppb/kg) (based on AGWP100)</t>
  </si>
  <si>
    <t>year</t>
  </si>
  <si>
    <t>Reported by IPCC</t>
  </si>
  <si>
    <t>Calculated from IPCC values</t>
  </si>
  <si>
    <t>IPCC data: Holds data for the different greenhouse gases (GHGs) as reported by the IPCC and values directly derived from these</t>
  </si>
  <si>
    <t>Ecosystem damage: Calculate the ecosystem damage caused by a temperature increase of 1 degree for both terrestrial and freshwater ecosystems</t>
  </si>
  <si>
    <t>Human health damage: calculate the human health damage due to an increase in temperature of 1 degree</t>
  </si>
  <si>
    <t>Best estimate (mass to ppb)</t>
  </si>
  <si>
    <t>AGWP1000</t>
  </si>
  <si>
    <t>Substance</t>
  </si>
  <si>
    <t>Temperature factor: Calculate the time integrated increase in temperature per kg of CO2 and the AGWP for CO2</t>
  </si>
  <si>
    <t>GWP1000</t>
  </si>
  <si>
    <t>Joos et al (2013) provide the time integrated AGTP (and other variables such as the IRF, shown in the equation above, and the AGWP) as a fitted sum of exponentials. They argue that the summation of 3 exponentials is generally enough to get an adequate fit. The calculations to the left show the solution of this equation for the time integrated AGTP for time horizons of 20, 50, 100, 500 and 1000 years but any time horizon between 0 and 1000 years can be modelled this way. Filling in the equation gives the time integrated temperature response for an emission of 100gton of carbon. Multiplication by a factor of 2.73E-15 gives the time-integrated temperature change per kg CO2.</t>
  </si>
  <si>
    <t>Radiative Efficiency (W/m2) at 389 ppm</t>
  </si>
  <si>
    <t>RF W/m2 /ppm</t>
  </si>
  <si>
    <t>kg C/ppm (atm)</t>
  </si>
  <si>
    <t>kg C/kg CO2</t>
  </si>
  <si>
    <t>Radiative efficiency (W/m2/kgCO2)</t>
  </si>
  <si>
    <t>IRFS</t>
  </si>
  <si>
    <t>AGWP/kgCO2</t>
  </si>
  <si>
    <t>IRF time integrated</t>
  </si>
  <si>
    <t>RR(S550)</t>
  </si>
  <si>
    <t>RR(S750)</t>
  </si>
  <si>
    <t>DALY (no discounting)</t>
  </si>
  <si>
    <t>Cardiovascular disease</t>
  </si>
  <si>
    <t>African region</t>
  </si>
  <si>
    <t>Eastern Mediterranean region</t>
  </si>
  <si>
    <t>region</t>
  </si>
  <si>
    <t>Latin American and Caribbean region</t>
  </si>
  <si>
    <t>South-East Asian region</t>
  </si>
  <si>
    <t>Western pacific region</t>
  </si>
  <si>
    <t>Developed countries</t>
  </si>
  <si>
    <t>Diarrhea</t>
  </si>
  <si>
    <t>Malnutrition</t>
  </si>
  <si>
    <t>Malaria</t>
  </si>
  <si>
    <t>Coastal flooding</t>
  </si>
  <si>
    <t>Afr-D</t>
  </si>
  <si>
    <t>Afr-E</t>
  </si>
  <si>
    <t>Amr-A</t>
  </si>
  <si>
    <t>AMR-B</t>
  </si>
  <si>
    <t>AMR-D</t>
  </si>
  <si>
    <t>EMR-B</t>
  </si>
  <si>
    <t>EMR-D</t>
  </si>
  <si>
    <t>EUR-A</t>
  </si>
  <si>
    <t>EUR-B</t>
  </si>
  <si>
    <t>EUR-C</t>
  </si>
  <si>
    <t>SEAR-B</t>
  </si>
  <si>
    <t>SEAR-D</t>
  </si>
  <si>
    <t>WPR-A</t>
  </si>
  <si>
    <t>WPR-B</t>
  </si>
  <si>
    <t>Inland flooding</t>
  </si>
  <si>
    <t>Temp effect in 2030</t>
  </si>
  <si>
    <t>Delta temp</t>
  </si>
  <si>
    <t>This worksheet was adopted from De Schryver et al (2011) . The relative risks of different diseases and flood events according to 2 future scenario's (550 and 750 scenario's) are determined. Impacts from diarrhea, malaria and coastal flooding are assumed to be certain while the uncertain factor also takes into account cardiovascular disease, malnutrition and inland flooding. The increase in relative risk for each disease/flood event and region is multiplied by the corresponding yearly amount of DALY. This is done for both scenario's. The difference in total human health damage between the two scenario's is then determined and divided by the difference in temperature (0.18 degrees) between the two scenario's. This yields a damage factor in Daly/y/C.</t>
  </si>
  <si>
    <t>DALY/year</t>
  </si>
  <si>
    <t>DeltaDaly/year</t>
  </si>
  <si>
    <t>Daly/y/C</t>
  </si>
  <si>
    <t>Uncertain damage factor</t>
  </si>
  <si>
    <t>Certain damage factor</t>
  </si>
  <si>
    <t>Hanafiah et al (2011)</t>
  </si>
  <si>
    <t xml:space="preserve">In order to calculate the time-integrated radiative forcing (AGWP) of a greenhouse gas the radiative efficiency (W m-2/ppb) the atmospheric life-time (y) and a conversion factor to come from kg emission to ppb in the atmosphere (ppb/kg) is needed. The radiative efficiency is reported directly by IPCC, the atmospheric life time is also reported but has to be converted to years if the value is reported in days. The conversion factor has to be back-calculated from the reported AGWPs (see sheet 'IPCC data'), this was done for both reported time horizons and the average of the two (differences are caused by rounding of AGWP values) was taken as the best estimate of this factor. For CO2 the AGWP cannot be calculated in the same way, because a fraction (approximately 20%) of the released CO2 is thought to remain in the atmosphere indefinitely, which means that the standard way of integrating the fraction remaining over the atmospheric life time cannot be used for CO2. Therefore its AGWP is calculated based on the information provided by Joos et al (sheet 'Temperature factor'). </t>
  </si>
  <si>
    <t>The equation to calculate the absolute global warming potential of CO2 is similar to the function above. The values given here actually show the Impulse Response Function (IRF), i.e. the fraction of CO2 that is still present after a given time period. This value is then integrated over time (columns F to H are used for this) and multiplied by the radiative efficiency to yield the AGWP.</t>
  </si>
  <si>
    <t>Terrestrial ecosystems (PDF/C)</t>
  </si>
  <si>
    <t>Aquatic ecosystems (PDF/C)</t>
  </si>
  <si>
    <t>Delta RR550 high level of robustness</t>
  </si>
  <si>
    <t>Delta RR750 high level of robustness</t>
  </si>
  <si>
    <t>Delta RR550 low level of robustness</t>
  </si>
  <si>
    <t>Delta RR750 low level of robustness</t>
  </si>
  <si>
    <t>Information from different sources is combined characterization factors (CFs) for human health, terrestrial and freshwater ecosystems. The CFs cover a time period of 100 years are considered to have a high level of robustness, while the low level of robustness factors cover a 1000 year period. Firstly information for 206 Non-CO2 GHGs was acquired from the IPCC fifth assessment report. With atmospheric life time and radiative efficiency the absolute global warming potential (AGWP) of any GHG and any time horizon can be calculated. Dividing the AGWP of the GHG by the AGWP of CO2 yields the Global Warming Potential in kg CO2 equivalents, this can be done for any time horizon. However the GWP is also reported directly by the IPCC, small differences (usually &lt;1%) exist between values calculated manually and the ones reported by the IPCC due to rather crude rounding in the IPCC report. To be consistent with the midpoint IPCC factors we use the GWP values as reported by the IPCC directly for the certain characterization factors. For a 1000 year time horizon no IPCC factors are provided so these are calculated manually, however for optimal consistency with the IPCC GWPs we used a GWP1000 of 0 if the (rounded down) GWP of a GHG (as reported by IPCC) was 0 for a 100 year time horizon. Also in case rounding in the IPCC factors caused the 100-year CF to be higher than the CF for a 1000 year time horizon then the 100 year CF was used directly for the 1000 year time horizon. A formula to calculate the time-integrated increase in temperature caused by 1 kg of CO2 is given by Joos et al. (2013). It is assumed that this time-integrated temperature change is proportional to the amount of radiative forcing over time (the AGWP) in order to calculate the time-integrated temperature change for non-CO2 GHGs. The damage factor, i.e. the impact per degree*year of temperature change is provided by De Schryver et al. for terrestrial ecosystems and human health (both high and low level of robustness) and by Hanafiah et al for aquatic ecosystems (low level of robustness only). Damage to ecosystem is expressed in terms of potentially disappeared fraction of species per degree celsius. Human health damage is expressed in DALY/y/C, multiplying these values by the time-integrated temperature response (C yr/kg GHG) gives a final CF in DALY/kg.</t>
  </si>
  <si>
    <t>Characterization factors: calculate the CFs with high and low level of robustness</t>
  </si>
  <si>
    <t>Human health core (Daly/kg)</t>
  </si>
  <si>
    <t>Human health extended (Daly/kg)</t>
  </si>
  <si>
    <t>Terrestrial ecosystems core (PDF*y/kg)</t>
  </si>
  <si>
    <t>Terrestrial ecosystems extended (PDF*y/kg)</t>
  </si>
  <si>
    <t>Aquatic ecosystems core (PDF*y/kg)</t>
  </si>
  <si>
    <t>Aquatic ecosystems extended (PDF*y/kg)</t>
  </si>
  <si>
    <t>The damage factor is taken from Urban (2015) directly. The factor from Hanafiah was corrected because of double counting of some of the river basins.</t>
  </si>
  <si>
    <t>Urban (2015)</t>
  </si>
  <si>
    <t>Carbon dioxide (fossil)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</si>
</sst>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E+00"/>
    <numFmt numFmtId="165" formatCode="0.000"/>
    <numFmt numFmtId="166" formatCode="0.000E+00"/>
    <numFmt numFmtId="167" formatCode="0.00000"/>
  </numFmts>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40">
    <xf numFmtId="0" fontId="0" fillId="0" borderId="0" xfId="0"/>
    <xf numFmtId="11" fontId="0" fillId="0" borderId="0" xfId="0" applyNumberFormat="1"/>
    <xf numFmtId="164" fontId="0" fillId="0" borderId="0" xfId="0" applyNumberFormat="1"/>
    <xf numFmtId="11" fontId="1" fillId="0" borderId="0" xfId="0" applyNumberFormat="1" applyFont="1"/>
    <xf numFmtId="0" fontId="0" fillId="0" borderId="0" xfId="0" applyAlignment="1">
      <alignment vertical="top" wrapText="1"/>
    </xf>
    <xf numFmtId="0" fontId="0" fillId="0" borderId="0" xfId="0" applyAlignment="1">
      <alignment horizontal="center" vertical="top" wrapText="1"/>
    </xf>
    <xf numFmtId="165" fontId="0" fillId="0" borderId="0" xfId="0" applyNumberFormat="1"/>
    <xf numFmtId="0" fontId="0" fillId="2" borderId="0" xfId="0" applyFill="1"/>
    <xf numFmtId="11" fontId="0" fillId="2" borderId="0" xfId="0" applyNumberFormat="1" applyFill="1"/>
    <xf numFmtId="0" fontId="1" fillId="2" borderId="0" xfId="0" applyFont="1" applyFill="1"/>
    <xf numFmtId="3" fontId="0" fillId="2" borderId="0" xfId="0" applyNumberFormat="1" applyFill="1"/>
    <xf numFmtId="4" fontId="0" fillId="2" borderId="0" xfId="0" applyNumberFormat="1" applyFill="1"/>
    <xf numFmtId="11" fontId="1" fillId="2" borderId="0" xfId="0" applyNumberFormat="1" applyFont="1" applyFill="1"/>
    <xf numFmtId="0" fontId="0" fillId="2" borderId="0" xfId="0" applyFill="1" applyAlignment="1"/>
    <xf numFmtId="0" fontId="0" fillId="3" borderId="0" xfId="0" applyFill="1"/>
    <xf numFmtId="166" fontId="0" fillId="3" borderId="0" xfId="0" applyNumberFormat="1" applyFill="1"/>
    <xf numFmtId="0" fontId="0" fillId="0" borderId="0" xfId="0" applyFill="1"/>
    <xf numFmtId="0" fontId="2" fillId="2" borderId="0" xfId="0" applyFont="1" applyFill="1"/>
    <xf numFmtId="0" fontId="0" fillId="4" borderId="0" xfId="0" applyFill="1"/>
    <xf numFmtId="11" fontId="1" fillId="3" borderId="0" xfId="0" applyNumberFormat="1" applyFont="1" applyFill="1"/>
    <xf numFmtId="11" fontId="0" fillId="3" borderId="0" xfId="0" applyNumberFormat="1" applyFill="1"/>
    <xf numFmtId="11" fontId="0" fillId="3" borderId="0" xfId="0" applyNumberFormat="1" applyFont="1" applyFill="1"/>
    <xf numFmtId="0" fontId="1" fillId="0" borderId="0" xfId="0" applyFont="1" applyFill="1"/>
    <xf numFmtId="0" fontId="0" fillId="0" borderId="0" xfId="0" applyFill="1" applyAlignment="1"/>
    <xf numFmtId="0" fontId="0" fillId="0" borderId="0" xfId="0" applyAlignment="1">
      <alignment horizontal="left"/>
    </xf>
    <xf numFmtId="0" fontId="1" fillId="0" borderId="0" xfId="0" applyFont="1"/>
    <xf numFmtId="164" fontId="0" fillId="0" borderId="0" xfId="0" applyNumberFormat="1" applyFont="1"/>
    <xf numFmtId="0" fontId="0" fillId="0" borderId="0" xfId="0" applyFont="1"/>
    <xf numFmtId="11" fontId="0" fillId="0" borderId="0" xfId="0" applyNumberFormat="1" applyFont="1"/>
    <xf numFmtId="164" fontId="0" fillId="4" borderId="0" xfId="0" applyNumberFormat="1" applyFont="1" applyFill="1"/>
    <xf numFmtId="164" fontId="1" fillId="4" borderId="0" xfId="0" applyNumberFormat="1" applyFont="1" applyFill="1"/>
    <xf numFmtId="11" fontId="0" fillId="0" borderId="0" xfId="0" applyNumberFormat="1" applyAlignment="1"/>
    <xf numFmtId="0" fontId="0" fillId="0" borderId="0" xfId="0" applyAlignment="1">
      <alignment wrapText="1"/>
    </xf>
    <xf numFmtId="167" fontId="0" fillId="4" borderId="0" xfId="0" applyNumberFormat="1" applyFill="1"/>
    <xf numFmtId="1" fontId="1" fillId="0" borderId="0" xfId="0" applyNumberFormat="1" applyFont="1"/>
    <xf numFmtId="0" fontId="0" fillId="0" borderId="0" xfId="0" applyAlignment="1">
      <alignment horizontal="left" wrapText="1" indent="1"/>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center" vertical="top" wrapText="1"/>
    </xf>
    <xf numFmtId="11" fontId="0" fillId="0" borderId="0" xfId="0" applyNumberForma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5</xdr:row>
      <xdr:rowOff>35378</xdr:rowOff>
    </xdr:from>
    <xdr:to>
      <xdr:col>15</xdr:col>
      <xdr:colOff>85726</xdr:colOff>
      <xdr:row>8</xdr:row>
      <xdr:rowOff>83003</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987878"/>
          <a:ext cx="3838576"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A9" sqref="A9"/>
    </sheetView>
  </sheetViews>
  <sheetFormatPr defaultRowHeight="14.4" x14ac:dyDescent="0.3"/>
  <sheetData>
    <row r="1" spans="1:20" s="24" customFormat="1" ht="15" customHeight="1" x14ac:dyDescent="0.3">
      <c r="A1" s="37" t="s">
        <v>0</v>
      </c>
      <c r="B1" s="37"/>
      <c r="C1" s="37"/>
      <c r="D1" s="37"/>
      <c r="E1" s="37"/>
      <c r="F1" s="37"/>
      <c r="G1" s="37"/>
      <c r="H1" s="37"/>
      <c r="I1" s="37"/>
      <c r="J1" s="37"/>
      <c r="K1" s="37"/>
      <c r="L1" s="37"/>
      <c r="M1" s="37"/>
      <c r="N1" s="37"/>
      <c r="O1" s="37"/>
      <c r="P1" s="37"/>
      <c r="Q1" s="37"/>
      <c r="R1" s="37"/>
      <c r="S1" s="37"/>
      <c r="T1" s="37"/>
    </row>
    <row r="2" spans="1:20" s="24" customFormat="1" x14ac:dyDescent="0.3">
      <c r="A2" s="37"/>
      <c r="B2" s="37"/>
      <c r="C2" s="37"/>
      <c r="D2" s="37"/>
      <c r="E2" s="37"/>
      <c r="F2" s="37"/>
      <c r="G2" s="37"/>
      <c r="H2" s="37"/>
      <c r="I2" s="37"/>
      <c r="J2" s="37"/>
      <c r="K2" s="37"/>
      <c r="L2" s="37"/>
      <c r="M2" s="37"/>
      <c r="N2" s="37"/>
      <c r="O2" s="37"/>
      <c r="P2" s="37"/>
      <c r="Q2" s="37"/>
      <c r="R2" s="37"/>
      <c r="S2" s="37"/>
      <c r="T2" s="37"/>
    </row>
    <row r="3" spans="1:20" s="24" customFormat="1" x14ac:dyDescent="0.3">
      <c r="A3" s="35" t="s">
        <v>454</v>
      </c>
      <c r="B3" s="35"/>
      <c r="C3" s="35"/>
      <c r="D3" s="35"/>
      <c r="E3" s="35"/>
      <c r="F3" s="35"/>
      <c r="G3" s="35"/>
      <c r="H3" s="35"/>
      <c r="I3" s="35"/>
      <c r="J3" s="35"/>
      <c r="K3" s="35"/>
      <c r="L3" s="35"/>
      <c r="M3" s="35"/>
      <c r="N3" s="35"/>
      <c r="O3" s="35"/>
      <c r="P3" s="35"/>
      <c r="Q3" s="35"/>
      <c r="R3" s="35"/>
      <c r="S3" s="35"/>
      <c r="T3" s="35"/>
    </row>
    <row r="4" spans="1:20" s="24" customFormat="1" x14ac:dyDescent="0.3">
      <c r="A4" s="35" t="s">
        <v>1</v>
      </c>
      <c r="B4" s="35"/>
      <c r="C4" s="35"/>
      <c r="D4" s="35"/>
      <c r="E4" s="35"/>
      <c r="F4" s="35"/>
      <c r="G4" s="35"/>
      <c r="H4" s="35"/>
      <c r="I4" s="35"/>
      <c r="J4" s="35"/>
      <c r="K4" s="35"/>
      <c r="L4" s="35"/>
      <c r="M4" s="35"/>
      <c r="N4" s="35"/>
      <c r="O4" s="35"/>
      <c r="P4" s="35"/>
      <c r="Q4" s="35"/>
      <c r="R4" s="35"/>
      <c r="S4" s="35"/>
      <c r="T4" s="35"/>
    </row>
    <row r="5" spans="1:20" s="24" customFormat="1" x14ac:dyDescent="0.3">
      <c r="A5" s="35" t="s">
        <v>460</v>
      </c>
      <c r="B5" s="35"/>
      <c r="C5" s="35"/>
      <c r="D5" s="35"/>
      <c r="E5" s="35"/>
      <c r="F5" s="35"/>
      <c r="G5" s="35"/>
      <c r="H5" s="35"/>
      <c r="I5" s="35"/>
      <c r="J5" s="35"/>
      <c r="K5" s="35"/>
      <c r="L5" s="35"/>
      <c r="M5" s="35"/>
      <c r="N5" s="35"/>
      <c r="O5" s="35"/>
      <c r="P5" s="35"/>
      <c r="Q5" s="35"/>
      <c r="R5" s="35"/>
      <c r="S5" s="35"/>
      <c r="T5" s="35"/>
    </row>
    <row r="6" spans="1:20" s="24" customFormat="1" ht="15" customHeight="1" x14ac:dyDescent="0.3">
      <c r="A6" s="35" t="s">
        <v>456</v>
      </c>
      <c r="B6" s="35"/>
      <c r="C6" s="35"/>
      <c r="D6" s="35"/>
      <c r="E6" s="35"/>
      <c r="F6" s="35"/>
      <c r="G6" s="35"/>
      <c r="H6" s="35"/>
      <c r="I6" s="35"/>
      <c r="J6" s="35"/>
      <c r="K6" s="35"/>
      <c r="L6" s="35"/>
      <c r="M6" s="35"/>
      <c r="N6" s="35"/>
      <c r="O6" s="35"/>
      <c r="P6" s="35"/>
      <c r="Q6" s="35"/>
      <c r="R6" s="35"/>
      <c r="S6" s="35"/>
      <c r="T6" s="35"/>
    </row>
    <row r="7" spans="1:20" s="35" customFormat="1" x14ac:dyDescent="0.3">
      <c r="A7" s="35" t="s">
        <v>455</v>
      </c>
    </row>
    <row r="8" spans="1:20" s="24" customFormat="1" x14ac:dyDescent="0.3">
      <c r="A8" s="35" t="s">
        <v>519</v>
      </c>
      <c r="B8" s="35"/>
      <c r="C8" s="35"/>
      <c r="D8" s="35"/>
      <c r="E8" s="35"/>
      <c r="F8" s="35"/>
      <c r="G8" s="35"/>
      <c r="H8" s="35"/>
      <c r="I8" s="35"/>
      <c r="J8" s="35"/>
      <c r="K8" s="35"/>
      <c r="L8" s="35"/>
      <c r="M8" s="35"/>
      <c r="N8" s="35"/>
      <c r="O8" s="35"/>
      <c r="P8" s="35"/>
      <c r="Q8" s="35"/>
      <c r="R8" s="35"/>
      <c r="S8" s="35"/>
      <c r="T8" s="35"/>
    </row>
    <row r="10" spans="1:20" s="24" customFormat="1" ht="15" customHeight="1" x14ac:dyDescent="0.3">
      <c r="A10" s="36" t="s">
        <v>518</v>
      </c>
      <c r="B10" s="36"/>
      <c r="C10" s="36"/>
      <c r="D10" s="36"/>
      <c r="E10" s="36"/>
      <c r="F10" s="36"/>
      <c r="G10" s="36"/>
      <c r="H10" s="36"/>
      <c r="I10" s="36"/>
      <c r="J10" s="36"/>
      <c r="K10" s="36"/>
      <c r="L10" s="36"/>
      <c r="M10" s="36"/>
      <c r="N10" s="36"/>
      <c r="O10" s="36"/>
      <c r="P10" s="36"/>
      <c r="Q10" s="36"/>
      <c r="R10" s="36"/>
      <c r="S10" s="36"/>
      <c r="T10" s="36"/>
    </row>
    <row r="11" spans="1:20" s="24" customFormat="1" x14ac:dyDescent="0.3">
      <c r="A11" s="36"/>
      <c r="B11" s="36"/>
      <c r="C11" s="36"/>
      <c r="D11" s="36"/>
      <c r="E11" s="36"/>
      <c r="F11" s="36"/>
      <c r="G11" s="36"/>
      <c r="H11" s="36"/>
      <c r="I11" s="36"/>
      <c r="J11" s="36"/>
      <c r="K11" s="36"/>
      <c r="L11" s="36"/>
      <c r="M11" s="36"/>
      <c r="N11" s="36"/>
      <c r="O11" s="36"/>
      <c r="P11" s="36"/>
      <c r="Q11" s="36"/>
      <c r="R11" s="36"/>
      <c r="S11" s="36"/>
      <c r="T11" s="36"/>
    </row>
    <row r="12" spans="1:20" s="24" customFormat="1" x14ac:dyDescent="0.3">
      <c r="A12" s="36"/>
      <c r="B12" s="36"/>
      <c r="C12" s="36"/>
      <c r="D12" s="36"/>
      <c r="E12" s="36"/>
      <c r="F12" s="36"/>
      <c r="G12" s="36"/>
      <c r="H12" s="36"/>
      <c r="I12" s="36"/>
      <c r="J12" s="36"/>
      <c r="K12" s="36"/>
      <c r="L12" s="36"/>
      <c r="M12" s="36"/>
      <c r="N12" s="36"/>
      <c r="O12" s="36"/>
      <c r="P12" s="36"/>
      <c r="Q12" s="36"/>
      <c r="R12" s="36"/>
      <c r="S12" s="36"/>
      <c r="T12" s="36"/>
    </row>
    <row r="13" spans="1:20" s="24" customFormat="1" x14ac:dyDescent="0.3">
      <c r="A13" s="36"/>
      <c r="B13" s="36"/>
      <c r="C13" s="36"/>
      <c r="D13" s="36"/>
      <c r="E13" s="36"/>
      <c r="F13" s="36"/>
      <c r="G13" s="36"/>
      <c r="H13" s="36"/>
      <c r="I13" s="36"/>
      <c r="J13" s="36"/>
      <c r="K13" s="36"/>
      <c r="L13" s="36"/>
      <c r="M13" s="36"/>
      <c r="N13" s="36"/>
      <c r="O13" s="36"/>
      <c r="P13" s="36"/>
      <c r="Q13" s="36"/>
      <c r="R13" s="36"/>
      <c r="S13" s="36"/>
      <c r="T13" s="36"/>
    </row>
    <row r="14" spans="1:20" s="24" customFormat="1" x14ac:dyDescent="0.3">
      <c r="A14" s="36"/>
      <c r="B14" s="36"/>
      <c r="C14" s="36"/>
      <c r="D14" s="36"/>
      <c r="E14" s="36"/>
      <c r="F14" s="36"/>
      <c r="G14" s="36"/>
      <c r="H14" s="36"/>
      <c r="I14" s="36"/>
      <c r="J14" s="36"/>
      <c r="K14" s="36"/>
      <c r="L14" s="36"/>
      <c r="M14" s="36"/>
      <c r="N14" s="36"/>
      <c r="O14" s="36"/>
      <c r="P14" s="36"/>
      <c r="Q14" s="36"/>
      <c r="R14" s="36"/>
      <c r="S14" s="36"/>
      <c r="T14" s="36"/>
    </row>
    <row r="15" spans="1:20" s="24" customFormat="1" x14ac:dyDescent="0.3">
      <c r="A15" s="36"/>
      <c r="B15" s="36"/>
      <c r="C15" s="36"/>
      <c r="D15" s="36"/>
      <c r="E15" s="36"/>
      <c r="F15" s="36"/>
      <c r="G15" s="36"/>
      <c r="H15" s="36"/>
      <c r="I15" s="36"/>
      <c r="J15" s="36"/>
      <c r="K15" s="36"/>
      <c r="L15" s="36"/>
      <c r="M15" s="36"/>
      <c r="N15" s="36"/>
      <c r="O15" s="36"/>
      <c r="P15" s="36"/>
      <c r="Q15" s="36"/>
      <c r="R15" s="36"/>
      <c r="S15" s="36"/>
      <c r="T15" s="36"/>
    </row>
    <row r="16" spans="1:20" s="24" customFormat="1" x14ac:dyDescent="0.3">
      <c r="A16" s="36"/>
      <c r="B16" s="36"/>
      <c r="C16" s="36"/>
      <c r="D16" s="36"/>
      <c r="E16" s="36"/>
      <c r="F16" s="36"/>
      <c r="G16" s="36"/>
      <c r="H16" s="36"/>
      <c r="I16" s="36"/>
      <c r="J16" s="36"/>
      <c r="K16" s="36"/>
      <c r="L16" s="36"/>
      <c r="M16" s="36"/>
      <c r="N16" s="36"/>
      <c r="O16" s="36"/>
      <c r="P16" s="36"/>
      <c r="Q16" s="36"/>
      <c r="R16" s="36"/>
      <c r="S16" s="36"/>
      <c r="T16" s="36"/>
    </row>
    <row r="17" spans="1:20" s="24" customFormat="1" x14ac:dyDescent="0.3">
      <c r="A17" s="36"/>
      <c r="B17" s="36"/>
      <c r="C17" s="36"/>
      <c r="D17" s="36"/>
      <c r="E17" s="36"/>
      <c r="F17" s="36"/>
      <c r="G17" s="36"/>
      <c r="H17" s="36"/>
      <c r="I17" s="36"/>
      <c r="J17" s="36"/>
      <c r="K17" s="36"/>
      <c r="L17" s="36"/>
      <c r="M17" s="36"/>
      <c r="N17" s="36"/>
      <c r="O17" s="36"/>
      <c r="P17" s="36"/>
      <c r="Q17" s="36"/>
      <c r="R17" s="36"/>
      <c r="S17" s="36"/>
      <c r="T17" s="36"/>
    </row>
    <row r="18" spans="1:20" s="24" customFormat="1" x14ac:dyDescent="0.3">
      <c r="A18" s="36"/>
      <c r="B18" s="36"/>
      <c r="C18" s="36"/>
      <c r="D18" s="36"/>
      <c r="E18" s="36"/>
      <c r="F18" s="36"/>
      <c r="G18" s="36"/>
      <c r="H18" s="36"/>
      <c r="I18" s="36"/>
      <c r="J18" s="36"/>
      <c r="K18" s="36"/>
      <c r="L18" s="36"/>
      <c r="M18" s="36"/>
      <c r="N18" s="36"/>
      <c r="O18" s="36"/>
      <c r="P18" s="36"/>
      <c r="Q18" s="36"/>
      <c r="R18" s="36"/>
      <c r="S18" s="36"/>
      <c r="T18" s="36"/>
    </row>
    <row r="19" spans="1:20" s="24" customFormat="1" x14ac:dyDescent="0.3">
      <c r="A19" s="36"/>
      <c r="B19" s="36"/>
      <c r="C19" s="36"/>
      <c r="D19" s="36"/>
      <c r="E19" s="36"/>
      <c r="F19" s="36"/>
      <c r="G19" s="36"/>
      <c r="H19" s="36"/>
      <c r="I19" s="36"/>
      <c r="J19" s="36"/>
      <c r="K19" s="36"/>
      <c r="L19" s="36"/>
      <c r="M19" s="36"/>
      <c r="N19" s="36"/>
      <c r="O19" s="36"/>
      <c r="P19" s="36"/>
      <c r="Q19" s="36"/>
      <c r="R19" s="36"/>
      <c r="S19" s="36"/>
      <c r="T19" s="36"/>
    </row>
    <row r="20" spans="1:20" s="24" customFormat="1" x14ac:dyDescent="0.3">
      <c r="A20" s="36"/>
      <c r="B20" s="36"/>
      <c r="C20" s="36"/>
      <c r="D20" s="36"/>
      <c r="E20" s="36"/>
      <c r="F20" s="36"/>
      <c r="G20" s="36"/>
      <c r="H20" s="36"/>
      <c r="I20" s="36"/>
      <c r="J20" s="36"/>
      <c r="K20" s="36"/>
      <c r="L20" s="36"/>
      <c r="M20" s="36"/>
      <c r="N20" s="36"/>
      <c r="O20" s="36"/>
      <c r="P20" s="36"/>
      <c r="Q20" s="36"/>
      <c r="R20" s="36"/>
      <c r="S20" s="36"/>
      <c r="T20" s="36"/>
    </row>
    <row r="21" spans="1:20" s="24" customFormat="1" x14ac:dyDescent="0.3">
      <c r="A21" s="36"/>
      <c r="B21" s="36"/>
      <c r="C21" s="36"/>
      <c r="D21" s="36"/>
      <c r="E21" s="36"/>
      <c r="F21" s="36"/>
      <c r="G21" s="36"/>
      <c r="H21" s="36"/>
      <c r="I21" s="36"/>
      <c r="J21" s="36"/>
      <c r="K21" s="36"/>
      <c r="L21" s="36"/>
      <c r="M21" s="36"/>
      <c r="N21" s="36"/>
      <c r="O21" s="36"/>
      <c r="P21" s="36"/>
      <c r="Q21" s="36"/>
      <c r="R21" s="36"/>
      <c r="S21" s="36"/>
      <c r="T21" s="36"/>
    </row>
    <row r="22" spans="1:20" s="24" customFormat="1" x14ac:dyDescent="0.3">
      <c r="A22" s="36"/>
      <c r="B22" s="36"/>
      <c r="C22" s="36"/>
      <c r="D22" s="36"/>
      <c r="E22" s="36"/>
      <c r="F22" s="36"/>
      <c r="G22" s="36"/>
      <c r="H22" s="36"/>
      <c r="I22" s="36"/>
      <c r="J22" s="36"/>
      <c r="K22" s="36"/>
      <c r="L22" s="36"/>
      <c r="M22" s="36"/>
      <c r="N22" s="36"/>
      <c r="O22" s="36"/>
      <c r="P22" s="36"/>
      <c r="Q22" s="36"/>
      <c r="R22" s="36"/>
      <c r="S22" s="36"/>
      <c r="T22" s="36"/>
    </row>
    <row r="23" spans="1:20" s="24" customFormat="1" x14ac:dyDescent="0.3">
      <c r="A23" s="36"/>
      <c r="B23" s="36"/>
      <c r="C23" s="36"/>
      <c r="D23" s="36"/>
      <c r="E23" s="36"/>
      <c r="F23" s="36"/>
      <c r="G23" s="36"/>
      <c r="H23" s="36"/>
      <c r="I23" s="36"/>
      <c r="J23" s="36"/>
      <c r="K23" s="36"/>
      <c r="L23" s="36"/>
      <c r="M23" s="36"/>
      <c r="N23" s="36"/>
      <c r="O23" s="36"/>
      <c r="P23" s="36"/>
      <c r="Q23" s="36"/>
      <c r="R23" s="36"/>
      <c r="S23" s="36"/>
      <c r="T23" s="36"/>
    </row>
    <row r="24" spans="1:20" s="24" customFormat="1" x14ac:dyDescent="0.3">
      <c r="A24" s="36"/>
      <c r="B24" s="36"/>
      <c r="C24" s="36"/>
      <c r="D24" s="36"/>
      <c r="E24" s="36"/>
      <c r="F24" s="36"/>
      <c r="G24" s="36"/>
      <c r="H24" s="36"/>
      <c r="I24" s="36"/>
      <c r="J24" s="36"/>
      <c r="K24" s="36"/>
      <c r="L24" s="36"/>
      <c r="M24" s="36"/>
      <c r="N24" s="36"/>
      <c r="O24" s="36"/>
      <c r="P24" s="36"/>
      <c r="Q24" s="36"/>
      <c r="R24" s="36"/>
      <c r="S24" s="36"/>
      <c r="T24" s="36"/>
    </row>
    <row r="25" spans="1:20" s="24" customFormat="1" x14ac:dyDescent="0.3">
      <c r="A25" s="36"/>
      <c r="B25" s="36"/>
      <c r="C25" s="36"/>
      <c r="D25" s="36"/>
      <c r="E25" s="36"/>
      <c r="F25" s="36"/>
      <c r="G25" s="36"/>
      <c r="H25" s="36"/>
      <c r="I25" s="36"/>
      <c r="J25" s="36"/>
      <c r="K25" s="36"/>
      <c r="L25" s="36"/>
      <c r="M25" s="36"/>
      <c r="N25" s="36"/>
      <c r="O25" s="36"/>
      <c r="P25" s="36"/>
      <c r="Q25" s="36"/>
      <c r="R25" s="36"/>
      <c r="S25" s="36"/>
      <c r="T25" s="36"/>
    </row>
  </sheetData>
  <mergeCells count="9">
    <mergeCell ref="A8:T8"/>
    <mergeCell ref="A6:T6"/>
    <mergeCell ref="A10:T25"/>
    <mergeCell ref="A7:XFD7"/>
    <mergeCell ref="A1:T1"/>
    <mergeCell ref="A2:T2"/>
    <mergeCell ref="A3:T3"/>
    <mergeCell ref="A4:T4"/>
    <mergeCell ref="A5:T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7"/>
  <sheetViews>
    <sheetView topLeftCell="D1" workbookViewId="0">
      <selection activeCell="I2" sqref="I2"/>
    </sheetView>
  </sheetViews>
  <sheetFormatPr defaultRowHeight="14.4" x14ac:dyDescent="0.3"/>
  <cols>
    <col min="1" max="1" width="49" style="16" customWidth="1"/>
    <col min="2" max="2" width="14.6640625" style="16" customWidth="1"/>
    <col min="3" max="3" width="9.109375" style="16"/>
    <col min="4" max="4" width="5.6640625" style="16" bestFit="1" customWidth="1"/>
    <col min="5" max="5" width="16.44140625" style="16" bestFit="1" customWidth="1"/>
    <col min="6" max="6" width="22.88671875" style="16" bestFit="1" customWidth="1"/>
    <col min="7" max="7" width="7.33203125" style="16" bestFit="1" customWidth="1"/>
    <col min="8" max="8" width="22.44140625" style="16" customWidth="1"/>
    <col min="9" max="9" width="8.33203125" style="16" bestFit="1" customWidth="1"/>
    <col min="10" max="10" width="14.6640625" style="16" bestFit="1" customWidth="1"/>
    <col min="11" max="11" width="19.33203125" customWidth="1"/>
    <col min="12" max="12" width="20.44140625" customWidth="1"/>
    <col min="13" max="13" width="20" customWidth="1"/>
  </cols>
  <sheetData>
    <row r="1" spans="1:16" x14ac:dyDescent="0.3">
      <c r="A1" s="7" t="s">
        <v>447</v>
      </c>
      <c r="B1" s="7" t="s">
        <v>448</v>
      </c>
      <c r="C1" s="7" t="s">
        <v>15</v>
      </c>
      <c r="D1" s="7" t="s">
        <v>16</v>
      </c>
      <c r="E1" s="7" t="s">
        <v>17</v>
      </c>
      <c r="F1" s="7" t="s">
        <v>18</v>
      </c>
      <c r="G1" s="7" t="s">
        <v>19</v>
      </c>
      <c r="H1" s="7" t="s">
        <v>20</v>
      </c>
      <c r="I1" s="7" t="s">
        <v>21</v>
      </c>
      <c r="J1" s="14" t="s">
        <v>22</v>
      </c>
      <c r="K1" s="14" t="s">
        <v>449</v>
      </c>
      <c r="L1" s="14" t="s">
        <v>450</v>
      </c>
      <c r="M1" s="14" t="s">
        <v>457</v>
      </c>
    </row>
    <row r="2" spans="1:16" x14ac:dyDescent="0.3">
      <c r="A2" s="7" t="s">
        <v>23</v>
      </c>
      <c r="B2" s="7" t="s">
        <v>24</v>
      </c>
      <c r="C2" s="7" t="s">
        <v>25</v>
      </c>
      <c r="D2" s="7" t="s">
        <v>26</v>
      </c>
      <c r="E2" s="8">
        <v>1.3699999999999999E-5</v>
      </c>
      <c r="F2" s="8">
        <v>2.49E-14</v>
      </c>
      <c r="G2" s="7">
        <v>1</v>
      </c>
      <c r="H2" s="8">
        <v>9.1700000000000003E-14</v>
      </c>
      <c r="I2" s="7">
        <v>1</v>
      </c>
      <c r="J2" s="14"/>
      <c r="K2" s="14"/>
      <c r="L2" s="14"/>
      <c r="M2" s="14"/>
      <c r="O2" s="17"/>
      <c r="P2" t="s">
        <v>452</v>
      </c>
    </row>
    <row r="3" spans="1:16" x14ac:dyDescent="0.3">
      <c r="A3" s="7" t="s">
        <v>27</v>
      </c>
      <c r="B3" s="7" t="s">
        <v>28</v>
      </c>
      <c r="C3" s="7">
        <v>12.4</v>
      </c>
      <c r="D3" s="7" t="s">
        <v>29</v>
      </c>
      <c r="E3" s="8">
        <v>3.6299999999999999E-4</v>
      </c>
      <c r="F3" s="8">
        <v>2.0900000000000002E-12</v>
      </c>
      <c r="G3" s="7">
        <v>84</v>
      </c>
      <c r="H3" s="8">
        <v>2.61E-12</v>
      </c>
      <c r="I3" s="7">
        <v>28</v>
      </c>
      <c r="J3" s="14">
        <f>IF(D3="years",C3,IF(D3="days",C3/365,"NO DAYS?"))</f>
        <v>12.4</v>
      </c>
      <c r="K3" s="15">
        <f>IFERROR((F3/$E3)/($J3*(1-EXP(-K$217/$J3))),"")</f>
        <v>5.7989926829438955E-10</v>
      </c>
      <c r="L3" s="15">
        <f>IFERROR((H3/$E3)/($J3*(1-EXP(-L$217/$J3))),"")</f>
        <v>5.8002779519692463E-10</v>
      </c>
      <c r="M3" s="15">
        <f>IFERROR(AVERAGE(K3:L3),"")</f>
        <v>5.7996353174565709E-10</v>
      </c>
      <c r="O3" s="14"/>
      <c r="P3" t="s">
        <v>453</v>
      </c>
    </row>
    <row r="4" spans="1:16" x14ac:dyDescent="0.3">
      <c r="A4" s="7" t="s">
        <v>30</v>
      </c>
      <c r="B4" s="7" t="s">
        <v>28</v>
      </c>
      <c r="C4" s="7">
        <v>12.4</v>
      </c>
      <c r="D4" s="7" t="s">
        <v>29</v>
      </c>
      <c r="E4" s="8">
        <v>3.6299999999999999E-4</v>
      </c>
      <c r="F4" s="8">
        <v>2.1100000000000001E-12</v>
      </c>
      <c r="G4" s="7">
        <v>85</v>
      </c>
      <c r="H4" s="8">
        <v>2.7299999999999999E-12</v>
      </c>
      <c r="I4" s="7">
        <v>30</v>
      </c>
      <c r="J4" s="14">
        <f t="shared" ref="J4:J66" si="0">IF(D4="years",C4,IF(D4="days",C4/365,"NO DAYS?"))</f>
        <v>12.4</v>
      </c>
      <c r="K4" s="15">
        <f t="shared" ref="K4:K67" si="1">IFERROR((F4/$E4)/($J4*(1-EXP(-K$217/$J4))),"")</f>
        <v>5.8544854358907266E-10</v>
      </c>
      <c r="L4" s="15">
        <f t="shared" ref="L4:L67" si="2">IFERROR((H4/$E4)/($J4*(1-EXP(-L$217/$J4))),"")</f>
        <v>6.0669573980367978E-10</v>
      </c>
      <c r="M4" s="15">
        <f t="shared" ref="M4:M67" si="3">IFERROR(AVERAGE(K4:L4),"")</f>
        <v>5.9607214169637622E-10</v>
      </c>
    </row>
    <row r="5" spans="1:16" x14ac:dyDescent="0.3">
      <c r="A5" s="7" t="s">
        <v>31</v>
      </c>
      <c r="B5" s="7" t="s">
        <v>32</v>
      </c>
      <c r="C5" s="7">
        <v>121</v>
      </c>
      <c r="D5" s="7" t="s">
        <v>29</v>
      </c>
      <c r="E5" s="8">
        <v>3.0000000000000001E-3</v>
      </c>
      <c r="F5" s="8">
        <v>6.5799999999999998E-12</v>
      </c>
      <c r="G5" s="7">
        <v>264</v>
      </c>
      <c r="H5" s="8">
        <v>2.4299999999999999E-11</v>
      </c>
      <c r="I5" s="7">
        <v>265</v>
      </c>
      <c r="J5" s="14">
        <f t="shared" si="0"/>
        <v>121</v>
      </c>
      <c r="K5" s="15">
        <f t="shared" si="1"/>
        <v>1.1897959329566421E-10</v>
      </c>
      <c r="L5" s="15">
        <f t="shared" si="2"/>
        <v>1.1902977227271819E-10</v>
      </c>
      <c r="M5" s="15">
        <f t="shared" si="3"/>
        <v>1.1900468278419121E-10</v>
      </c>
    </row>
    <row r="6" spans="1:16" x14ac:dyDescent="0.3">
      <c r="A6" s="9" t="s">
        <v>33</v>
      </c>
      <c r="B6" s="7"/>
      <c r="C6" s="7"/>
      <c r="D6" s="7"/>
      <c r="E6" s="8"/>
      <c r="F6" s="7"/>
      <c r="G6" s="7"/>
      <c r="H6" s="7"/>
      <c r="I6" s="7"/>
      <c r="J6" s="14"/>
      <c r="K6" s="15" t="str">
        <f t="shared" si="1"/>
        <v/>
      </c>
      <c r="L6" s="15" t="str">
        <f t="shared" si="2"/>
        <v/>
      </c>
      <c r="M6" s="15" t="str">
        <f t="shared" si="3"/>
        <v/>
      </c>
    </row>
    <row r="7" spans="1:16" x14ac:dyDescent="0.3">
      <c r="A7" s="7" t="s">
        <v>34</v>
      </c>
      <c r="B7" s="7" t="s">
        <v>35</v>
      </c>
      <c r="C7" s="7">
        <v>45</v>
      </c>
      <c r="D7" s="7" t="s">
        <v>29</v>
      </c>
      <c r="E7" s="8">
        <v>0.26</v>
      </c>
      <c r="F7" s="8">
        <v>1.72E-10</v>
      </c>
      <c r="G7" s="10">
        <v>6900</v>
      </c>
      <c r="H7" s="8">
        <v>4.2800000000000002E-10</v>
      </c>
      <c r="I7" s="10">
        <v>4660</v>
      </c>
      <c r="J7" s="14">
        <f t="shared" si="0"/>
        <v>45</v>
      </c>
      <c r="K7" s="15">
        <f t="shared" si="1"/>
        <v>4.0970042402448054E-11</v>
      </c>
      <c r="L7" s="15">
        <f t="shared" si="2"/>
        <v>4.1027237171755628E-11</v>
      </c>
      <c r="M7" s="15">
        <f t="shared" si="3"/>
        <v>4.0998639787101841E-11</v>
      </c>
    </row>
    <row r="8" spans="1:16" x14ac:dyDescent="0.3">
      <c r="A8" s="7" t="s">
        <v>36</v>
      </c>
      <c r="B8" s="7" t="s">
        <v>37</v>
      </c>
      <c r="C8" s="7">
        <v>100</v>
      </c>
      <c r="D8" s="7" t="s">
        <v>29</v>
      </c>
      <c r="E8" s="8">
        <v>0.32</v>
      </c>
      <c r="F8" s="8">
        <v>2.69E-10</v>
      </c>
      <c r="G8" s="10">
        <v>10800</v>
      </c>
      <c r="H8" s="8">
        <v>9.3899999999999996E-10</v>
      </c>
      <c r="I8" s="10">
        <v>10200</v>
      </c>
      <c r="J8" s="14">
        <f t="shared" si="0"/>
        <v>100</v>
      </c>
      <c r="K8" s="15">
        <f t="shared" si="1"/>
        <v>4.6374385852755036E-11</v>
      </c>
      <c r="L8" s="15">
        <f t="shared" si="2"/>
        <v>4.6421128992196797E-11</v>
      </c>
      <c r="M8" s="15">
        <f t="shared" si="3"/>
        <v>4.6397757422475913E-11</v>
      </c>
    </row>
    <row r="9" spans="1:16" x14ac:dyDescent="0.3">
      <c r="A9" s="7" t="s">
        <v>38</v>
      </c>
      <c r="B9" s="7" t="s">
        <v>39</v>
      </c>
      <c r="C9" s="7">
        <v>640</v>
      </c>
      <c r="D9" s="7" t="s">
        <v>29</v>
      </c>
      <c r="E9" s="8">
        <v>0.25</v>
      </c>
      <c r="F9" s="8">
        <v>2.7099999999999999E-10</v>
      </c>
      <c r="G9" s="10">
        <v>10900</v>
      </c>
      <c r="H9" s="8">
        <v>1.27E-9</v>
      </c>
      <c r="I9" s="10">
        <v>13900</v>
      </c>
      <c r="J9" s="14">
        <f t="shared" si="0"/>
        <v>640</v>
      </c>
      <c r="K9" s="15">
        <f t="shared" si="1"/>
        <v>5.5051285735502937E-11</v>
      </c>
      <c r="L9" s="15">
        <f t="shared" si="2"/>
        <v>5.4872060834625833E-11</v>
      </c>
      <c r="M9" s="15">
        <f t="shared" si="3"/>
        <v>5.4961673285064385E-11</v>
      </c>
    </row>
    <row r="10" spans="1:16" x14ac:dyDescent="0.3">
      <c r="A10" s="7" t="s">
        <v>40</v>
      </c>
      <c r="B10" s="7" t="s">
        <v>41</v>
      </c>
      <c r="C10" s="7">
        <v>85</v>
      </c>
      <c r="D10" s="7" t="s">
        <v>29</v>
      </c>
      <c r="E10" s="8">
        <v>0.3</v>
      </c>
      <c r="F10" s="8">
        <v>1.6200000000000001E-10</v>
      </c>
      <c r="G10" s="10">
        <v>6490</v>
      </c>
      <c r="H10" s="8">
        <v>5.3400000000000002E-10</v>
      </c>
      <c r="I10" s="10">
        <v>5820</v>
      </c>
      <c r="J10" s="14">
        <f t="shared" si="0"/>
        <v>85</v>
      </c>
      <c r="K10" s="15">
        <f t="shared" si="1"/>
        <v>3.0300923272434278E-11</v>
      </c>
      <c r="L10" s="15">
        <f t="shared" si="2"/>
        <v>3.0277793278428972E-11</v>
      </c>
      <c r="M10" s="15">
        <f t="shared" si="3"/>
        <v>3.0289358275431625E-11</v>
      </c>
    </row>
    <row r="11" spans="1:16" x14ac:dyDescent="0.3">
      <c r="A11" s="7" t="s">
        <v>42</v>
      </c>
      <c r="B11" s="7" t="s">
        <v>43</v>
      </c>
      <c r="C11" s="7">
        <v>190</v>
      </c>
      <c r="D11" s="7" t="s">
        <v>29</v>
      </c>
      <c r="E11" s="8">
        <v>0.31</v>
      </c>
      <c r="F11" s="8">
        <v>1.9200000000000001E-10</v>
      </c>
      <c r="G11" s="10">
        <v>7710</v>
      </c>
      <c r="H11" s="8">
        <v>7.8799999999999997E-10</v>
      </c>
      <c r="I11" s="10">
        <v>8590</v>
      </c>
      <c r="J11" s="14">
        <f t="shared" si="0"/>
        <v>190</v>
      </c>
      <c r="K11" s="15">
        <f t="shared" si="1"/>
        <v>3.2626212217002929E-11</v>
      </c>
      <c r="L11" s="15">
        <f t="shared" si="2"/>
        <v>3.2692748478680104E-11</v>
      </c>
      <c r="M11" s="15">
        <f t="shared" si="3"/>
        <v>3.2659480347841517E-11</v>
      </c>
    </row>
    <row r="12" spans="1:16" x14ac:dyDescent="0.3">
      <c r="A12" s="7" t="s">
        <v>44</v>
      </c>
      <c r="B12" s="7" t="s">
        <v>45</v>
      </c>
      <c r="C12" s="11">
        <v>1020</v>
      </c>
      <c r="D12" s="7" t="s">
        <v>29</v>
      </c>
      <c r="E12" s="8">
        <v>0.2</v>
      </c>
      <c r="F12" s="8">
        <v>1.4600000000000001E-10</v>
      </c>
      <c r="G12" s="10">
        <v>5860</v>
      </c>
      <c r="H12" s="8">
        <v>7.0299999999999995E-10</v>
      </c>
      <c r="I12" s="10">
        <v>7670</v>
      </c>
      <c r="J12" s="14">
        <f t="shared" si="0"/>
        <v>1020</v>
      </c>
      <c r="K12" s="15">
        <f t="shared" si="1"/>
        <v>3.6859012551778641E-11</v>
      </c>
      <c r="L12" s="15">
        <f t="shared" si="2"/>
        <v>3.6901188942106551E-11</v>
      </c>
      <c r="M12" s="15">
        <f t="shared" si="3"/>
        <v>3.6880100746942593E-11</v>
      </c>
    </row>
    <row r="13" spans="1:16" x14ac:dyDescent="0.3">
      <c r="A13" s="9" t="s">
        <v>46</v>
      </c>
      <c r="B13" s="7"/>
      <c r="C13" s="7"/>
      <c r="D13" s="7"/>
      <c r="E13" s="8"/>
      <c r="F13" s="7"/>
      <c r="G13" s="7"/>
      <c r="H13" s="7"/>
      <c r="I13" s="7"/>
      <c r="J13" s="14"/>
      <c r="K13" s="15" t="str">
        <f t="shared" si="1"/>
        <v/>
      </c>
      <c r="L13" s="15" t="str">
        <f t="shared" si="2"/>
        <v/>
      </c>
      <c r="M13" s="15" t="str">
        <f t="shared" si="3"/>
        <v/>
      </c>
    </row>
    <row r="14" spans="1:16" x14ac:dyDescent="0.3">
      <c r="A14" s="7" t="s">
        <v>47</v>
      </c>
      <c r="B14" s="7" t="s">
        <v>48</v>
      </c>
      <c r="C14" s="7">
        <v>1.7</v>
      </c>
      <c r="D14" s="7" t="s">
        <v>29</v>
      </c>
      <c r="E14" s="8">
        <v>0.15</v>
      </c>
      <c r="F14" s="8">
        <v>1.35E-11</v>
      </c>
      <c r="G14" s="7">
        <v>543</v>
      </c>
      <c r="H14" s="8">
        <v>1.35E-11</v>
      </c>
      <c r="I14" s="7">
        <v>148</v>
      </c>
      <c r="J14" s="14">
        <f t="shared" si="0"/>
        <v>1.7</v>
      </c>
      <c r="K14" s="15">
        <f t="shared" si="1"/>
        <v>5.2941588046660611E-11</v>
      </c>
      <c r="L14" s="15">
        <f t="shared" si="2"/>
        <v>5.2941176470588234E-11</v>
      </c>
      <c r="M14" s="15">
        <f t="shared" si="3"/>
        <v>5.2941382258624426E-11</v>
      </c>
    </row>
    <row r="15" spans="1:16" x14ac:dyDescent="0.3">
      <c r="A15" s="7" t="s">
        <v>49</v>
      </c>
      <c r="B15" s="7" t="s">
        <v>50</v>
      </c>
      <c r="C15" s="7">
        <v>11.9</v>
      </c>
      <c r="D15" s="7" t="s">
        <v>29</v>
      </c>
      <c r="E15" s="8">
        <v>0.21</v>
      </c>
      <c r="F15" s="8">
        <v>1.3200000000000001E-10</v>
      </c>
      <c r="G15" s="10">
        <v>5280</v>
      </c>
      <c r="H15" s="8">
        <v>1.6200000000000001E-10</v>
      </c>
      <c r="I15" s="10">
        <v>1760</v>
      </c>
      <c r="J15" s="14">
        <f t="shared" si="0"/>
        <v>11.9</v>
      </c>
      <c r="K15" s="15">
        <f t="shared" si="1"/>
        <v>6.4910655203526609E-11</v>
      </c>
      <c r="L15" s="15">
        <f t="shared" si="2"/>
        <v>6.4840461945514764E-11</v>
      </c>
      <c r="M15" s="15">
        <f t="shared" si="3"/>
        <v>6.4875558574520693E-11</v>
      </c>
    </row>
    <row r="16" spans="1:16" x14ac:dyDescent="0.3">
      <c r="A16" s="7" t="s">
        <v>51</v>
      </c>
      <c r="B16" s="7" t="s">
        <v>52</v>
      </c>
      <c r="C16" s="7">
        <v>1</v>
      </c>
      <c r="D16" s="7" t="s">
        <v>29</v>
      </c>
      <c r="E16" s="8">
        <v>0.17</v>
      </c>
      <c r="F16" s="8">
        <v>5.4300000000000001E-12</v>
      </c>
      <c r="G16" s="7">
        <v>218</v>
      </c>
      <c r="H16" s="8">
        <v>5.4300000000000001E-12</v>
      </c>
      <c r="I16" s="7">
        <v>59</v>
      </c>
      <c r="J16" s="14">
        <f t="shared" si="0"/>
        <v>1</v>
      </c>
      <c r="K16" s="15">
        <f t="shared" si="1"/>
        <v>3.1941176536423909E-11</v>
      </c>
      <c r="L16" s="15">
        <f t="shared" si="2"/>
        <v>3.1941176470588235E-11</v>
      </c>
      <c r="M16" s="15">
        <f t="shared" si="3"/>
        <v>3.1941176503506069E-11</v>
      </c>
    </row>
    <row r="17" spans="1:13" x14ac:dyDescent="0.3">
      <c r="A17" s="7" t="s">
        <v>53</v>
      </c>
      <c r="B17" s="7" t="s">
        <v>54</v>
      </c>
      <c r="C17" s="7">
        <v>3.4</v>
      </c>
      <c r="D17" s="7" t="s">
        <v>29</v>
      </c>
      <c r="E17" s="8">
        <v>0.21</v>
      </c>
      <c r="F17" s="8">
        <v>2.3600000000000001E-11</v>
      </c>
      <c r="G17" s="7">
        <v>945</v>
      </c>
      <c r="H17" s="8">
        <v>2.37E-11</v>
      </c>
      <c r="I17" s="7">
        <v>258</v>
      </c>
      <c r="J17" s="14">
        <f t="shared" si="0"/>
        <v>3.4</v>
      </c>
      <c r="K17" s="15">
        <f t="shared" si="1"/>
        <v>3.3145638522647574E-11</v>
      </c>
      <c r="L17" s="15">
        <f t="shared" si="2"/>
        <v>3.3193277310929963E-11</v>
      </c>
      <c r="M17" s="15">
        <f t="shared" si="3"/>
        <v>3.3169457916788769E-11</v>
      </c>
    </row>
    <row r="18" spans="1:13" x14ac:dyDescent="0.3">
      <c r="A18" s="7" t="s">
        <v>55</v>
      </c>
      <c r="B18" s="7" t="s">
        <v>56</v>
      </c>
      <c r="C18" s="7">
        <v>1.3</v>
      </c>
      <c r="D18" s="7" t="s">
        <v>29</v>
      </c>
      <c r="E18" s="8">
        <v>0.15</v>
      </c>
      <c r="F18" s="8">
        <v>7.2799999999999997E-12</v>
      </c>
      <c r="G18" s="7">
        <v>292</v>
      </c>
      <c r="H18" s="8">
        <v>7.2799999999999997E-12</v>
      </c>
      <c r="I18" s="7">
        <v>79</v>
      </c>
      <c r="J18" s="14">
        <f t="shared" si="0"/>
        <v>1.3</v>
      </c>
      <c r="K18" s="15">
        <f t="shared" si="1"/>
        <v>3.7333341107311037E-11</v>
      </c>
      <c r="L18" s="15">
        <f t="shared" si="2"/>
        <v>3.7333333333333327E-11</v>
      </c>
      <c r="M18" s="15">
        <f t="shared" si="3"/>
        <v>3.7333337220322182E-11</v>
      </c>
    </row>
    <row r="19" spans="1:13" x14ac:dyDescent="0.3">
      <c r="A19" s="7" t="s">
        <v>57</v>
      </c>
      <c r="B19" s="7" t="s">
        <v>58</v>
      </c>
      <c r="C19" s="7">
        <v>4</v>
      </c>
      <c r="D19" s="7" t="s">
        <v>29</v>
      </c>
      <c r="E19" s="8">
        <v>0.23</v>
      </c>
      <c r="F19" s="8">
        <v>3.3699999999999997E-11</v>
      </c>
      <c r="G19" s="10">
        <v>1350</v>
      </c>
      <c r="H19" s="8">
        <v>3.3900000000000001E-11</v>
      </c>
      <c r="I19" s="7">
        <v>370</v>
      </c>
      <c r="J19" s="14">
        <f t="shared" si="0"/>
        <v>4</v>
      </c>
      <c r="K19" s="15">
        <f t="shared" si="1"/>
        <v>3.687892301124179E-11</v>
      </c>
      <c r="L19" s="15">
        <f t="shared" si="2"/>
        <v>3.6847826087468262E-11</v>
      </c>
      <c r="M19" s="15">
        <f t="shared" si="3"/>
        <v>3.6863374549355026E-11</v>
      </c>
    </row>
    <row r="20" spans="1:13" x14ac:dyDescent="0.3">
      <c r="A20" s="7" t="s">
        <v>59</v>
      </c>
      <c r="B20" s="7" t="s">
        <v>60</v>
      </c>
      <c r="C20" s="7">
        <v>5.9</v>
      </c>
      <c r="D20" s="7" t="s">
        <v>29</v>
      </c>
      <c r="E20" s="8">
        <v>0.2</v>
      </c>
      <c r="F20" s="8">
        <v>4.6699999999999998E-11</v>
      </c>
      <c r="G20" s="10">
        <v>1870</v>
      </c>
      <c r="H20" s="8">
        <v>4.8299999999999997E-11</v>
      </c>
      <c r="I20" s="7">
        <v>527</v>
      </c>
      <c r="J20" s="14">
        <f t="shared" si="0"/>
        <v>5.9</v>
      </c>
      <c r="K20" s="15">
        <f t="shared" si="1"/>
        <v>4.0957115376977032E-11</v>
      </c>
      <c r="L20" s="15">
        <f t="shared" si="2"/>
        <v>4.0932205172790993E-11</v>
      </c>
      <c r="M20" s="15">
        <f t="shared" si="3"/>
        <v>4.0944660274884013E-11</v>
      </c>
    </row>
    <row r="21" spans="1:13" x14ac:dyDescent="0.3">
      <c r="A21" s="7" t="s">
        <v>61</v>
      </c>
      <c r="B21" s="7" t="s">
        <v>62</v>
      </c>
      <c r="C21" s="7">
        <v>4.3</v>
      </c>
      <c r="D21" s="7" t="s">
        <v>29</v>
      </c>
      <c r="E21" s="8">
        <v>0.17</v>
      </c>
      <c r="F21" s="8">
        <v>3.0700000000000001E-11</v>
      </c>
      <c r="G21" s="10">
        <v>1230</v>
      </c>
      <c r="H21" s="8">
        <v>3.1000000000000003E-11</v>
      </c>
      <c r="I21" s="7">
        <v>338</v>
      </c>
      <c r="J21" s="14">
        <f t="shared" si="0"/>
        <v>4.3</v>
      </c>
      <c r="K21" s="15">
        <f t="shared" si="1"/>
        <v>4.2402226068546289E-11</v>
      </c>
      <c r="L21" s="15">
        <f t="shared" si="2"/>
        <v>4.2407660742083643E-11</v>
      </c>
      <c r="M21" s="15">
        <f t="shared" si="3"/>
        <v>4.2404943405314966E-11</v>
      </c>
    </row>
    <row r="22" spans="1:13" x14ac:dyDescent="0.3">
      <c r="A22" s="7" t="s">
        <v>63</v>
      </c>
      <c r="B22" s="7" t="s">
        <v>64</v>
      </c>
      <c r="C22" s="7">
        <v>9.1999999999999993</v>
      </c>
      <c r="D22" s="7" t="s">
        <v>29</v>
      </c>
      <c r="E22" s="8">
        <v>0.16</v>
      </c>
      <c r="F22" s="8">
        <v>6.3600000000000005E-11</v>
      </c>
      <c r="G22" s="10">
        <v>2550</v>
      </c>
      <c r="H22" s="8">
        <v>7.1699999999999995E-11</v>
      </c>
      <c r="I22" s="7">
        <v>782</v>
      </c>
      <c r="J22" s="14">
        <f t="shared" si="0"/>
        <v>9.1999999999999993</v>
      </c>
      <c r="K22" s="15">
        <f t="shared" si="1"/>
        <v>4.8751063448602754E-11</v>
      </c>
      <c r="L22" s="15">
        <f t="shared" si="2"/>
        <v>4.8710166018766858E-11</v>
      </c>
      <c r="M22" s="15">
        <f t="shared" si="3"/>
        <v>4.8730614733684803E-11</v>
      </c>
    </row>
    <row r="23" spans="1:13" x14ac:dyDescent="0.3">
      <c r="A23" s="7" t="s">
        <v>65</v>
      </c>
      <c r="B23" s="7" t="s">
        <v>66</v>
      </c>
      <c r="C23" s="7">
        <v>17.2</v>
      </c>
      <c r="D23" s="7" t="s">
        <v>29</v>
      </c>
      <c r="E23" s="8">
        <v>0.19</v>
      </c>
      <c r="F23" s="8">
        <v>1.2500000000000001E-10</v>
      </c>
      <c r="G23" s="10">
        <v>5020</v>
      </c>
      <c r="H23" s="8">
        <v>1.8199999999999999E-10</v>
      </c>
      <c r="I23" s="10">
        <v>1980</v>
      </c>
      <c r="J23" s="14">
        <f t="shared" si="0"/>
        <v>17.2</v>
      </c>
      <c r="K23" s="15">
        <f t="shared" si="1"/>
        <v>5.5645028575520717E-11</v>
      </c>
      <c r="L23" s="15">
        <f t="shared" si="2"/>
        <v>5.5858325260060722E-11</v>
      </c>
      <c r="M23" s="15">
        <f t="shared" si="3"/>
        <v>5.575167691779072E-11</v>
      </c>
    </row>
    <row r="24" spans="1:13" x14ac:dyDescent="0.3">
      <c r="A24" s="7" t="s">
        <v>67</v>
      </c>
      <c r="B24" s="7" t="s">
        <v>68</v>
      </c>
      <c r="C24" s="7">
        <v>1.9</v>
      </c>
      <c r="D24" s="7" t="s">
        <v>29</v>
      </c>
      <c r="E24" s="8">
        <v>0.22</v>
      </c>
      <c r="F24" s="8">
        <v>1.1700000000000001E-11</v>
      </c>
      <c r="G24" s="7">
        <v>469</v>
      </c>
      <c r="H24" s="8">
        <v>1.1700000000000001E-11</v>
      </c>
      <c r="I24" s="7">
        <v>127</v>
      </c>
      <c r="J24" s="14">
        <f t="shared" si="0"/>
        <v>1.9</v>
      </c>
      <c r="K24" s="15">
        <f t="shared" si="1"/>
        <v>2.7991181380696928E-11</v>
      </c>
      <c r="L24" s="15">
        <f t="shared" si="2"/>
        <v>2.7990430622009572E-11</v>
      </c>
      <c r="M24" s="15">
        <f t="shared" si="3"/>
        <v>2.799080600135325E-11</v>
      </c>
    </row>
    <row r="25" spans="1:13" x14ac:dyDescent="0.3">
      <c r="A25" s="7" t="s">
        <v>69</v>
      </c>
      <c r="B25" s="7" t="s">
        <v>70</v>
      </c>
      <c r="C25" s="7">
        <v>5.9</v>
      </c>
      <c r="D25" s="7" t="s">
        <v>29</v>
      </c>
      <c r="E25" s="8">
        <v>0.28999999999999998</v>
      </c>
      <c r="F25" s="8">
        <v>4.6500000000000001E-11</v>
      </c>
      <c r="G25" s="10">
        <v>1860</v>
      </c>
      <c r="H25" s="8">
        <v>4.8100000000000001E-11</v>
      </c>
      <c r="I25" s="7">
        <v>525</v>
      </c>
      <c r="J25" s="14">
        <f t="shared" si="0"/>
        <v>5.9</v>
      </c>
      <c r="K25" s="15">
        <f t="shared" si="1"/>
        <v>2.8125317359956172E-11</v>
      </c>
      <c r="L25" s="15">
        <f t="shared" si="2"/>
        <v>2.8112216303437527E-11</v>
      </c>
      <c r="M25" s="15">
        <f t="shared" si="3"/>
        <v>2.8118766831696851E-11</v>
      </c>
    </row>
    <row r="26" spans="1:13" x14ac:dyDescent="0.3">
      <c r="A26" s="7" t="s">
        <v>71</v>
      </c>
      <c r="B26" s="7" t="s">
        <v>72</v>
      </c>
      <c r="C26" s="7">
        <v>26</v>
      </c>
      <c r="D26" s="7" t="s">
        <v>73</v>
      </c>
      <c r="E26" s="8">
        <v>0.04</v>
      </c>
      <c r="F26" s="8">
        <v>1.37E-13</v>
      </c>
      <c r="G26" s="7">
        <v>5</v>
      </c>
      <c r="H26" s="8">
        <v>1.37E-13</v>
      </c>
      <c r="I26" s="7">
        <v>1</v>
      </c>
      <c r="J26" s="14">
        <f t="shared" si="0"/>
        <v>7.1232876712328766E-2</v>
      </c>
      <c r="K26" s="15">
        <f t="shared" si="1"/>
        <v>4.8081730769230769E-11</v>
      </c>
      <c r="L26" s="15">
        <f t="shared" si="2"/>
        <v>4.8081730769230769E-11</v>
      </c>
      <c r="M26" s="15">
        <f t="shared" si="3"/>
        <v>4.8081730769230769E-11</v>
      </c>
    </row>
    <row r="27" spans="1:13" x14ac:dyDescent="0.3">
      <c r="A27" s="9" t="s">
        <v>74</v>
      </c>
      <c r="B27" s="7"/>
      <c r="C27" s="7"/>
      <c r="D27" s="7"/>
      <c r="E27" s="8"/>
      <c r="F27" s="7"/>
      <c r="G27" s="7"/>
      <c r="H27" s="7"/>
      <c r="I27" s="7"/>
      <c r="J27" s="14"/>
      <c r="K27" s="15" t="str">
        <f t="shared" si="1"/>
        <v/>
      </c>
      <c r="L27" s="15" t="str">
        <f t="shared" si="2"/>
        <v/>
      </c>
      <c r="M27" s="15" t="str">
        <f t="shared" si="3"/>
        <v/>
      </c>
    </row>
    <row r="28" spans="1:13" x14ac:dyDescent="0.3">
      <c r="A28" s="7" t="s">
        <v>75</v>
      </c>
      <c r="B28" s="7" t="s">
        <v>76</v>
      </c>
      <c r="C28" s="7">
        <v>222</v>
      </c>
      <c r="D28" s="7" t="s">
        <v>29</v>
      </c>
      <c r="E28" s="8">
        <v>0.18</v>
      </c>
      <c r="F28" s="8">
        <v>2.7E-10</v>
      </c>
      <c r="G28" s="10">
        <v>10800</v>
      </c>
      <c r="H28" s="8">
        <v>1.14E-9</v>
      </c>
      <c r="I28" s="10">
        <v>12400</v>
      </c>
      <c r="J28" s="14">
        <f t="shared" si="0"/>
        <v>222</v>
      </c>
      <c r="K28" s="15">
        <f t="shared" si="1"/>
        <v>7.8429097920000937E-11</v>
      </c>
      <c r="L28" s="15">
        <f t="shared" si="2"/>
        <v>7.8664884220069093E-11</v>
      </c>
      <c r="M28" s="15">
        <f t="shared" si="3"/>
        <v>7.8546991070035008E-11</v>
      </c>
    </row>
    <row r="29" spans="1:13" x14ac:dyDescent="0.3">
      <c r="A29" s="7" t="s">
        <v>77</v>
      </c>
      <c r="B29" s="7" t="s">
        <v>78</v>
      </c>
      <c r="C29" s="7">
        <v>5.2</v>
      </c>
      <c r="D29" s="7" t="s">
        <v>29</v>
      </c>
      <c r="E29" s="8">
        <v>0.11</v>
      </c>
      <c r="F29" s="8">
        <v>6.0699999999999995E-11</v>
      </c>
      <c r="G29" s="10">
        <v>2430</v>
      </c>
      <c r="H29" s="8">
        <v>6.2099999999999998E-11</v>
      </c>
      <c r="I29" s="7">
        <v>677</v>
      </c>
      <c r="J29" s="14">
        <f t="shared" si="0"/>
        <v>5.2</v>
      </c>
      <c r="K29" s="15">
        <f t="shared" si="1"/>
        <v>1.0843524657356314E-10</v>
      </c>
      <c r="L29" s="15">
        <f t="shared" si="2"/>
        <v>1.0856643404935738E-10</v>
      </c>
      <c r="M29" s="15">
        <f t="shared" si="3"/>
        <v>1.0850084031146026E-10</v>
      </c>
    </row>
    <row r="30" spans="1:13" x14ac:dyDescent="0.3">
      <c r="A30" s="7" t="s">
        <v>79</v>
      </c>
      <c r="B30" s="7" t="s">
        <v>80</v>
      </c>
      <c r="C30" s="7">
        <v>2.8</v>
      </c>
      <c r="D30" s="7" t="s">
        <v>29</v>
      </c>
      <c r="E30" s="8">
        <v>0.02</v>
      </c>
      <c r="F30" s="8">
        <v>1.0699999999999999E-11</v>
      </c>
      <c r="G30" s="7">
        <v>427</v>
      </c>
      <c r="H30" s="8">
        <v>1.0699999999999999E-11</v>
      </c>
      <c r="I30" s="7">
        <v>116</v>
      </c>
      <c r="J30" s="14">
        <f t="shared" si="0"/>
        <v>2.8</v>
      </c>
      <c r="K30" s="15">
        <f t="shared" si="1"/>
        <v>1.9122258817694438E-10</v>
      </c>
      <c r="L30" s="15">
        <f t="shared" si="2"/>
        <v>1.9107142857142861E-10</v>
      </c>
      <c r="M30" s="15">
        <f t="shared" si="3"/>
        <v>1.9114700837418651E-10</v>
      </c>
    </row>
    <row r="31" spans="1:13" x14ac:dyDescent="0.3">
      <c r="A31" s="7" t="s">
        <v>81</v>
      </c>
      <c r="B31" s="7" t="s">
        <v>82</v>
      </c>
      <c r="C31" s="7">
        <v>28.2</v>
      </c>
      <c r="D31" s="7" t="s">
        <v>29</v>
      </c>
      <c r="E31" s="8">
        <v>0.23</v>
      </c>
      <c r="F31" s="8">
        <v>1.5199999999999999E-10</v>
      </c>
      <c r="G31" s="10">
        <v>6090</v>
      </c>
      <c r="H31" s="8">
        <v>2.9099999999999998E-10</v>
      </c>
      <c r="I31" s="10">
        <v>3170</v>
      </c>
      <c r="J31" s="14">
        <f t="shared" si="0"/>
        <v>28.2</v>
      </c>
      <c r="K31" s="15">
        <f t="shared" si="1"/>
        <v>4.613460253807865E-11</v>
      </c>
      <c r="L31" s="15">
        <f t="shared" si="2"/>
        <v>4.6198074420138125E-11</v>
      </c>
      <c r="M31" s="15">
        <f t="shared" si="3"/>
        <v>4.6166338479108387E-11</v>
      </c>
    </row>
    <row r="32" spans="1:13" x14ac:dyDescent="0.3">
      <c r="A32" s="7" t="s">
        <v>83</v>
      </c>
      <c r="B32" s="7" t="s">
        <v>84</v>
      </c>
      <c r="C32" s="7">
        <v>9.6999999999999993</v>
      </c>
      <c r="D32" s="7" t="s">
        <v>29</v>
      </c>
      <c r="E32" s="8">
        <v>0.19</v>
      </c>
      <c r="F32" s="8">
        <v>8.9300000000000004E-11</v>
      </c>
      <c r="G32" s="10">
        <v>3580</v>
      </c>
      <c r="H32" s="8">
        <v>1.02E-10</v>
      </c>
      <c r="I32" s="10">
        <v>1120</v>
      </c>
      <c r="J32" s="14">
        <f t="shared" si="0"/>
        <v>9.6999999999999993</v>
      </c>
      <c r="K32" s="15">
        <f t="shared" si="1"/>
        <v>5.5516257551179875E-11</v>
      </c>
      <c r="L32" s="15">
        <f t="shared" si="2"/>
        <v>5.5346391213292488E-11</v>
      </c>
      <c r="M32" s="15">
        <f t="shared" si="3"/>
        <v>5.5431324382236178E-11</v>
      </c>
    </row>
    <row r="33" spans="1:13" x14ac:dyDescent="0.3">
      <c r="A33" s="7" t="s">
        <v>85</v>
      </c>
      <c r="B33" s="7" t="s">
        <v>86</v>
      </c>
      <c r="C33" s="7">
        <v>13.4</v>
      </c>
      <c r="D33" s="7" t="s">
        <v>29</v>
      </c>
      <c r="E33" s="8">
        <v>0.16</v>
      </c>
      <c r="F33" s="8">
        <v>9.2599999999999996E-11</v>
      </c>
      <c r="G33" s="10">
        <v>3710</v>
      </c>
      <c r="H33" s="8">
        <v>1.19E-10</v>
      </c>
      <c r="I33" s="10">
        <v>1300</v>
      </c>
      <c r="J33" s="14">
        <f t="shared" si="0"/>
        <v>13.4</v>
      </c>
      <c r="K33" s="15">
        <f t="shared" si="1"/>
        <v>5.5715149988986556E-11</v>
      </c>
      <c r="L33" s="15">
        <f t="shared" si="2"/>
        <v>5.5535614990065934E-11</v>
      </c>
      <c r="M33" s="15">
        <f t="shared" si="3"/>
        <v>5.5625382489526245E-11</v>
      </c>
    </row>
    <row r="34" spans="1:13" x14ac:dyDescent="0.3">
      <c r="A34" s="7" t="s">
        <v>87</v>
      </c>
      <c r="B34" s="7" t="s">
        <v>88</v>
      </c>
      <c r="C34" s="7">
        <v>3.5</v>
      </c>
      <c r="D34" s="7" t="s">
        <v>29</v>
      </c>
      <c r="E34" s="8">
        <v>0.13</v>
      </c>
      <c r="F34" s="8">
        <v>3E-11</v>
      </c>
      <c r="G34" s="10">
        <v>1200</v>
      </c>
      <c r="H34" s="8">
        <v>3.0099999999999998E-11</v>
      </c>
      <c r="I34" s="7">
        <v>328</v>
      </c>
      <c r="J34" s="14">
        <f t="shared" si="0"/>
        <v>3.5</v>
      </c>
      <c r="K34" s="15">
        <f t="shared" si="1"/>
        <v>6.6152269576030895E-11</v>
      </c>
      <c r="L34" s="15">
        <f t="shared" si="2"/>
        <v>6.6153846153871979E-11</v>
      </c>
      <c r="M34" s="15">
        <f t="shared" si="3"/>
        <v>6.6153057864951437E-11</v>
      </c>
    </row>
    <row r="35" spans="1:13" x14ac:dyDescent="0.3">
      <c r="A35" s="7" t="s">
        <v>89</v>
      </c>
      <c r="B35" s="7" t="s">
        <v>90</v>
      </c>
      <c r="C35" s="7">
        <v>47.1</v>
      </c>
      <c r="D35" s="7" t="s">
        <v>29</v>
      </c>
      <c r="E35" s="8">
        <v>0.16</v>
      </c>
      <c r="F35" s="8">
        <v>1.73E-10</v>
      </c>
      <c r="G35" s="10">
        <v>6940</v>
      </c>
      <c r="H35" s="8">
        <v>4.4099999999999998E-10</v>
      </c>
      <c r="I35" s="10">
        <v>4800</v>
      </c>
      <c r="J35" s="14">
        <f t="shared" si="0"/>
        <v>47.1</v>
      </c>
      <c r="K35" s="15">
        <f t="shared" si="1"/>
        <v>6.6350638098002603E-11</v>
      </c>
      <c r="L35" s="15">
        <f t="shared" si="2"/>
        <v>6.6472930126170934E-11</v>
      </c>
      <c r="M35" s="15">
        <f t="shared" si="3"/>
        <v>6.6411784112086775E-11</v>
      </c>
    </row>
    <row r="36" spans="1:13" x14ac:dyDescent="0.3">
      <c r="A36" s="7" t="s">
        <v>91</v>
      </c>
      <c r="B36" s="7" t="s">
        <v>92</v>
      </c>
      <c r="C36" s="7">
        <v>0.4</v>
      </c>
      <c r="D36" s="7" t="s">
        <v>29</v>
      </c>
      <c r="E36" s="8">
        <v>0.04</v>
      </c>
      <c r="F36" s="8">
        <v>1.51E-12</v>
      </c>
      <c r="G36" s="7">
        <v>60</v>
      </c>
      <c r="H36" s="8">
        <v>1.51E-12</v>
      </c>
      <c r="I36" s="7">
        <v>16</v>
      </c>
      <c r="J36" s="14">
        <f t="shared" si="0"/>
        <v>0.4</v>
      </c>
      <c r="K36" s="15">
        <f t="shared" si="1"/>
        <v>9.4374999999999997E-11</v>
      </c>
      <c r="L36" s="15">
        <f t="shared" si="2"/>
        <v>9.4374999999999997E-11</v>
      </c>
      <c r="M36" s="15">
        <f t="shared" si="3"/>
        <v>9.4374999999999997E-11</v>
      </c>
    </row>
    <row r="37" spans="1:13" x14ac:dyDescent="0.3">
      <c r="A37" s="7" t="s">
        <v>93</v>
      </c>
      <c r="B37" s="7" t="s">
        <v>94</v>
      </c>
      <c r="C37" s="7">
        <v>1.5</v>
      </c>
      <c r="D37" s="7" t="s">
        <v>29</v>
      </c>
      <c r="E37" s="8">
        <v>0.1</v>
      </c>
      <c r="F37" s="8">
        <v>1.26E-11</v>
      </c>
      <c r="G37" s="7">
        <v>506</v>
      </c>
      <c r="H37" s="8">
        <v>1.26E-11</v>
      </c>
      <c r="I37" s="7">
        <v>138</v>
      </c>
      <c r="J37" s="14">
        <f t="shared" si="0"/>
        <v>1.5</v>
      </c>
      <c r="K37" s="15">
        <f t="shared" si="1"/>
        <v>8.4000136046350906E-11</v>
      </c>
      <c r="L37" s="15">
        <f t="shared" si="2"/>
        <v>8.4000000000000007E-11</v>
      </c>
      <c r="M37" s="15">
        <f t="shared" si="3"/>
        <v>8.4000068023175463E-11</v>
      </c>
    </row>
    <row r="38" spans="1:13" x14ac:dyDescent="0.3">
      <c r="A38" s="7" t="s">
        <v>95</v>
      </c>
      <c r="B38" s="7" t="s">
        <v>96</v>
      </c>
      <c r="C38" s="7">
        <v>66</v>
      </c>
      <c r="D38" s="7" t="s">
        <v>73</v>
      </c>
      <c r="E38" s="8">
        <v>0.02</v>
      </c>
      <c r="F38" s="8">
        <v>3.3299999999999999E-13</v>
      </c>
      <c r="G38" s="7">
        <v>13</v>
      </c>
      <c r="H38" s="8">
        <v>3.3299999999999999E-13</v>
      </c>
      <c r="I38" s="7">
        <v>4</v>
      </c>
      <c r="J38" s="14">
        <f t="shared" si="0"/>
        <v>0.18082191780821918</v>
      </c>
      <c r="K38" s="15">
        <f t="shared" si="1"/>
        <v>9.2079545454545449E-11</v>
      </c>
      <c r="L38" s="15">
        <f t="shared" si="2"/>
        <v>9.2079545454545449E-11</v>
      </c>
      <c r="M38" s="15">
        <f t="shared" si="3"/>
        <v>9.2079545454545449E-11</v>
      </c>
    </row>
    <row r="39" spans="1:13" x14ac:dyDescent="0.3">
      <c r="A39" s="7" t="s">
        <v>97</v>
      </c>
      <c r="B39" s="7" t="s">
        <v>98</v>
      </c>
      <c r="C39" s="7">
        <v>28.2</v>
      </c>
      <c r="D39" s="7" t="s">
        <v>29</v>
      </c>
      <c r="E39" s="8">
        <v>0.27</v>
      </c>
      <c r="F39" s="8">
        <v>1.27E-10</v>
      </c>
      <c r="G39" s="10">
        <v>5080</v>
      </c>
      <c r="H39" s="8">
        <v>2.4199999999999999E-10</v>
      </c>
      <c r="I39" s="10">
        <v>2640</v>
      </c>
      <c r="J39" s="14">
        <f t="shared" si="0"/>
        <v>28.2</v>
      </c>
      <c r="K39" s="15">
        <f t="shared" si="1"/>
        <v>3.2836056046229953E-11</v>
      </c>
      <c r="L39" s="15">
        <f t="shared" si="2"/>
        <v>3.2727310961243323E-11</v>
      </c>
      <c r="M39" s="15">
        <f t="shared" si="3"/>
        <v>3.2781683503736641E-11</v>
      </c>
    </row>
    <row r="40" spans="1:13" x14ac:dyDescent="0.3">
      <c r="A40" s="7" t="s">
        <v>99</v>
      </c>
      <c r="B40" s="7" t="s">
        <v>100</v>
      </c>
      <c r="C40" s="7">
        <v>38.9</v>
      </c>
      <c r="D40" s="7" t="s">
        <v>29</v>
      </c>
      <c r="E40" s="8">
        <v>0.26</v>
      </c>
      <c r="F40" s="8">
        <v>1.34E-10</v>
      </c>
      <c r="G40" s="10">
        <v>5360</v>
      </c>
      <c r="H40" s="8">
        <v>3.0700000000000003E-10</v>
      </c>
      <c r="I40" s="10">
        <v>3350</v>
      </c>
      <c r="J40" s="14">
        <f t="shared" si="0"/>
        <v>38.9</v>
      </c>
      <c r="K40" s="15">
        <f t="shared" si="1"/>
        <v>3.2958876920921061E-11</v>
      </c>
      <c r="L40" s="15">
        <f t="shared" si="2"/>
        <v>3.2867772271143871E-11</v>
      </c>
      <c r="M40" s="15">
        <f t="shared" si="3"/>
        <v>3.2913324596032466E-11</v>
      </c>
    </row>
    <row r="41" spans="1:13" x14ac:dyDescent="0.3">
      <c r="A41" s="7" t="s">
        <v>101</v>
      </c>
      <c r="B41" s="7" t="s">
        <v>102</v>
      </c>
      <c r="C41" s="7">
        <v>13.1</v>
      </c>
      <c r="D41" s="7" t="s">
        <v>29</v>
      </c>
      <c r="E41" s="8">
        <v>0.23</v>
      </c>
      <c r="F41" s="8">
        <v>8.6699999999999995E-11</v>
      </c>
      <c r="G41" s="10">
        <v>3480</v>
      </c>
      <c r="H41" s="8">
        <v>1.11E-10</v>
      </c>
      <c r="I41" s="10">
        <v>1210</v>
      </c>
      <c r="J41" s="14">
        <f t="shared" si="0"/>
        <v>13.1</v>
      </c>
      <c r="K41" s="15">
        <f t="shared" si="1"/>
        <v>3.6761697621792909E-11</v>
      </c>
      <c r="L41" s="15">
        <f t="shared" si="2"/>
        <v>3.6858194920921153E-11</v>
      </c>
      <c r="M41" s="15">
        <f t="shared" si="3"/>
        <v>3.6809946271357034E-11</v>
      </c>
    </row>
    <row r="42" spans="1:13" x14ac:dyDescent="0.3">
      <c r="A42" s="7" t="s">
        <v>103</v>
      </c>
      <c r="B42" s="7" t="s">
        <v>104</v>
      </c>
      <c r="C42" s="7">
        <v>11</v>
      </c>
      <c r="D42" s="7" t="s">
        <v>29</v>
      </c>
      <c r="E42" s="8">
        <v>0.3</v>
      </c>
      <c r="F42" s="8">
        <v>1.0300000000000001E-10</v>
      </c>
      <c r="G42" s="10">
        <v>4110</v>
      </c>
      <c r="H42" s="8">
        <v>1.2199999999999999E-10</v>
      </c>
      <c r="I42" s="10">
        <v>1330</v>
      </c>
      <c r="J42" s="14">
        <f t="shared" si="0"/>
        <v>11</v>
      </c>
      <c r="K42" s="15">
        <f t="shared" si="1"/>
        <v>3.7260223456323951E-11</v>
      </c>
      <c r="L42" s="15">
        <f t="shared" si="2"/>
        <v>3.6973863390956793E-11</v>
      </c>
      <c r="M42" s="15">
        <f t="shared" si="3"/>
        <v>3.7117043423640372E-11</v>
      </c>
    </row>
    <row r="43" spans="1:13" x14ac:dyDescent="0.3">
      <c r="A43" s="7" t="s">
        <v>105</v>
      </c>
      <c r="B43" s="7" t="s">
        <v>106</v>
      </c>
      <c r="C43" s="7">
        <v>242</v>
      </c>
      <c r="D43" s="7" t="s">
        <v>29</v>
      </c>
      <c r="E43" s="8">
        <v>0.24</v>
      </c>
      <c r="F43" s="8">
        <v>1.73E-10</v>
      </c>
      <c r="G43" s="10">
        <v>6940</v>
      </c>
      <c r="H43" s="8">
        <v>7.3900000000000003E-10</v>
      </c>
      <c r="I43" s="10">
        <v>8060</v>
      </c>
      <c r="J43" s="14">
        <f t="shared" si="0"/>
        <v>242</v>
      </c>
      <c r="K43" s="15">
        <f t="shared" si="1"/>
        <v>3.7551503520086221E-11</v>
      </c>
      <c r="L43" s="15">
        <f t="shared" si="2"/>
        <v>3.7590487781715444E-11</v>
      </c>
      <c r="M43" s="15">
        <f t="shared" si="3"/>
        <v>3.7570995650900829E-11</v>
      </c>
    </row>
    <row r="44" spans="1:13" x14ac:dyDescent="0.3">
      <c r="A44" s="7" t="s">
        <v>107</v>
      </c>
      <c r="B44" s="7" t="s">
        <v>108</v>
      </c>
      <c r="C44" s="7">
        <v>6.5</v>
      </c>
      <c r="D44" s="7" t="s">
        <v>29</v>
      </c>
      <c r="E44" s="8">
        <v>0.24</v>
      </c>
      <c r="F44" s="8">
        <v>6.2599999999999996E-11</v>
      </c>
      <c r="G44" s="10">
        <v>2510</v>
      </c>
      <c r="H44" s="8">
        <v>6.5599999999999998E-11</v>
      </c>
      <c r="I44" s="7">
        <v>716</v>
      </c>
      <c r="J44" s="14">
        <f t="shared" si="0"/>
        <v>6.5</v>
      </c>
      <c r="K44" s="15">
        <f t="shared" si="1"/>
        <v>4.2067556834421074E-11</v>
      </c>
      <c r="L44" s="15">
        <f t="shared" si="2"/>
        <v>4.2051290807685505E-11</v>
      </c>
      <c r="M44" s="15">
        <f t="shared" si="3"/>
        <v>4.2059423821053289E-11</v>
      </c>
    </row>
    <row r="45" spans="1:13" x14ac:dyDescent="0.3">
      <c r="A45" s="7" t="s">
        <v>109</v>
      </c>
      <c r="B45" s="7" t="s">
        <v>110</v>
      </c>
      <c r="C45" s="7">
        <v>47.1</v>
      </c>
      <c r="D45" s="7" t="s">
        <v>29</v>
      </c>
      <c r="E45" s="8">
        <v>0.24</v>
      </c>
      <c r="F45" s="8">
        <v>1.6699999999999999E-10</v>
      </c>
      <c r="G45" s="10">
        <v>6680</v>
      </c>
      <c r="H45" s="8">
        <v>4.2399999999999998E-10</v>
      </c>
      <c r="I45" s="10">
        <v>4620</v>
      </c>
      <c r="J45" s="14">
        <f t="shared" si="0"/>
        <v>47.1</v>
      </c>
      <c r="K45" s="15">
        <f t="shared" si="1"/>
        <v>4.2699639932047925E-11</v>
      </c>
      <c r="L45" s="15">
        <f t="shared" si="2"/>
        <v>4.2606987715036242E-11</v>
      </c>
      <c r="M45" s="15">
        <f t="shared" si="3"/>
        <v>4.2653313823542086E-11</v>
      </c>
    </row>
    <row r="46" spans="1:13" x14ac:dyDescent="0.3">
      <c r="A46" s="7" t="s">
        <v>111</v>
      </c>
      <c r="B46" s="7" t="s">
        <v>112</v>
      </c>
      <c r="C46" s="7">
        <v>3.2</v>
      </c>
      <c r="D46" s="7" t="s">
        <v>29</v>
      </c>
      <c r="E46" s="8">
        <v>0.16</v>
      </c>
      <c r="F46" s="8">
        <v>2.15E-11</v>
      </c>
      <c r="G46" s="7">
        <v>863</v>
      </c>
      <c r="H46" s="8">
        <v>2.1599999999999998E-11</v>
      </c>
      <c r="I46" s="7">
        <v>235</v>
      </c>
      <c r="J46" s="14">
        <f t="shared" si="0"/>
        <v>3.2</v>
      </c>
      <c r="K46" s="15">
        <f t="shared" si="1"/>
        <v>4.2073408285049069E-11</v>
      </c>
      <c r="L46" s="15">
        <f t="shared" si="2"/>
        <v>4.2187500000001127E-11</v>
      </c>
      <c r="M46" s="15">
        <f t="shared" si="3"/>
        <v>4.2130454142525098E-11</v>
      </c>
    </row>
    <row r="47" spans="1:13" x14ac:dyDescent="0.3">
      <c r="A47" s="7" t="s">
        <v>113</v>
      </c>
      <c r="B47" s="7" t="s">
        <v>114</v>
      </c>
      <c r="C47" s="7">
        <v>3.1</v>
      </c>
      <c r="D47" s="7" t="s">
        <v>29</v>
      </c>
      <c r="E47" s="8">
        <v>0.2</v>
      </c>
      <c r="F47" s="8">
        <v>2.6600000000000001E-11</v>
      </c>
      <c r="G47" s="10">
        <v>1070</v>
      </c>
      <c r="H47" s="8">
        <v>2.6600000000000001E-11</v>
      </c>
      <c r="I47" s="7">
        <v>290</v>
      </c>
      <c r="J47" s="14">
        <f t="shared" si="0"/>
        <v>3.1</v>
      </c>
      <c r="K47" s="15">
        <f t="shared" si="1"/>
        <v>4.2971033022033484E-11</v>
      </c>
      <c r="L47" s="15">
        <f t="shared" si="2"/>
        <v>4.2903225806452031E-11</v>
      </c>
      <c r="M47" s="15">
        <f t="shared" si="3"/>
        <v>4.2937129414242757E-11</v>
      </c>
    </row>
    <row r="48" spans="1:13" x14ac:dyDescent="0.3">
      <c r="A48" s="7" t="s">
        <v>115</v>
      </c>
      <c r="B48" s="7" t="s">
        <v>116</v>
      </c>
      <c r="C48" s="7">
        <v>7.7</v>
      </c>
      <c r="D48" s="7" t="s">
        <v>29</v>
      </c>
      <c r="E48" s="8">
        <v>0.24</v>
      </c>
      <c r="F48" s="8">
        <v>7.2900000000000002E-11</v>
      </c>
      <c r="G48" s="10">
        <v>2920</v>
      </c>
      <c r="H48" s="8">
        <v>7.8699999999999997E-11</v>
      </c>
      <c r="I48" s="7">
        <v>858</v>
      </c>
      <c r="J48" s="14">
        <f t="shared" si="0"/>
        <v>7.7</v>
      </c>
      <c r="K48" s="15">
        <f t="shared" si="1"/>
        <v>4.2621971534267645E-11</v>
      </c>
      <c r="L48" s="15">
        <f t="shared" si="2"/>
        <v>4.2586677604781621E-11</v>
      </c>
      <c r="M48" s="15">
        <f t="shared" si="3"/>
        <v>4.2604324569524633E-11</v>
      </c>
    </row>
    <row r="49" spans="1:13" x14ac:dyDescent="0.3">
      <c r="A49" s="7" t="s">
        <v>117</v>
      </c>
      <c r="B49" s="7" t="s">
        <v>118</v>
      </c>
      <c r="C49" s="7">
        <v>1.2</v>
      </c>
      <c r="D49" s="7" t="s">
        <v>29</v>
      </c>
      <c r="E49" s="8">
        <v>0.1</v>
      </c>
      <c r="F49" s="8">
        <v>6.9299999999999998E-12</v>
      </c>
      <c r="G49" s="7">
        <v>278</v>
      </c>
      <c r="H49" s="8">
        <v>6.9299999999999998E-12</v>
      </c>
      <c r="I49" s="7">
        <v>76</v>
      </c>
      <c r="J49" s="14">
        <f t="shared" si="0"/>
        <v>1.2</v>
      </c>
      <c r="K49" s="15">
        <f t="shared" si="1"/>
        <v>5.7750003336649962E-11</v>
      </c>
      <c r="L49" s="15">
        <f t="shared" si="2"/>
        <v>5.7750000000000001E-11</v>
      </c>
      <c r="M49" s="15">
        <f t="shared" si="3"/>
        <v>5.7750001668324985E-11</v>
      </c>
    </row>
    <row r="50" spans="1:13" x14ac:dyDescent="0.3">
      <c r="A50" s="7" t="s">
        <v>119</v>
      </c>
      <c r="B50" s="7" t="s">
        <v>120</v>
      </c>
      <c r="C50" s="7">
        <v>2.6</v>
      </c>
      <c r="D50" s="7" t="s">
        <v>29</v>
      </c>
      <c r="E50" s="8">
        <v>7.0000000000000007E-2</v>
      </c>
      <c r="F50" s="8">
        <v>1.32E-11</v>
      </c>
      <c r="G50" s="7">
        <v>530</v>
      </c>
      <c r="H50" s="8">
        <v>1.32E-11</v>
      </c>
      <c r="I50" s="7">
        <v>144</v>
      </c>
      <c r="J50" s="14">
        <f t="shared" si="0"/>
        <v>2.6</v>
      </c>
      <c r="K50" s="15">
        <f t="shared" si="1"/>
        <v>7.2560583656034876E-11</v>
      </c>
      <c r="L50" s="15">
        <f t="shared" si="2"/>
        <v>7.2527472527472522E-11</v>
      </c>
      <c r="M50" s="15">
        <f t="shared" si="3"/>
        <v>7.2544028091753705E-11</v>
      </c>
    </row>
    <row r="51" spans="1:13" x14ac:dyDescent="0.3">
      <c r="A51" s="7" t="s">
        <v>121</v>
      </c>
      <c r="B51" s="7" t="s">
        <v>122</v>
      </c>
      <c r="C51" s="7">
        <v>28.4</v>
      </c>
      <c r="D51" s="7" t="s">
        <v>29</v>
      </c>
      <c r="E51" s="8">
        <v>0.31</v>
      </c>
      <c r="F51" s="8">
        <v>1.13E-10</v>
      </c>
      <c r="G51" s="10">
        <v>4510</v>
      </c>
      <c r="H51" s="8">
        <v>2.16E-10</v>
      </c>
      <c r="I51" s="10">
        <v>2360</v>
      </c>
      <c r="J51" s="14">
        <f t="shared" si="0"/>
        <v>28.4</v>
      </c>
      <c r="K51" s="15">
        <f t="shared" si="1"/>
        <v>2.5390422766220811E-11</v>
      </c>
      <c r="L51" s="15">
        <f t="shared" si="2"/>
        <v>2.5281786479515001E-11</v>
      </c>
      <c r="M51" s="15">
        <f t="shared" si="3"/>
        <v>2.5336104622867906E-11</v>
      </c>
    </row>
    <row r="52" spans="1:13" x14ac:dyDescent="0.3">
      <c r="A52" s="7" t="s">
        <v>123</v>
      </c>
      <c r="B52" s="7" t="s">
        <v>124</v>
      </c>
      <c r="C52" s="7">
        <v>8.6999999999999993</v>
      </c>
      <c r="D52" s="7" t="s">
        <v>29</v>
      </c>
      <c r="E52" s="8">
        <v>0.22</v>
      </c>
      <c r="F52" s="8">
        <v>6.6399999999999998E-11</v>
      </c>
      <c r="G52" s="10">
        <v>2660</v>
      </c>
      <c r="H52" s="8">
        <v>7.3800000000000006E-11</v>
      </c>
      <c r="I52" s="7">
        <v>804</v>
      </c>
      <c r="J52" s="14">
        <f t="shared" si="0"/>
        <v>8.6999999999999993</v>
      </c>
      <c r="K52" s="15">
        <f t="shared" si="1"/>
        <v>3.856241462788794E-11</v>
      </c>
      <c r="L52" s="15">
        <f t="shared" si="2"/>
        <v>3.8558386581763601E-11</v>
      </c>
      <c r="M52" s="15">
        <f t="shared" si="3"/>
        <v>3.8560400604825771E-11</v>
      </c>
    </row>
    <row r="53" spans="1:13" x14ac:dyDescent="0.3">
      <c r="A53" s="7" t="s">
        <v>125</v>
      </c>
      <c r="B53" s="7" t="s">
        <v>126</v>
      </c>
      <c r="C53" s="7">
        <v>16.100000000000001</v>
      </c>
      <c r="D53" s="7" t="s">
        <v>29</v>
      </c>
      <c r="E53" s="8">
        <v>0.42</v>
      </c>
      <c r="F53" s="8">
        <v>1.08E-10</v>
      </c>
      <c r="G53" s="10">
        <v>4310</v>
      </c>
      <c r="H53" s="8">
        <v>1.51E-10</v>
      </c>
      <c r="I53" s="10">
        <v>1650</v>
      </c>
      <c r="J53" s="14">
        <f t="shared" si="0"/>
        <v>16.100000000000001</v>
      </c>
      <c r="K53" s="15">
        <f t="shared" si="1"/>
        <v>2.2455302162171313E-11</v>
      </c>
      <c r="L53" s="15">
        <f t="shared" si="2"/>
        <v>2.2375576220467499E-11</v>
      </c>
      <c r="M53" s="15">
        <f t="shared" si="3"/>
        <v>2.2415439191319408E-11</v>
      </c>
    </row>
    <row r="54" spans="1:13" x14ac:dyDescent="0.3">
      <c r="A54" s="7" t="s">
        <v>127</v>
      </c>
      <c r="B54" s="7" t="s">
        <v>128</v>
      </c>
      <c r="C54" s="7">
        <v>4</v>
      </c>
      <c r="D54" s="7" t="s">
        <v>73</v>
      </c>
      <c r="E54" s="8">
        <v>4.0000000000000001E-3</v>
      </c>
      <c r="F54" s="8">
        <v>3.8700000000000002E-15</v>
      </c>
      <c r="G54" s="7">
        <v>0</v>
      </c>
      <c r="H54" s="8">
        <v>3.8700000000000002E-15</v>
      </c>
      <c r="I54" s="7">
        <v>0</v>
      </c>
      <c r="J54" s="14">
        <f t="shared" si="0"/>
        <v>1.0958904109589041E-2</v>
      </c>
      <c r="K54" s="15">
        <f t="shared" si="1"/>
        <v>8.8284375000000003E-11</v>
      </c>
      <c r="L54" s="15">
        <f t="shared" si="2"/>
        <v>8.8284375000000003E-11</v>
      </c>
      <c r="M54" s="15">
        <f t="shared" si="3"/>
        <v>8.8284375000000003E-11</v>
      </c>
    </row>
    <row r="55" spans="1:13" x14ac:dyDescent="0.3">
      <c r="A55" s="7" t="s">
        <v>129</v>
      </c>
      <c r="B55" s="7" t="s">
        <v>130</v>
      </c>
      <c r="C55" s="7">
        <v>2.1</v>
      </c>
      <c r="D55" s="7" t="s">
        <v>73</v>
      </c>
      <c r="E55" s="8">
        <v>2E-3</v>
      </c>
      <c r="F55" s="8">
        <v>1.54E-15</v>
      </c>
      <c r="G55" s="7">
        <v>0</v>
      </c>
      <c r="H55" s="8">
        <v>1.54E-15</v>
      </c>
      <c r="I55" s="7">
        <v>0</v>
      </c>
      <c r="J55" s="14">
        <f t="shared" si="0"/>
        <v>5.7534246575342467E-3</v>
      </c>
      <c r="K55" s="15">
        <f t="shared" si="1"/>
        <v>1.3383333333333331E-10</v>
      </c>
      <c r="L55" s="15">
        <f t="shared" si="2"/>
        <v>1.3383333333333331E-10</v>
      </c>
      <c r="M55" s="15">
        <f t="shared" si="3"/>
        <v>1.3383333333333331E-10</v>
      </c>
    </row>
    <row r="56" spans="1:13" x14ac:dyDescent="0.3">
      <c r="A56" s="7" t="s">
        <v>131</v>
      </c>
      <c r="B56" s="7" t="s">
        <v>132</v>
      </c>
      <c r="C56" s="7">
        <v>8.5</v>
      </c>
      <c r="D56" s="7" t="s">
        <v>73</v>
      </c>
      <c r="E56" s="8">
        <v>0.02</v>
      </c>
      <c r="F56" s="8">
        <v>2.1399999999999999E-14</v>
      </c>
      <c r="G56" s="7">
        <v>1</v>
      </c>
      <c r="H56" s="8">
        <v>2.1399999999999999E-14</v>
      </c>
      <c r="I56" s="7">
        <v>0</v>
      </c>
      <c r="J56" s="14">
        <f t="shared" si="0"/>
        <v>2.3287671232876714E-2</v>
      </c>
      <c r="K56" s="15">
        <f t="shared" si="1"/>
        <v>4.5947058823529407E-11</v>
      </c>
      <c r="L56" s="15">
        <f t="shared" si="2"/>
        <v>4.5947058823529407E-11</v>
      </c>
      <c r="M56" s="15">
        <f t="shared" si="3"/>
        <v>4.5947058823529407E-11</v>
      </c>
    </row>
    <row r="57" spans="1:13" x14ac:dyDescent="0.3">
      <c r="A57" s="7" t="s">
        <v>133</v>
      </c>
      <c r="B57" s="7" t="s">
        <v>134</v>
      </c>
      <c r="C57" s="7">
        <v>4.9000000000000004</v>
      </c>
      <c r="D57" s="7" t="s">
        <v>73</v>
      </c>
      <c r="E57" s="8">
        <v>0.01</v>
      </c>
      <c r="F57" s="8">
        <v>7.2500000000000007E-15</v>
      </c>
      <c r="G57" s="7">
        <v>0</v>
      </c>
      <c r="H57" s="8">
        <v>7.2500000000000007E-15</v>
      </c>
      <c r="I57" s="7">
        <v>0</v>
      </c>
      <c r="J57" s="14">
        <f t="shared" si="0"/>
        <v>1.3424657534246577E-2</v>
      </c>
      <c r="K57" s="15">
        <f t="shared" si="1"/>
        <v>5.4005102040816322E-11</v>
      </c>
      <c r="L57" s="15">
        <f t="shared" si="2"/>
        <v>5.4005102040816322E-11</v>
      </c>
      <c r="M57" s="15">
        <f t="shared" si="3"/>
        <v>5.4005102040816322E-11</v>
      </c>
    </row>
    <row r="58" spans="1:13" x14ac:dyDescent="0.3">
      <c r="A58" s="7" t="s">
        <v>135</v>
      </c>
      <c r="B58" s="7" t="s">
        <v>136</v>
      </c>
      <c r="C58" s="7">
        <v>10</v>
      </c>
      <c r="D58" s="7" t="s">
        <v>73</v>
      </c>
      <c r="E58" s="8">
        <v>0.02</v>
      </c>
      <c r="F58" s="8">
        <v>2.61E-14</v>
      </c>
      <c r="G58" s="7">
        <v>1</v>
      </c>
      <c r="H58" s="8">
        <v>2.61E-14</v>
      </c>
      <c r="I58" s="7">
        <v>0</v>
      </c>
      <c r="J58" s="14">
        <f t="shared" si="0"/>
        <v>2.7397260273972601E-2</v>
      </c>
      <c r="K58" s="15">
        <f t="shared" si="1"/>
        <v>4.7632500000000003E-11</v>
      </c>
      <c r="L58" s="15">
        <f t="shared" si="2"/>
        <v>4.7632500000000003E-11</v>
      </c>
      <c r="M58" s="15">
        <f t="shared" si="3"/>
        <v>4.7632500000000003E-11</v>
      </c>
    </row>
    <row r="59" spans="1:13" x14ac:dyDescent="0.3">
      <c r="A59" s="7" t="s">
        <v>137</v>
      </c>
      <c r="B59" s="7" t="s">
        <v>138</v>
      </c>
      <c r="C59" s="7">
        <v>10.5</v>
      </c>
      <c r="D59" s="7" t="s">
        <v>73</v>
      </c>
      <c r="E59" s="8">
        <v>0.02</v>
      </c>
      <c r="F59" s="8">
        <v>3.2199999999999998E-14</v>
      </c>
      <c r="G59" s="7">
        <v>1</v>
      </c>
      <c r="H59" s="8">
        <v>3.2199999999999998E-14</v>
      </c>
      <c r="I59" s="7">
        <v>0</v>
      </c>
      <c r="J59" s="14">
        <f t="shared" si="0"/>
        <v>2.8767123287671233E-2</v>
      </c>
      <c r="K59" s="15">
        <f t="shared" si="1"/>
        <v>5.5966666666666663E-11</v>
      </c>
      <c r="L59" s="15">
        <f t="shared" si="2"/>
        <v>5.5966666666666663E-11</v>
      </c>
      <c r="M59" s="15">
        <f t="shared" si="3"/>
        <v>5.5966666666666663E-11</v>
      </c>
    </row>
    <row r="60" spans="1:13" x14ac:dyDescent="0.3">
      <c r="A60" s="7" t="s">
        <v>139</v>
      </c>
      <c r="B60" s="7" t="s">
        <v>140</v>
      </c>
      <c r="C60" s="7">
        <v>16.399999999999999</v>
      </c>
      <c r="D60" s="7" t="s">
        <v>73</v>
      </c>
      <c r="E60" s="8">
        <v>0.04</v>
      </c>
      <c r="F60" s="8">
        <v>8.7399999999999999E-14</v>
      </c>
      <c r="G60" s="7">
        <v>4</v>
      </c>
      <c r="H60" s="8">
        <v>8.7399999999999999E-14</v>
      </c>
      <c r="I60" s="7">
        <v>1</v>
      </c>
      <c r="J60" s="14">
        <f t="shared" si="0"/>
        <v>4.4931506849315066E-2</v>
      </c>
      <c r="K60" s="15">
        <f t="shared" si="1"/>
        <v>4.862957317073171E-11</v>
      </c>
      <c r="L60" s="15">
        <f t="shared" si="2"/>
        <v>4.862957317073171E-11</v>
      </c>
      <c r="M60" s="15">
        <f t="shared" si="3"/>
        <v>4.862957317073171E-11</v>
      </c>
    </row>
    <row r="61" spans="1:13" x14ac:dyDescent="0.3">
      <c r="A61" s="7" t="s">
        <v>141</v>
      </c>
      <c r="B61" s="7" t="s">
        <v>142</v>
      </c>
      <c r="C61" s="7">
        <v>22</v>
      </c>
      <c r="D61" s="7" t="s">
        <v>73</v>
      </c>
      <c r="E61" s="8">
        <v>7.0000000000000007E-2</v>
      </c>
      <c r="F61" s="8">
        <v>1.54E-13</v>
      </c>
      <c r="G61" s="7">
        <v>6</v>
      </c>
      <c r="H61" s="8">
        <v>1.54E-13</v>
      </c>
      <c r="I61" s="7">
        <v>2</v>
      </c>
      <c r="J61" s="14">
        <f t="shared" si="0"/>
        <v>6.0273972602739728E-2</v>
      </c>
      <c r="K61" s="15">
        <f t="shared" si="1"/>
        <v>3.6499999999999997E-11</v>
      </c>
      <c r="L61" s="15">
        <f t="shared" si="2"/>
        <v>3.6499999999999997E-11</v>
      </c>
      <c r="M61" s="15">
        <f t="shared" si="3"/>
        <v>3.6499999999999997E-11</v>
      </c>
    </row>
    <row r="62" spans="1:13" x14ac:dyDescent="0.3">
      <c r="A62" s="7" t="s">
        <v>143</v>
      </c>
      <c r="B62" s="7" t="s">
        <v>144</v>
      </c>
      <c r="C62" s="7">
        <v>7</v>
      </c>
      <c r="D62" s="7" t="s">
        <v>73</v>
      </c>
      <c r="E62" s="8">
        <v>0.01</v>
      </c>
      <c r="F62" s="8">
        <v>1.3699999999999999E-14</v>
      </c>
      <c r="G62" s="7">
        <v>1</v>
      </c>
      <c r="H62" s="8">
        <v>1.3699999999999999E-14</v>
      </c>
      <c r="I62" s="7">
        <v>0</v>
      </c>
      <c r="J62" s="14">
        <f t="shared" si="0"/>
        <v>1.9178082191780823E-2</v>
      </c>
      <c r="K62" s="15">
        <f t="shared" si="1"/>
        <v>7.1435714285714267E-11</v>
      </c>
      <c r="L62" s="15">
        <f t="shared" si="2"/>
        <v>7.1435714285714267E-11</v>
      </c>
      <c r="M62" s="15">
        <f t="shared" si="3"/>
        <v>7.1435714285714267E-11</v>
      </c>
    </row>
    <row r="63" spans="1:13" x14ac:dyDescent="0.3">
      <c r="A63" s="7" t="s">
        <v>145</v>
      </c>
      <c r="B63" s="7" t="s">
        <v>146</v>
      </c>
      <c r="C63" s="7">
        <v>7.6</v>
      </c>
      <c r="D63" s="7" t="s">
        <v>73</v>
      </c>
      <c r="E63" s="8">
        <v>0.01</v>
      </c>
      <c r="F63" s="8">
        <v>1.15E-14</v>
      </c>
      <c r="G63" s="7">
        <v>0</v>
      </c>
      <c r="H63" s="8">
        <v>1.15E-14</v>
      </c>
      <c r="I63" s="7">
        <v>0</v>
      </c>
      <c r="J63" s="14">
        <f t="shared" si="0"/>
        <v>2.0821917808219178E-2</v>
      </c>
      <c r="K63" s="15">
        <f t="shared" si="1"/>
        <v>5.5230263157894733E-11</v>
      </c>
      <c r="L63" s="15">
        <f t="shared" si="2"/>
        <v>5.5230263157894733E-11</v>
      </c>
      <c r="M63" s="15">
        <f t="shared" si="3"/>
        <v>5.5230263157894733E-11</v>
      </c>
    </row>
    <row r="64" spans="1:13" x14ac:dyDescent="0.3">
      <c r="A64" s="7" t="s">
        <v>147</v>
      </c>
      <c r="B64" s="7" t="s">
        <v>148</v>
      </c>
      <c r="C64" s="7">
        <v>7.6</v>
      </c>
      <c r="D64" s="7" t="s">
        <v>73</v>
      </c>
      <c r="E64" s="8">
        <v>0.03</v>
      </c>
      <c r="F64" s="8">
        <v>1.25E-14</v>
      </c>
      <c r="G64" s="7">
        <v>0</v>
      </c>
      <c r="H64" s="8">
        <v>1.25E-14</v>
      </c>
      <c r="I64" s="7">
        <v>0</v>
      </c>
      <c r="J64" s="14">
        <f t="shared" si="0"/>
        <v>2.0821917808219178E-2</v>
      </c>
      <c r="K64" s="15">
        <f t="shared" si="1"/>
        <v>2.0010964912280703E-11</v>
      </c>
      <c r="L64" s="15">
        <f t="shared" si="2"/>
        <v>2.0010964912280703E-11</v>
      </c>
      <c r="M64" s="15">
        <f t="shared" si="3"/>
        <v>2.0010964912280703E-11</v>
      </c>
    </row>
    <row r="65" spans="1:13" x14ac:dyDescent="0.3">
      <c r="A65" s="7" t="s">
        <v>149</v>
      </c>
      <c r="B65" s="7" t="s">
        <v>150</v>
      </c>
      <c r="C65" s="7">
        <v>7.6</v>
      </c>
      <c r="D65" s="7" t="s">
        <v>73</v>
      </c>
      <c r="E65" s="8">
        <v>0.03</v>
      </c>
      <c r="F65" s="8">
        <v>9.8899999999999994E-15</v>
      </c>
      <c r="G65" s="7">
        <v>0</v>
      </c>
      <c r="H65" s="8">
        <v>9.8899999999999994E-15</v>
      </c>
      <c r="I65" s="7">
        <v>0</v>
      </c>
      <c r="J65" s="14">
        <f t="shared" si="0"/>
        <v>2.0821917808219178E-2</v>
      </c>
      <c r="K65" s="15">
        <f t="shared" si="1"/>
        <v>1.5832675438596491E-11</v>
      </c>
      <c r="L65" s="15">
        <f t="shared" si="2"/>
        <v>1.5832675438596491E-11</v>
      </c>
      <c r="M65" s="15">
        <f t="shared" si="3"/>
        <v>1.5832675438596491E-11</v>
      </c>
    </row>
    <row r="66" spans="1:13" x14ac:dyDescent="0.3">
      <c r="A66" s="7" t="s">
        <v>151</v>
      </c>
      <c r="B66" s="7" t="s">
        <v>152</v>
      </c>
      <c r="C66" s="7">
        <v>7.6</v>
      </c>
      <c r="D66" s="7" t="s">
        <v>73</v>
      </c>
      <c r="E66" s="8">
        <v>0.03</v>
      </c>
      <c r="F66" s="8">
        <v>8.5199999999999996E-15</v>
      </c>
      <c r="G66" s="7">
        <v>0</v>
      </c>
      <c r="H66" s="8">
        <v>8.5199999999999996E-15</v>
      </c>
      <c r="I66" s="7">
        <v>0</v>
      </c>
      <c r="J66" s="14">
        <f t="shared" si="0"/>
        <v>2.0821917808219178E-2</v>
      </c>
      <c r="K66" s="15">
        <f t="shared" si="1"/>
        <v>1.3639473684210527E-11</v>
      </c>
      <c r="L66" s="15">
        <f t="shared" si="2"/>
        <v>1.3639473684210527E-11</v>
      </c>
      <c r="M66" s="15">
        <f t="shared" si="3"/>
        <v>1.3639473684210527E-11</v>
      </c>
    </row>
    <row r="67" spans="1:13" x14ac:dyDescent="0.3">
      <c r="A67" s="9" t="s">
        <v>153</v>
      </c>
      <c r="B67" s="7"/>
      <c r="C67" s="7"/>
      <c r="D67" s="7"/>
      <c r="E67" s="8"/>
      <c r="F67" s="7"/>
      <c r="G67" s="7"/>
      <c r="H67" s="7"/>
      <c r="I67" s="7"/>
      <c r="J67" s="14"/>
      <c r="K67" s="15" t="str">
        <f t="shared" si="1"/>
        <v/>
      </c>
      <c r="L67" s="15" t="str">
        <f t="shared" si="2"/>
        <v/>
      </c>
      <c r="M67" s="15" t="str">
        <f t="shared" si="3"/>
        <v/>
      </c>
    </row>
    <row r="68" spans="1:13" x14ac:dyDescent="0.3">
      <c r="A68" s="7" t="s">
        <v>154</v>
      </c>
      <c r="B68" s="7" t="s">
        <v>155</v>
      </c>
      <c r="C68" s="7">
        <v>5</v>
      </c>
      <c r="D68" s="7" t="s">
        <v>29</v>
      </c>
      <c r="E68" s="8">
        <v>7.0000000000000007E-2</v>
      </c>
      <c r="F68" s="8">
        <v>1.44E-11</v>
      </c>
      <c r="G68" s="7">
        <v>578</v>
      </c>
      <c r="H68" s="8">
        <v>1.4700000000000002E-11</v>
      </c>
      <c r="I68" s="7">
        <v>160</v>
      </c>
      <c r="J68" s="14">
        <f t="shared" ref="J68:J131" si="4">IF(D68="years",C68,IF(D68="days",C68/365,"NO DAYS?"))</f>
        <v>5</v>
      </c>
      <c r="K68" s="15">
        <f t="shared" ref="K68:K131" si="5">IFERROR((F68/$E68)/($J68*(1-EXP(-K$217/$J68))),"")</f>
        <v>4.1910474254966704E-11</v>
      </c>
      <c r="L68" s="15">
        <f t="shared" ref="L68:L131" si="6">IFERROR((H68/$E68)/($J68*(1-EXP(-L$217/$J68))),"")</f>
        <v>4.2000000086568448E-11</v>
      </c>
      <c r="M68" s="15">
        <f t="shared" ref="M68:M131" si="7">IFERROR(AVERAGE(K68:L68),"")</f>
        <v>4.1955237170767573E-11</v>
      </c>
    </row>
    <row r="69" spans="1:13" x14ac:dyDescent="0.3">
      <c r="A69" s="7" t="s">
        <v>156</v>
      </c>
      <c r="B69" s="7" t="s">
        <v>157</v>
      </c>
      <c r="C69" s="7">
        <v>26</v>
      </c>
      <c r="D69" s="7" t="s">
        <v>29</v>
      </c>
      <c r="E69" s="8">
        <v>0.17</v>
      </c>
      <c r="F69" s="8">
        <v>8.6900000000000005E-11</v>
      </c>
      <c r="G69" s="10">
        <v>3480</v>
      </c>
      <c r="H69" s="8">
        <v>1.5899999999999999E-10</v>
      </c>
      <c r="I69" s="10">
        <v>1730</v>
      </c>
      <c r="J69" s="14">
        <f t="shared" si="4"/>
        <v>26</v>
      </c>
      <c r="K69" s="15">
        <f t="shared" si="5"/>
        <v>3.6637180878019071E-11</v>
      </c>
      <c r="L69" s="15">
        <f t="shared" si="6"/>
        <v>3.6758066916786884E-11</v>
      </c>
      <c r="M69" s="15">
        <f t="shared" si="7"/>
        <v>3.6697623897402978E-11</v>
      </c>
    </row>
    <row r="70" spans="1:13" x14ac:dyDescent="0.3">
      <c r="A70" s="7" t="s">
        <v>158</v>
      </c>
      <c r="B70" s="7" t="s">
        <v>159</v>
      </c>
      <c r="C70" s="7">
        <v>1</v>
      </c>
      <c r="D70" s="7" t="s">
        <v>29</v>
      </c>
      <c r="E70" s="8">
        <v>0.01</v>
      </c>
      <c r="F70" s="8">
        <v>1.1200000000000001E-12</v>
      </c>
      <c r="G70" s="7">
        <v>45</v>
      </c>
      <c r="H70" s="8">
        <v>1.1200000000000001E-12</v>
      </c>
      <c r="I70" s="7">
        <v>12</v>
      </c>
      <c r="J70" s="14">
        <f t="shared" si="4"/>
        <v>1</v>
      </c>
      <c r="K70" s="15">
        <f t="shared" si="5"/>
        <v>1.120000002308492E-10</v>
      </c>
      <c r="L70" s="15">
        <f t="shared" si="6"/>
        <v>1.12E-10</v>
      </c>
      <c r="M70" s="15">
        <f t="shared" si="7"/>
        <v>1.120000001154246E-10</v>
      </c>
    </row>
    <row r="71" spans="1:13" x14ac:dyDescent="0.3">
      <c r="A71" s="7" t="s">
        <v>160</v>
      </c>
      <c r="B71" s="7" t="s">
        <v>161</v>
      </c>
      <c r="C71" s="7">
        <v>0.4</v>
      </c>
      <c r="D71" s="7" t="s">
        <v>29</v>
      </c>
      <c r="E71" s="8">
        <v>0.03</v>
      </c>
      <c r="F71" s="8">
        <v>8.1800000000000005E-13</v>
      </c>
      <c r="G71" s="7">
        <v>33</v>
      </c>
      <c r="H71" s="8">
        <v>8.1800000000000005E-13</v>
      </c>
      <c r="I71" s="7">
        <v>9</v>
      </c>
      <c r="J71" s="14">
        <f t="shared" si="4"/>
        <v>0.4</v>
      </c>
      <c r="K71" s="15">
        <f t="shared" si="5"/>
        <v>6.8166666666666664E-11</v>
      </c>
      <c r="L71" s="15">
        <f t="shared" si="6"/>
        <v>6.8166666666666664E-11</v>
      </c>
      <c r="M71" s="15">
        <f t="shared" si="7"/>
        <v>6.8166666666666664E-11</v>
      </c>
    </row>
    <row r="72" spans="1:13" x14ac:dyDescent="0.3">
      <c r="A72" s="7" t="s">
        <v>162</v>
      </c>
      <c r="B72" s="7" t="s">
        <v>163</v>
      </c>
      <c r="C72" s="7">
        <v>0.4</v>
      </c>
      <c r="D72" s="7" t="s">
        <v>29</v>
      </c>
      <c r="E72" s="8">
        <v>0.08</v>
      </c>
      <c r="F72" s="8">
        <v>1.5000000000000001E-12</v>
      </c>
      <c r="G72" s="7">
        <v>60</v>
      </c>
      <c r="H72" s="8">
        <v>1.5000000000000001E-12</v>
      </c>
      <c r="I72" s="7">
        <v>16</v>
      </c>
      <c r="J72" s="14">
        <f t="shared" si="4"/>
        <v>0.4</v>
      </c>
      <c r="K72" s="15">
        <f t="shared" si="5"/>
        <v>4.6875E-11</v>
      </c>
      <c r="L72" s="15">
        <f t="shared" si="6"/>
        <v>4.6875E-11</v>
      </c>
      <c r="M72" s="15">
        <f t="shared" si="7"/>
        <v>4.6875E-11</v>
      </c>
    </row>
    <row r="73" spans="1:13" x14ac:dyDescent="0.3">
      <c r="A73" s="7" t="s">
        <v>164</v>
      </c>
      <c r="B73" s="7" t="s">
        <v>165</v>
      </c>
      <c r="C73" s="7">
        <v>65</v>
      </c>
      <c r="D73" s="7" t="s">
        <v>73</v>
      </c>
      <c r="E73" s="8">
        <v>0.01</v>
      </c>
      <c r="F73" s="8">
        <v>8.2399999999999995E-14</v>
      </c>
      <c r="G73" s="7">
        <v>3</v>
      </c>
      <c r="H73" s="8">
        <v>8.2399999999999995E-14</v>
      </c>
      <c r="I73" s="7">
        <v>1</v>
      </c>
      <c r="J73" s="14">
        <f t="shared" si="4"/>
        <v>0.17808219178082191</v>
      </c>
      <c r="K73" s="15">
        <f t="shared" si="5"/>
        <v>4.6270769230769229E-11</v>
      </c>
      <c r="L73" s="15">
        <f t="shared" si="6"/>
        <v>4.6270769230769229E-11</v>
      </c>
      <c r="M73" s="15">
        <f t="shared" si="7"/>
        <v>4.6270769230769229E-11</v>
      </c>
    </row>
    <row r="74" spans="1:13" x14ac:dyDescent="0.3">
      <c r="A74" s="9" t="s">
        <v>166</v>
      </c>
      <c r="B74" s="9"/>
      <c r="C74" s="9"/>
      <c r="D74" s="9"/>
      <c r="E74" s="12"/>
      <c r="F74" s="9"/>
      <c r="G74" s="9"/>
      <c r="H74" s="9"/>
      <c r="I74" s="9"/>
      <c r="J74" s="14"/>
      <c r="K74" s="15" t="str">
        <f t="shared" si="5"/>
        <v/>
      </c>
      <c r="L74" s="15" t="str">
        <f t="shared" si="6"/>
        <v/>
      </c>
      <c r="M74" s="15" t="str">
        <f t="shared" si="7"/>
        <v/>
      </c>
    </row>
    <row r="75" spans="1:13" x14ac:dyDescent="0.3">
      <c r="A75" s="7" t="s">
        <v>167</v>
      </c>
      <c r="B75" s="7" t="s">
        <v>168</v>
      </c>
      <c r="C75" s="7">
        <v>0.8</v>
      </c>
      <c r="D75" s="7" t="s">
        <v>29</v>
      </c>
      <c r="E75" s="8">
        <v>4.0000000000000001E-3</v>
      </c>
      <c r="F75" s="8">
        <v>2.1599999999999999E-13</v>
      </c>
      <c r="G75" s="7">
        <v>9</v>
      </c>
      <c r="H75" s="8">
        <v>2.1599999999999999E-13</v>
      </c>
      <c r="I75" s="7">
        <v>2</v>
      </c>
      <c r="J75" s="14">
        <f t="shared" si="4"/>
        <v>0.8</v>
      </c>
      <c r="K75" s="15">
        <f t="shared" si="5"/>
        <v>6.7500000000937428E-11</v>
      </c>
      <c r="L75" s="15">
        <f t="shared" si="6"/>
        <v>6.7499999999999987E-11</v>
      </c>
      <c r="M75" s="15">
        <f t="shared" si="7"/>
        <v>6.7500000000468701E-11</v>
      </c>
    </row>
    <row r="76" spans="1:13" x14ac:dyDescent="0.3">
      <c r="A76" s="7" t="s">
        <v>169</v>
      </c>
      <c r="B76" s="7" t="s">
        <v>170</v>
      </c>
      <c r="C76" s="7">
        <v>0.3</v>
      </c>
      <c r="D76" s="7" t="s">
        <v>29</v>
      </c>
      <c r="E76" s="8">
        <v>0.01</v>
      </c>
      <c r="F76" s="8">
        <v>9.3100000000000002E-14</v>
      </c>
      <c r="G76" s="7">
        <v>4</v>
      </c>
      <c r="H76" s="8">
        <v>9.3100000000000002E-14</v>
      </c>
      <c r="I76" s="7">
        <v>1</v>
      </c>
      <c r="J76" s="14">
        <f t="shared" si="4"/>
        <v>0.3</v>
      </c>
      <c r="K76" s="15">
        <f t="shared" si="5"/>
        <v>3.1033333333333333E-11</v>
      </c>
      <c r="L76" s="15">
        <f t="shared" si="6"/>
        <v>3.1033333333333333E-11</v>
      </c>
      <c r="M76" s="15">
        <f t="shared" si="7"/>
        <v>3.1033333333333333E-11</v>
      </c>
    </row>
    <row r="77" spans="1:13" x14ac:dyDescent="0.3">
      <c r="A77" s="7" t="s">
        <v>171</v>
      </c>
      <c r="B77" s="7" t="s">
        <v>172</v>
      </c>
      <c r="C77" s="7">
        <v>5.2</v>
      </c>
      <c r="D77" s="7" t="s">
        <v>29</v>
      </c>
      <c r="E77" s="8">
        <v>0.15</v>
      </c>
      <c r="F77" s="8">
        <v>3.3699999999999997E-11</v>
      </c>
      <c r="G77" s="10">
        <v>1350</v>
      </c>
      <c r="H77" s="8">
        <v>3.4499999999999997E-11</v>
      </c>
      <c r="I77" s="7">
        <v>376</v>
      </c>
      <c r="J77" s="14">
        <f t="shared" si="4"/>
        <v>5.2</v>
      </c>
      <c r="K77" s="15">
        <f t="shared" si="5"/>
        <v>4.4148210768610498E-11</v>
      </c>
      <c r="L77" s="15">
        <f t="shared" si="6"/>
        <v>4.4230769427515966E-11</v>
      </c>
      <c r="M77" s="15">
        <f t="shared" si="7"/>
        <v>4.4189490098063232E-11</v>
      </c>
    </row>
    <row r="78" spans="1:13" x14ac:dyDescent="0.3">
      <c r="A78" s="7" t="s">
        <v>173</v>
      </c>
      <c r="B78" s="7" t="s">
        <v>174</v>
      </c>
      <c r="C78" s="7">
        <v>2.9</v>
      </c>
      <c r="D78" s="7" t="s">
        <v>29</v>
      </c>
      <c r="E78" s="8">
        <v>0.27</v>
      </c>
      <c r="F78" s="8">
        <v>2.1199999999999999E-11</v>
      </c>
      <c r="G78" s="7">
        <v>848</v>
      </c>
      <c r="H78" s="8">
        <v>2.1199999999999999E-11</v>
      </c>
      <c r="I78" s="7">
        <v>231</v>
      </c>
      <c r="J78" s="14">
        <f t="shared" si="4"/>
        <v>2.9</v>
      </c>
      <c r="K78" s="15">
        <f t="shared" si="5"/>
        <v>2.7102759327194414E-11</v>
      </c>
      <c r="L78" s="15">
        <f t="shared" si="6"/>
        <v>2.7075351213282272E-11</v>
      </c>
      <c r="M78" s="15">
        <f t="shared" si="7"/>
        <v>2.7089055270238343E-11</v>
      </c>
    </row>
    <row r="79" spans="1:13" x14ac:dyDescent="0.3">
      <c r="A79" s="7" t="s">
        <v>175</v>
      </c>
      <c r="B79" s="7" t="s">
        <v>176</v>
      </c>
      <c r="C79" s="7">
        <v>16</v>
      </c>
      <c r="D79" s="7" t="s">
        <v>29</v>
      </c>
      <c r="E79" s="8">
        <v>0.28999999999999998</v>
      </c>
      <c r="F79" s="8">
        <v>1.15E-10</v>
      </c>
      <c r="G79" s="10">
        <v>4590</v>
      </c>
      <c r="H79" s="8">
        <v>1.5999999999999999E-10</v>
      </c>
      <c r="I79" s="10">
        <v>1750</v>
      </c>
      <c r="J79" s="14">
        <f t="shared" si="4"/>
        <v>16</v>
      </c>
      <c r="K79" s="15">
        <f t="shared" si="5"/>
        <v>3.4736719531615622E-11</v>
      </c>
      <c r="L79" s="15">
        <f t="shared" si="6"/>
        <v>3.4549454758532681E-11</v>
      </c>
      <c r="M79" s="15">
        <f t="shared" si="7"/>
        <v>3.4643087145074155E-11</v>
      </c>
    </row>
    <row r="80" spans="1:13" x14ac:dyDescent="0.3">
      <c r="A80" s="7" t="s">
        <v>177</v>
      </c>
      <c r="B80" s="7" t="s">
        <v>178</v>
      </c>
      <c r="C80" s="7">
        <v>65</v>
      </c>
      <c r="D80" s="7" t="s">
        <v>29</v>
      </c>
      <c r="E80" s="8">
        <v>0.3</v>
      </c>
      <c r="F80" s="8">
        <v>1.95E-10</v>
      </c>
      <c r="G80" s="10">
        <v>7800</v>
      </c>
      <c r="H80" s="8">
        <v>5.7699999999999997E-10</v>
      </c>
      <c r="I80" s="10">
        <v>6290</v>
      </c>
      <c r="J80" s="14">
        <f t="shared" si="4"/>
        <v>65</v>
      </c>
      <c r="K80" s="15">
        <f t="shared" si="5"/>
        <v>3.775600657415002E-11</v>
      </c>
      <c r="L80" s="15">
        <f t="shared" si="6"/>
        <v>3.7680077122679717E-11</v>
      </c>
      <c r="M80" s="15">
        <f t="shared" si="7"/>
        <v>3.7718041848414869E-11</v>
      </c>
    </row>
    <row r="81" spans="1:13" x14ac:dyDescent="0.3">
      <c r="A81" s="7" t="s">
        <v>179</v>
      </c>
      <c r="B81" s="7" t="s">
        <v>180</v>
      </c>
      <c r="C81" s="7">
        <v>3.4</v>
      </c>
      <c r="D81" s="7" t="s">
        <v>29</v>
      </c>
      <c r="E81" s="8">
        <v>0.14000000000000001</v>
      </c>
      <c r="F81" s="8">
        <v>1.5900000000000001E-11</v>
      </c>
      <c r="G81" s="7">
        <v>635</v>
      </c>
      <c r="H81" s="8">
        <v>1.5900000000000001E-11</v>
      </c>
      <c r="I81" s="7">
        <v>173</v>
      </c>
      <c r="J81" s="14">
        <f t="shared" si="4"/>
        <v>3.4</v>
      </c>
      <c r="K81" s="15">
        <f t="shared" si="5"/>
        <v>3.3496757574794259E-11</v>
      </c>
      <c r="L81" s="15">
        <f t="shared" si="6"/>
        <v>3.3403361344543444E-11</v>
      </c>
      <c r="M81" s="15">
        <f t="shared" si="7"/>
        <v>3.3450059459668855E-11</v>
      </c>
    </row>
    <row r="82" spans="1:13" x14ac:dyDescent="0.3">
      <c r="A82" s="7" t="s">
        <v>181</v>
      </c>
      <c r="B82" s="7" t="s">
        <v>182</v>
      </c>
      <c r="C82" s="7">
        <v>1</v>
      </c>
      <c r="D82" s="7" t="s">
        <v>29</v>
      </c>
      <c r="E82" s="8">
        <v>0.13</v>
      </c>
      <c r="F82" s="8">
        <v>3.7700000000000003E-12</v>
      </c>
      <c r="G82" s="7">
        <v>151</v>
      </c>
      <c r="H82" s="8">
        <v>3.7700000000000003E-12</v>
      </c>
      <c r="I82" s="7">
        <v>41</v>
      </c>
      <c r="J82" s="14">
        <f t="shared" si="4"/>
        <v>1</v>
      </c>
      <c r="K82" s="15">
        <f t="shared" si="5"/>
        <v>2.9000000059773454E-11</v>
      </c>
      <c r="L82" s="15">
        <f t="shared" si="6"/>
        <v>2.9E-11</v>
      </c>
      <c r="M82" s="15">
        <f t="shared" si="7"/>
        <v>2.9000000029886727E-11</v>
      </c>
    </row>
    <row r="83" spans="1:13" x14ac:dyDescent="0.3">
      <c r="A83" s="7" t="s">
        <v>183</v>
      </c>
      <c r="B83" s="7" t="s">
        <v>184</v>
      </c>
      <c r="C83" s="7">
        <v>2.9</v>
      </c>
      <c r="D83" s="7" t="s">
        <v>29</v>
      </c>
      <c r="E83" s="8">
        <v>0.19</v>
      </c>
      <c r="F83" s="8">
        <v>1.68E-11</v>
      </c>
      <c r="G83" s="7">
        <v>674</v>
      </c>
      <c r="H83" s="8">
        <v>1.68E-11</v>
      </c>
      <c r="I83" s="7">
        <v>184</v>
      </c>
      <c r="J83" s="14">
        <f t="shared" si="4"/>
        <v>2.9</v>
      </c>
      <c r="K83" s="15">
        <f t="shared" si="5"/>
        <v>3.0520882896761146E-11</v>
      </c>
      <c r="L83" s="15">
        <f t="shared" si="6"/>
        <v>3.0490018148820358E-11</v>
      </c>
      <c r="M83" s="15">
        <f t="shared" si="7"/>
        <v>3.0505450522790752E-11</v>
      </c>
    </row>
    <row r="84" spans="1:13" x14ac:dyDescent="0.3">
      <c r="A84" s="7" t="s">
        <v>185</v>
      </c>
      <c r="B84" s="7" t="s">
        <v>186</v>
      </c>
      <c r="C84" s="7">
        <v>20</v>
      </c>
      <c r="D84" s="7" t="s">
        <v>29</v>
      </c>
      <c r="E84" s="8">
        <v>0.31</v>
      </c>
      <c r="F84" s="8">
        <v>8.5899999999999995E-11</v>
      </c>
      <c r="G84" s="10">
        <v>3440</v>
      </c>
      <c r="H84" s="8">
        <v>1.35E-10</v>
      </c>
      <c r="I84" s="10">
        <v>1470</v>
      </c>
      <c r="J84" s="14">
        <f t="shared" si="4"/>
        <v>20</v>
      </c>
      <c r="K84" s="15">
        <f t="shared" si="5"/>
        <v>2.1918032116141152E-11</v>
      </c>
      <c r="L84" s="15">
        <f t="shared" si="6"/>
        <v>2.1921902163282428E-11</v>
      </c>
      <c r="M84" s="15">
        <f t="shared" si="7"/>
        <v>2.1919967139711788E-11</v>
      </c>
    </row>
    <row r="85" spans="1:13" x14ac:dyDescent="0.3">
      <c r="A85" s="9" t="s">
        <v>187</v>
      </c>
      <c r="B85" s="7"/>
      <c r="C85" s="7"/>
      <c r="D85" s="7"/>
      <c r="E85" s="8"/>
      <c r="F85" s="7"/>
      <c r="G85" s="7"/>
      <c r="H85" s="7"/>
      <c r="I85" s="7"/>
      <c r="J85" s="14"/>
      <c r="K85" s="15" t="str">
        <f t="shared" si="5"/>
        <v/>
      </c>
      <c r="L85" s="15" t="str">
        <f t="shared" si="6"/>
        <v/>
      </c>
      <c r="M85" s="15" t="str">
        <f t="shared" si="7"/>
        <v/>
      </c>
    </row>
    <row r="86" spans="1:13" x14ac:dyDescent="0.3">
      <c r="A86" s="7" t="s">
        <v>188</v>
      </c>
      <c r="B86" s="7" t="s">
        <v>189</v>
      </c>
      <c r="C86" s="7">
        <v>500</v>
      </c>
      <c r="D86" s="7" t="s">
        <v>29</v>
      </c>
      <c r="E86" s="8">
        <v>0.2</v>
      </c>
      <c r="F86" s="8">
        <v>3.1899999999999998E-10</v>
      </c>
      <c r="G86" s="10">
        <v>12800</v>
      </c>
      <c r="H86" s="8">
        <v>1.4700000000000001E-9</v>
      </c>
      <c r="I86" s="10">
        <v>16100</v>
      </c>
      <c r="J86" s="14">
        <f t="shared" si="4"/>
        <v>500</v>
      </c>
      <c r="K86" s="15">
        <f t="shared" si="5"/>
        <v>8.1355633049788502E-11</v>
      </c>
      <c r="L86" s="15">
        <f t="shared" si="6"/>
        <v>8.1094836822066815E-11</v>
      </c>
      <c r="M86" s="15">
        <f t="shared" si="7"/>
        <v>8.1225234935927659E-11</v>
      </c>
    </row>
    <row r="87" spans="1:13" x14ac:dyDescent="0.3">
      <c r="A87" s="7" t="s">
        <v>190</v>
      </c>
      <c r="B87" s="7" t="s">
        <v>191</v>
      </c>
      <c r="C87" s="11">
        <v>3200</v>
      </c>
      <c r="D87" s="7" t="s">
        <v>29</v>
      </c>
      <c r="E87" s="8">
        <v>0.56999999999999995</v>
      </c>
      <c r="F87" s="8">
        <v>4.3699999999999999E-10</v>
      </c>
      <c r="G87" s="10">
        <v>17500</v>
      </c>
      <c r="H87" s="8">
        <v>2.16E-9</v>
      </c>
      <c r="I87" s="10">
        <v>23500</v>
      </c>
      <c r="J87" s="14">
        <f t="shared" si="4"/>
        <v>3200</v>
      </c>
      <c r="K87" s="15">
        <f t="shared" si="5"/>
        <v>3.8453249782904699E-11</v>
      </c>
      <c r="L87" s="15">
        <f t="shared" si="6"/>
        <v>3.848992593664995E-11</v>
      </c>
      <c r="M87" s="15">
        <f t="shared" si="7"/>
        <v>3.8471587859777321E-11</v>
      </c>
    </row>
    <row r="88" spans="1:13" x14ac:dyDescent="0.3">
      <c r="A88" s="7" t="s">
        <v>192</v>
      </c>
      <c r="B88" s="7" t="s">
        <v>193</v>
      </c>
      <c r="C88" s="7">
        <v>800</v>
      </c>
      <c r="D88" s="7" t="s">
        <v>29</v>
      </c>
      <c r="E88" s="8">
        <v>0.59</v>
      </c>
      <c r="F88" s="8">
        <v>3.3599999999999998E-10</v>
      </c>
      <c r="G88" s="10">
        <v>13500</v>
      </c>
      <c r="H88" s="8">
        <v>1.6000000000000001E-9</v>
      </c>
      <c r="I88" s="10">
        <v>17400</v>
      </c>
      <c r="J88" s="14">
        <f t="shared" si="4"/>
        <v>800</v>
      </c>
      <c r="K88" s="15">
        <f t="shared" si="5"/>
        <v>2.8831991509975447E-11</v>
      </c>
      <c r="L88" s="15">
        <f t="shared" si="6"/>
        <v>2.884886086441303E-11</v>
      </c>
      <c r="M88" s="15">
        <f t="shared" si="7"/>
        <v>2.8840426187194237E-11</v>
      </c>
    </row>
    <row r="89" spans="1:13" x14ac:dyDescent="0.3">
      <c r="A89" s="7" t="s">
        <v>194</v>
      </c>
      <c r="B89" s="7" t="s">
        <v>195</v>
      </c>
      <c r="C89" s="7">
        <v>36</v>
      </c>
      <c r="D89" s="7" t="s">
        <v>29</v>
      </c>
      <c r="E89" s="8">
        <v>0.2</v>
      </c>
      <c r="F89" s="8">
        <v>1.71E-10</v>
      </c>
      <c r="G89" s="10">
        <v>6840</v>
      </c>
      <c r="H89" s="8">
        <v>3.7599999999999999E-10</v>
      </c>
      <c r="I89" s="10">
        <v>4090</v>
      </c>
      <c r="J89" s="14">
        <f t="shared" si="4"/>
        <v>36</v>
      </c>
      <c r="K89" s="15">
        <f t="shared" si="5"/>
        <v>5.5718922228276782E-11</v>
      </c>
      <c r="L89" s="15">
        <f t="shared" si="6"/>
        <v>5.5684490269098102E-11</v>
      </c>
      <c r="M89" s="15">
        <f t="shared" si="7"/>
        <v>5.5701706248687445E-11</v>
      </c>
    </row>
    <row r="90" spans="1:13" x14ac:dyDescent="0.3">
      <c r="A90" s="7" t="s">
        <v>196</v>
      </c>
      <c r="B90" s="7" t="s">
        <v>197</v>
      </c>
      <c r="C90" s="11">
        <v>50000</v>
      </c>
      <c r="D90" s="7" t="s">
        <v>29</v>
      </c>
      <c r="E90" s="8">
        <v>0.09</v>
      </c>
      <c r="F90" s="8">
        <v>1.2199999999999999E-10</v>
      </c>
      <c r="G90" s="10">
        <v>4880</v>
      </c>
      <c r="H90" s="8">
        <v>6.0799999999999997E-10</v>
      </c>
      <c r="I90" s="10">
        <v>6630</v>
      </c>
      <c r="J90" s="14">
        <f t="shared" si="4"/>
        <v>50000</v>
      </c>
      <c r="K90" s="15">
        <f t="shared" si="5"/>
        <v>6.7791334237040845E-11</v>
      </c>
      <c r="L90" s="15">
        <f t="shared" si="6"/>
        <v>6.7623133629628531E-11</v>
      </c>
      <c r="M90" s="15">
        <f t="shared" si="7"/>
        <v>6.7707233933334681E-11</v>
      </c>
    </row>
    <row r="91" spans="1:13" x14ac:dyDescent="0.3">
      <c r="A91" s="7" t="s">
        <v>198</v>
      </c>
      <c r="B91" s="7" t="s">
        <v>199</v>
      </c>
      <c r="C91" s="11">
        <v>10000</v>
      </c>
      <c r="D91" s="7" t="s">
        <v>29</v>
      </c>
      <c r="E91" s="8">
        <v>0.25</v>
      </c>
      <c r="F91" s="8">
        <v>2.0499999999999999E-10</v>
      </c>
      <c r="G91" s="10">
        <v>8210</v>
      </c>
      <c r="H91" s="8">
        <v>1.02E-9</v>
      </c>
      <c r="I91" s="10">
        <v>11100</v>
      </c>
      <c r="J91" s="14">
        <f t="shared" si="4"/>
        <v>10000</v>
      </c>
      <c r="K91" s="15">
        <f t="shared" si="5"/>
        <v>4.1041013666666006E-11</v>
      </c>
      <c r="L91" s="15">
        <f t="shared" si="6"/>
        <v>4.1004339999433554E-11</v>
      </c>
      <c r="M91" s="15">
        <f t="shared" si="7"/>
        <v>4.102267683304978E-11</v>
      </c>
    </row>
    <row r="92" spans="1:13" x14ac:dyDescent="0.3">
      <c r="A92" s="7" t="s">
        <v>200</v>
      </c>
      <c r="B92" s="7" t="s">
        <v>201</v>
      </c>
      <c r="C92" s="11">
        <v>3000</v>
      </c>
      <c r="D92" s="7" t="s">
        <v>29</v>
      </c>
      <c r="E92" s="8">
        <v>0.23</v>
      </c>
      <c r="F92" s="8">
        <v>1.71E-10</v>
      </c>
      <c r="G92" s="10">
        <v>6850</v>
      </c>
      <c r="H92" s="8">
        <v>8.4399999999999998E-10</v>
      </c>
      <c r="I92" s="10">
        <v>9200</v>
      </c>
      <c r="J92" s="14">
        <f t="shared" si="4"/>
        <v>3000</v>
      </c>
      <c r="K92" s="15">
        <f t="shared" si="5"/>
        <v>3.729796376801408E-11</v>
      </c>
      <c r="L92" s="15">
        <f t="shared" si="6"/>
        <v>3.7310644059463702E-11</v>
      </c>
      <c r="M92" s="15">
        <f t="shared" si="7"/>
        <v>3.7304303913738891E-11</v>
      </c>
    </row>
    <row r="93" spans="1:13" x14ac:dyDescent="0.3">
      <c r="A93" s="7" t="s">
        <v>202</v>
      </c>
      <c r="B93" s="7" t="s">
        <v>203</v>
      </c>
      <c r="C93" s="11">
        <v>2600</v>
      </c>
      <c r="D93" s="7" t="s">
        <v>29</v>
      </c>
      <c r="E93" s="8">
        <v>0.28000000000000003</v>
      </c>
      <c r="F93" s="8">
        <v>1.66E-10</v>
      </c>
      <c r="G93" s="10">
        <v>6640</v>
      </c>
      <c r="H93" s="8">
        <v>8.1599999999999997E-10</v>
      </c>
      <c r="I93" s="10">
        <v>8900</v>
      </c>
      <c r="J93" s="14">
        <f t="shared" si="4"/>
        <v>2600</v>
      </c>
      <c r="K93" s="15">
        <f t="shared" si="5"/>
        <v>2.9757014299658395E-11</v>
      </c>
      <c r="L93" s="15">
        <f t="shared" si="6"/>
        <v>2.9706889176010664E-11</v>
      </c>
      <c r="M93" s="15">
        <f t="shared" si="7"/>
        <v>2.9731951737834526E-11</v>
      </c>
    </row>
    <row r="94" spans="1:13" x14ac:dyDescent="0.3">
      <c r="A94" s="7" t="s">
        <v>204</v>
      </c>
      <c r="B94" s="7" t="s">
        <v>205</v>
      </c>
      <c r="C94" s="11">
        <v>3200</v>
      </c>
      <c r="D94" s="7" t="s">
        <v>29</v>
      </c>
      <c r="E94" s="8">
        <v>0.32</v>
      </c>
      <c r="F94" s="8">
        <v>1.7700000000000001E-10</v>
      </c>
      <c r="G94" s="10">
        <v>7110</v>
      </c>
      <c r="H94" s="8">
        <v>8.7499999999999998E-10</v>
      </c>
      <c r="I94" s="10">
        <v>9540</v>
      </c>
      <c r="J94" s="14">
        <f t="shared" si="4"/>
        <v>3200</v>
      </c>
      <c r="K94" s="15">
        <f t="shared" si="5"/>
        <v>2.7742765808046729E-11</v>
      </c>
      <c r="L94" s="15">
        <f t="shared" si="6"/>
        <v>2.7773221297604398E-11</v>
      </c>
      <c r="M94" s="15">
        <f t="shared" si="7"/>
        <v>2.7757993552825562E-11</v>
      </c>
    </row>
    <row r="95" spans="1:13" x14ac:dyDescent="0.3">
      <c r="A95" s="7" t="s">
        <v>206</v>
      </c>
      <c r="B95" s="7" t="s">
        <v>207</v>
      </c>
      <c r="C95" s="11">
        <v>2600</v>
      </c>
      <c r="D95" s="7" t="s">
        <v>29</v>
      </c>
      <c r="E95" s="8">
        <v>0.36</v>
      </c>
      <c r="F95" s="8">
        <v>1.71E-10</v>
      </c>
      <c r="G95" s="10">
        <v>6870</v>
      </c>
      <c r="H95" s="8">
        <v>8.4399999999999998E-10</v>
      </c>
      <c r="I95" s="10">
        <v>9200</v>
      </c>
      <c r="J95" s="14">
        <f t="shared" si="4"/>
        <v>2600</v>
      </c>
      <c r="K95" s="15">
        <f t="shared" si="5"/>
        <v>2.3841463264184139E-11</v>
      </c>
      <c r="L95" s="15">
        <f t="shared" si="6"/>
        <v>2.3898189168283095E-11</v>
      </c>
      <c r="M95" s="15">
        <f t="shared" si="7"/>
        <v>2.3869826216233617E-11</v>
      </c>
    </row>
    <row r="96" spans="1:13" x14ac:dyDescent="0.3">
      <c r="A96" s="7" t="s">
        <v>208</v>
      </c>
      <c r="B96" s="7" t="s">
        <v>209</v>
      </c>
      <c r="C96" s="7">
        <v>31</v>
      </c>
      <c r="D96" s="7" t="s">
        <v>73</v>
      </c>
      <c r="E96" s="8">
        <v>0.08</v>
      </c>
      <c r="F96" s="8">
        <v>1.71E-13</v>
      </c>
      <c r="G96" s="7">
        <v>7</v>
      </c>
      <c r="H96" s="8">
        <v>1.71E-13</v>
      </c>
      <c r="I96" s="7">
        <v>2</v>
      </c>
      <c r="J96" s="14">
        <f t="shared" si="4"/>
        <v>8.4931506849315067E-2</v>
      </c>
      <c r="K96" s="15">
        <f t="shared" si="5"/>
        <v>2.5167338709677422E-11</v>
      </c>
      <c r="L96" s="15">
        <f t="shared" si="6"/>
        <v>2.5167338709677422E-11</v>
      </c>
      <c r="M96" s="15">
        <f t="shared" si="7"/>
        <v>2.5167338709677422E-11</v>
      </c>
    </row>
    <row r="97" spans="1:13" x14ac:dyDescent="0.3">
      <c r="A97" s="7" t="s">
        <v>210</v>
      </c>
      <c r="B97" s="7" t="s">
        <v>211</v>
      </c>
      <c r="C97" s="11">
        <v>4100</v>
      </c>
      <c r="D97" s="7" t="s">
        <v>29</v>
      </c>
      <c r="E97" s="8">
        <v>0.41</v>
      </c>
      <c r="F97" s="8">
        <v>1.58E-10</v>
      </c>
      <c r="G97" s="10">
        <v>6350</v>
      </c>
      <c r="H97" s="8">
        <v>7.8399999999999998E-10</v>
      </c>
      <c r="I97" s="10">
        <v>8550</v>
      </c>
      <c r="J97" s="14">
        <f t="shared" si="4"/>
        <v>4100</v>
      </c>
      <c r="K97" s="15">
        <f t="shared" si="5"/>
        <v>1.9315326726720129E-11</v>
      </c>
      <c r="L97" s="15">
        <f t="shared" si="6"/>
        <v>1.935609368241293E-11</v>
      </c>
      <c r="M97" s="15">
        <f t="shared" si="7"/>
        <v>1.9335710204566528E-11</v>
      </c>
    </row>
    <row r="98" spans="1:13" x14ac:dyDescent="0.3">
      <c r="A98" s="7" t="s">
        <v>212</v>
      </c>
      <c r="B98" s="7" t="s">
        <v>213</v>
      </c>
      <c r="C98" s="11">
        <v>3100</v>
      </c>
      <c r="D98" s="7" t="s">
        <v>29</v>
      </c>
      <c r="E98" s="8">
        <v>0.44</v>
      </c>
      <c r="F98" s="8">
        <v>1.4700000000000001E-10</v>
      </c>
      <c r="G98" s="10">
        <v>5890</v>
      </c>
      <c r="H98" s="8">
        <v>7.2599999999999997E-10</v>
      </c>
      <c r="I98" s="10">
        <v>7910</v>
      </c>
      <c r="J98" s="14">
        <f t="shared" si="4"/>
        <v>3100</v>
      </c>
      <c r="K98" s="15">
        <f t="shared" si="5"/>
        <v>1.6758489026541882E-11</v>
      </c>
      <c r="L98" s="15">
        <f t="shared" si="6"/>
        <v>1.6767559808692903E-11</v>
      </c>
      <c r="M98" s="15">
        <f t="shared" si="7"/>
        <v>1.6763024417617393E-11</v>
      </c>
    </row>
    <row r="99" spans="1:13" x14ac:dyDescent="0.3">
      <c r="A99" s="7" t="s">
        <v>214</v>
      </c>
      <c r="B99" s="7" t="s">
        <v>215</v>
      </c>
      <c r="C99" s="11">
        <v>3000</v>
      </c>
      <c r="D99" s="7" t="s">
        <v>29</v>
      </c>
      <c r="E99" s="8">
        <v>0.5</v>
      </c>
      <c r="F99" s="8">
        <v>1.4499999999999999E-10</v>
      </c>
      <c r="G99" s="10">
        <v>5830</v>
      </c>
      <c r="H99" s="8">
        <v>7.1700000000000001E-10</v>
      </c>
      <c r="I99" s="10">
        <v>7820</v>
      </c>
      <c r="J99" s="14">
        <f t="shared" si="4"/>
        <v>3000</v>
      </c>
      <c r="K99" s="15">
        <f t="shared" si="5"/>
        <v>1.4548387036997303E-11</v>
      </c>
      <c r="L99" s="15">
        <f t="shared" si="6"/>
        <v>1.4580327753189951E-11</v>
      </c>
      <c r="M99" s="15">
        <f t="shared" si="7"/>
        <v>1.4564357395093628E-11</v>
      </c>
    </row>
    <row r="100" spans="1:13" x14ac:dyDescent="0.3">
      <c r="A100" s="7" t="s">
        <v>216</v>
      </c>
      <c r="B100" s="7" t="s">
        <v>217</v>
      </c>
      <c r="C100" s="11">
        <v>3000</v>
      </c>
      <c r="D100" s="7" t="s">
        <v>29</v>
      </c>
      <c r="E100" s="8">
        <v>0.55000000000000004</v>
      </c>
      <c r="F100" s="8">
        <v>1.42E-10</v>
      </c>
      <c r="G100" s="10">
        <v>5680</v>
      </c>
      <c r="H100" s="8">
        <v>6.9899999999999996E-10</v>
      </c>
      <c r="I100" s="10">
        <v>7620</v>
      </c>
      <c r="J100" s="14">
        <f t="shared" si="4"/>
        <v>3000</v>
      </c>
      <c r="K100" s="15">
        <f t="shared" si="5"/>
        <v>1.2952169023533648E-11</v>
      </c>
      <c r="L100" s="15">
        <f t="shared" si="6"/>
        <v>1.2922085836794439E-11</v>
      </c>
      <c r="M100" s="15">
        <f t="shared" si="7"/>
        <v>1.2937127430164044E-11</v>
      </c>
    </row>
    <row r="101" spans="1:13" x14ac:dyDescent="0.3">
      <c r="A101" s="7" t="s">
        <v>218</v>
      </c>
      <c r="B101" s="7" t="s">
        <v>219</v>
      </c>
      <c r="C101" s="11">
        <v>2000</v>
      </c>
      <c r="D101" s="7" t="s">
        <v>29</v>
      </c>
      <c r="E101" s="8">
        <v>0.55000000000000004</v>
      </c>
      <c r="F101" s="8">
        <v>1.34E-10</v>
      </c>
      <c r="G101" s="10">
        <v>5390</v>
      </c>
      <c r="H101" s="8">
        <v>6.59E-10</v>
      </c>
      <c r="I101" s="10">
        <v>7190</v>
      </c>
      <c r="J101" s="14">
        <f t="shared" si="4"/>
        <v>2000</v>
      </c>
      <c r="K101" s="15">
        <f t="shared" si="5"/>
        <v>1.2242828787709662E-11</v>
      </c>
      <c r="L101" s="15">
        <f t="shared" si="6"/>
        <v>1.2283859744482202E-11</v>
      </c>
      <c r="M101" s="15">
        <f t="shared" si="7"/>
        <v>1.2263344266095931E-11</v>
      </c>
    </row>
    <row r="102" spans="1:13" x14ac:dyDescent="0.3">
      <c r="A102" s="7" t="s">
        <v>220</v>
      </c>
      <c r="B102" s="7" t="s">
        <v>221</v>
      </c>
      <c r="C102" s="11">
        <v>2000</v>
      </c>
      <c r="D102" s="7" t="s">
        <v>29</v>
      </c>
      <c r="E102" s="8">
        <v>0.56000000000000005</v>
      </c>
      <c r="F102" s="8">
        <v>1.35E-10</v>
      </c>
      <c r="G102" s="10">
        <v>5430</v>
      </c>
      <c r="H102" s="8">
        <v>6.6399999999999998E-10</v>
      </c>
      <c r="I102" s="10">
        <v>7240</v>
      </c>
      <c r="J102" s="14">
        <f t="shared" si="4"/>
        <v>2000</v>
      </c>
      <c r="K102" s="15">
        <f t="shared" si="5"/>
        <v>1.2113939731975512E-11</v>
      </c>
      <c r="L102" s="15">
        <f t="shared" si="6"/>
        <v>1.2156041563746206E-11</v>
      </c>
      <c r="M102" s="15">
        <f t="shared" si="7"/>
        <v>1.2134990647860859E-11</v>
      </c>
    </row>
    <row r="103" spans="1:13" x14ac:dyDescent="0.3">
      <c r="A103" s="7" t="s">
        <v>222</v>
      </c>
      <c r="B103" s="7" t="s">
        <v>223</v>
      </c>
      <c r="C103" s="11">
        <v>2000</v>
      </c>
      <c r="D103" s="7" t="s">
        <v>29</v>
      </c>
      <c r="E103" s="8">
        <v>0.48</v>
      </c>
      <c r="F103" s="8">
        <v>1.1800000000000001E-10</v>
      </c>
      <c r="G103" s="10">
        <v>4720</v>
      </c>
      <c r="H103" s="8">
        <v>5.7699999999999997E-10</v>
      </c>
      <c r="I103" s="10">
        <v>6290</v>
      </c>
      <c r="J103" s="14">
        <f t="shared" si="4"/>
        <v>2000</v>
      </c>
      <c r="K103" s="15">
        <f t="shared" si="5"/>
        <v>1.2353227430384906E-11</v>
      </c>
      <c r="L103" s="15">
        <f t="shared" si="6"/>
        <v>1.2323858402603146E-11</v>
      </c>
      <c r="M103" s="15">
        <f t="shared" si="7"/>
        <v>1.2338542916494025E-11</v>
      </c>
    </row>
    <row r="104" spans="1:13" x14ac:dyDescent="0.3">
      <c r="A104" s="7" t="s">
        <v>224</v>
      </c>
      <c r="B104" s="7" t="s">
        <v>225</v>
      </c>
      <c r="C104" s="7">
        <v>1.1000000000000001</v>
      </c>
      <c r="D104" s="7" t="s">
        <v>73</v>
      </c>
      <c r="E104" s="8">
        <v>2E-3</v>
      </c>
      <c r="F104" s="8">
        <v>2.6800000000000002E-16</v>
      </c>
      <c r="G104" s="7">
        <v>0</v>
      </c>
      <c r="H104" s="8">
        <v>2.6800000000000002E-16</v>
      </c>
      <c r="I104" s="7">
        <v>0</v>
      </c>
      <c r="J104" s="14">
        <f t="shared" si="4"/>
        <v>3.0136986301369864E-3</v>
      </c>
      <c r="K104" s="15">
        <f t="shared" si="5"/>
        <v>4.4463636363636364E-11</v>
      </c>
      <c r="L104" s="15">
        <f t="shared" si="6"/>
        <v>4.4463636363636364E-11</v>
      </c>
      <c r="M104" s="15">
        <f t="shared" si="7"/>
        <v>4.4463636363636364E-11</v>
      </c>
    </row>
    <row r="105" spans="1:13" x14ac:dyDescent="0.3">
      <c r="A105" s="7" t="s">
        <v>226</v>
      </c>
      <c r="B105" s="7" t="s">
        <v>227</v>
      </c>
      <c r="C105" s="7">
        <v>4.9000000000000004</v>
      </c>
      <c r="D105" s="7" t="s">
        <v>73</v>
      </c>
      <c r="E105" s="8">
        <v>0.01</v>
      </c>
      <c r="F105" s="8">
        <v>6.4200000000000002E-15</v>
      </c>
      <c r="G105" s="7">
        <v>0</v>
      </c>
      <c r="H105" s="8">
        <v>6.4200000000000002E-15</v>
      </c>
      <c r="I105" s="7">
        <v>0</v>
      </c>
      <c r="J105" s="14">
        <f t="shared" si="4"/>
        <v>1.3424657534246577E-2</v>
      </c>
      <c r="K105" s="15">
        <f t="shared" si="5"/>
        <v>4.7822448979591827E-11</v>
      </c>
      <c r="L105" s="15">
        <f t="shared" si="6"/>
        <v>4.7822448979591827E-11</v>
      </c>
      <c r="M105" s="15">
        <f t="shared" si="7"/>
        <v>4.7822448979591827E-11</v>
      </c>
    </row>
    <row r="106" spans="1:13" x14ac:dyDescent="0.3">
      <c r="A106" s="7" t="s">
        <v>228</v>
      </c>
      <c r="B106" s="7" t="s">
        <v>229</v>
      </c>
      <c r="C106" s="7">
        <v>1.1000000000000001</v>
      </c>
      <c r="D106" s="7" t="s">
        <v>73</v>
      </c>
      <c r="E106" s="8">
        <v>3.0000000000000001E-3</v>
      </c>
      <c r="F106" s="8">
        <v>3.2900000000000002E-16</v>
      </c>
      <c r="G106" s="7">
        <v>0</v>
      </c>
      <c r="H106" s="8">
        <v>3.2900000000000002E-16</v>
      </c>
      <c r="I106" s="7">
        <v>0</v>
      </c>
      <c r="J106" s="14">
        <f t="shared" si="4"/>
        <v>3.0136986301369864E-3</v>
      </c>
      <c r="K106" s="15">
        <f t="shared" si="5"/>
        <v>3.6389393939393939E-11</v>
      </c>
      <c r="L106" s="15">
        <f t="shared" si="6"/>
        <v>3.6389393939393939E-11</v>
      </c>
      <c r="M106" s="15">
        <f t="shared" si="7"/>
        <v>3.6389393939393939E-11</v>
      </c>
    </row>
    <row r="107" spans="1:13" x14ac:dyDescent="0.3">
      <c r="A107" s="7" t="s">
        <v>230</v>
      </c>
      <c r="B107" s="7" t="s">
        <v>231</v>
      </c>
      <c r="C107" s="7">
        <v>6</v>
      </c>
      <c r="D107" s="7" t="s">
        <v>73</v>
      </c>
      <c r="E107" s="8">
        <v>0.02</v>
      </c>
      <c r="F107" s="8">
        <v>8.3799999999999997E-15</v>
      </c>
      <c r="G107" s="7">
        <v>0</v>
      </c>
      <c r="H107" s="8">
        <v>8.3799999999999997E-15</v>
      </c>
      <c r="I107" s="7">
        <v>0</v>
      </c>
      <c r="J107" s="14">
        <f t="shared" si="4"/>
        <v>1.643835616438356E-2</v>
      </c>
      <c r="K107" s="15">
        <f t="shared" si="5"/>
        <v>2.5489166666666668E-11</v>
      </c>
      <c r="L107" s="15">
        <f t="shared" si="6"/>
        <v>2.5489166666666668E-11</v>
      </c>
      <c r="M107" s="15">
        <f t="shared" si="7"/>
        <v>2.5489166666666668E-11</v>
      </c>
    </row>
    <row r="108" spans="1:13" x14ac:dyDescent="0.3">
      <c r="A108" s="7" t="s">
        <v>232</v>
      </c>
      <c r="B108" s="7" t="s">
        <v>233</v>
      </c>
      <c r="C108" s="7">
        <v>31</v>
      </c>
      <c r="D108" s="7" t="s">
        <v>73</v>
      </c>
      <c r="E108" s="8">
        <v>7.0000000000000007E-2</v>
      </c>
      <c r="F108" s="8">
        <v>1.6199999999999999E-13</v>
      </c>
      <c r="G108" s="7">
        <v>6</v>
      </c>
      <c r="H108" s="8">
        <v>1.6199999999999999E-13</v>
      </c>
      <c r="I108" s="7">
        <v>2</v>
      </c>
      <c r="J108" s="14">
        <f t="shared" si="4"/>
        <v>8.4931506849315067E-2</v>
      </c>
      <c r="K108" s="15">
        <f t="shared" si="5"/>
        <v>2.7248847926267276E-11</v>
      </c>
      <c r="L108" s="15">
        <f t="shared" si="6"/>
        <v>2.7248847926267276E-11</v>
      </c>
      <c r="M108" s="15">
        <f t="shared" si="7"/>
        <v>2.7248847926267276E-11</v>
      </c>
    </row>
    <row r="109" spans="1:13" x14ac:dyDescent="0.3">
      <c r="A109" s="9" t="s">
        <v>234</v>
      </c>
      <c r="B109" s="9"/>
      <c r="C109" s="9"/>
      <c r="D109" s="9"/>
      <c r="E109" s="12"/>
      <c r="F109" s="9"/>
      <c r="G109" s="9"/>
      <c r="H109" s="9"/>
      <c r="I109" s="9"/>
      <c r="J109" s="14"/>
      <c r="K109" s="15" t="str">
        <f t="shared" si="5"/>
        <v/>
      </c>
      <c r="L109" s="15" t="str">
        <f t="shared" si="6"/>
        <v/>
      </c>
      <c r="M109" s="15" t="str">
        <f t="shared" si="7"/>
        <v/>
      </c>
    </row>
    <row r="110" spans="1:13" x14ac:dyDescent="0.3">
      <c r="A110" s="7" t="s">
        <v>235</v>
      </c>
      <c r="B110" s="7" t="s">
        <v>236</v>
      </c>
      <c r="C110" s="7">
        <v>119</v>
      </c>
      <c r="D110" s="7" t="s">
        <v>29</v>
      </c>
      <c r="E110" s="8">
        <v>0.41</v>
      </c>
      <c r="F110" s="8">
        <v>3.1000000000000002E-10</v>
      </c>
      <c r="G110" s="10">
        <v>12400</v>
      </c>
      <c r="H110" s="8">
        <v>1.14E-9</v>
      </c>
      <c r="I110" s="10">
        <v>12400</v>
      </c>
      <c r="J110" s="14">
        <f t="shared" si="4"/>
        <v>119</v>
      </c>
      <c r="K110" s="15">
        <f t="shared" si="5"/>
        <v>4.1070704941188001E-11</v>
      </c>
      <c r="L110" s="15">
        <f t="shared" si="6"/>
        <v>4.1104896110375085E-11</v>
      </c>
      <c r="M110" s="15">
        <f t="shared" si="7"/>
        <v>4.1087800525781543E-11</v>
      </c>
    </row>
    <row r="111" spans="1:13" x14ac:dyDescent="0.3">
      <c r="A111" s="7" t="s">
        <v>237</v>
      </c>
      <c r="B111" s="7" t="s">
        <v>238</v>
      </c>
      <c r="C111" s="7">
        <v>24.4</v>
      </c>
      <c r="D111" s="7" t="s">
        <v>29</v>
      </c>
      <c r="E111" s="8">
        <v>0.44</v>
      </c>
      <c r="F111" s="8">
        <v>2.8999999999999998E-10</v>
      </c>
      <c r="G111" s="10">
        <v>11600</v>
      </c>
      <c r="H111" s="8">
        <v>5.1E-10</v>
      </c>
      <c r="I111" s="10">
        <v>5560</v>
      </c>
      <c r="J111" s="14">
        <f t="shared" si="4"/>
        <v>24.4</v>
      </c>
      <c r="K111" s="15">
        <f t="shared" si="5"/>
        <v>4.8285247796370039E-11</v>
      </c>
      <c r="L111" s="15">
        <f t="shared" si="6"/>
        <v>4.8305592139137971E-11</v>
      </c>
      <c r="M111" s="15">
        <f t="shared" si="7"/>
        <v>4.8295419967754002E-11</v>
      </c>
    </row>
    <row r="112" spans="1:13" x14ac:dyDescent="0.3">
      <c r="A112" s="7" t="s">
        <v>239</v>
      </c>
      <c r="B112" s="7" t="s">
        <v>240</v>
      </c>
      <c r="C112" s="7">
        <v>4.8</v>
      </c>
      <c r="D112" s="7" t="s">
        <v>29</v>
      </c>
      <c r="E112" s="8">
        <v>0.18</v>
      </c>
      <c r="F112" s="8">
        <v>4.7200000000000002E-11</v>
      </c>
      <c r="G112" s="10">
        <v>1890</v>
      </c>
      <c r="H112" s="8">
        <v>4.8000000000000002E-11</v>
      </c>
      <c r="I112" s="7">
        <v>523</v>
      </c>
      <c r="J112" s="14">
        <f t="shared" si="4"/>
        <v>4.8</v>
      </c>
      <c r="K112" s="15">
        <f t="shared" si="5"/>
        <v>5.5489937496798171E-11</v>
      </c>
      <c r="L112" s="15">
        <f t="shared" si="6"/>
        <v>5.5555555605320762E-11</v>
      </c>
      <c r="M112" s="15">
        <f t="shared" si="7"/>
        <v>5.5522746551059466E-11</v>
      </c>
    </row>
    <row r="113" spans="1:13" x14ac:dyDescent="0.3">
      <c r="A113" s="7" t="s">
        <v>241</v>
      </c>
      <c r="B113" s="7" t="s">
        <v>242</v>
      </c>
      <c r="C113" s="7">
        <v>51.6</v>
      </c>
      <c r="D113" s="7" t="s">
        <v>29</v>
      </c>
      <c r="E113" s="8">
        <v>0.44</v>
      </c>
      <c r="F113" s="8">
        <v>2.2200000000000001E-10</v>
      </c>
      <c r="G113" s="10">
        <v>8900</v>
      </c>
      <c r="H113" s="8">
        <v>5.9200000000000002E-10</v>
      </c>
      <c r="I113" s="10">
        <v>6450</v>
      </c>
      <c r="J113" s="14">
        <f t="shared" si="4"/>
        <v>51.6</v>
      </c>
      <c r="K113" s="15">
        <f t="shared" si="5"/>
        <v>3.0431318384864479E-11</v>
      </c>
      <c r="L113" s="15">
        <f t="shared" si="6"/>
        <v>3.0460880845032774E-11</v>
      </c>
      <c r="M113" s="15">
        <f t="shared" si="7"/>
        <v>3.0446099614948627E-11</v>
      </c>
    </row>
    <row r="114" spans="1:13" x14ac:dyDescent="0.3">
      <c r="A114" s="7" t="s">
        <v>243</v>
      </c>
      <c r="B114" s="7" t="s">
        <v>244</v>
      </c>
      <c r="C114" s="7">
        <v>4.3</v>
      </c>
      <c r="D114" s="7" t="s">
        <v>29</v>
      </c>
      <c r="E114" s="8">
        <v>0.41</v>
      </c>
      <c r="F114" s="8">
        <v>5.2999999999999998E-11</v>
      </c>
      <c r="G114" s="10">
        <v>2120</v>
      </c>
      <c r="H114" s="8">
        <v>5.3500000000000003E-11</v>
      </c>
      <c r="I114" s="7">
        <v>583</v>
      </c>
      <c r="J114" s="14">
        <f t="shared" si="4"/>
        <v>4.3</v>
      </c>
      <c r="K114" s="15">
        <f t="shared" si="5"/>
        <v>3.0352272731993486E-11</v>
      </c>
      <c r="L114" s="15">
        <f t="shared" si="6"/>
        <v>3.0346001136841131E-11</v>
      </c>
      <c r="M114" s="15">
        <f t="shared" si="7"/>
        <v>3.0349136934417311E-11</v>
      </c>
    </row>
    <row r="115" spans="1:13" x14ac:dyDescent="0.3">
      <c r="A115" s="7" t="s">
        <v>245</v>
      </c>
      <c r="B115" s="7" t="s">
        <v>246</v>
      </c>
      <c r="C115" s="7">
        <v>3.5</v>
      </c>
      <c r="D115" s="7" t="s">
        <v>29</v>
      </c>
      <c r="E115" s="8">
        <v>0.42</v>
      </c>
      <c r="F115" s="8">
        <v>4.4900000000000001E-11</v>
      </c>
      <c r="G115" s="10">
        <v>1800</v>
      </c>
      <c r="H115" s="8">
        <v>4.5E-11</v>
      </c>
      <c r="I115" s="7">
        <v>491</v>
      </c>
      <c r="J115" s="14">
        <f t="shared" si="4"/>
        <v>3.5</v>
      </c>
      <c r="K115" s="15">
        <f t="shared" si="5"/>
        <v>3.0645301390102571E-11</v>
      </c>
      <c r="L115" s="15">
        <f t="shared" si="6"/>
        <v>3.0612244897971138E-11</v>
      </c>
      <c r="M115" s="15">
        <f t="shared" si="7"/>
        <v>3.0628773144036855E-11</v>
      </c>
    </row>
    <row r="116" spans="1:13" x14ac:dyDescent="0.3">
      <c r="A116" s="7" t="s">
        <v>247</v>
      </c>
      <c r="B116" s="7" t="s">
        <v>248</v>
      </c>
      <c r="C116" s="7">
        <v>20.8</v>
      </c>
      <c r="D116" s="7" t="s">
        <v>29</v>
      </c>
      <c r="E116" s="8">
        <v>0.56000000000000005</v>
      </c>
      <c r="F116" s="8">
        <v>2.4199999999999999E-10</v>
      </c>
      <c r="G116" s="10">
        <v>9710</v>
      </c>
      <c r="H116" s="8">
        <v>3.89E-10</v>
      </c>
      <c r="I116" s="10">
        <v>4240</v>
      </c>
      <c r="J116" s="14">
        <f t="shared" si="4"/>
        <v>20.8</v>
      </c>
      <c r="K116" s="15">
        <f t="shared" si="5"/>
        <v>3.3634843158740272E-11</v>
      </c>
      <c r="L116" s="15">
        <f t="shared" si="6"/>
        <v>3.3671273867836084E-11</v>
      </c>
      <c r="M116" s="15">
        <f t="shared" si="7"/>
        <v>3.3653058513288178E-11</v>
      </c>
    </row>
    <row r="117" spans="1:13" x14ac:dyDescent="0.3">
      <c r="A117" s="7" t="s">
        <v>249</v>
      </c>
      <c r="B117" s="7" t="s">
        <v>250</v>
      </c>
      <c r="C117" s="7">
        <v>10.8</v>
      </c>
      <c r="D117" s="7" t="s">
        <v>29</v>
      </c>
      <c r="E117" s="8">
        <v>0.45</v>
      </c>
      <c r="F117" s="8">
        <v>1.3900000000000001E-10</v>
      </c>
      <c r="G117" s="10">
        <v>5550</v>
      </c>
      <c r="H117" s="8">
        <v>1.64E-10</v>
      </c>
      <c r="I117" s="10">
        <v>1790</v>
      </c>
      <c r="J117" s="14">
        <f t="shared" si="4"/>
        <v>10.8</v>
      </c>
      <c r="K117" s="15">
        <f t="shared" si="5"/>
        <v>3.3925266618809002E-11</v>
      </c>
      <c r="L117" s="15">
        <f t="shared" si="6"/>
        <v>3.3748069655247545E-11</v>
      </c>
      <c r="M117" s="15">
        <f t="shared" si="7"/>
        <v>3.383666813702827E-11</v>
      </c>
    </row>
    <row r="118" spans="1:13" x14ac:dyDescent="0.3">
      <c r="A118" s="7" t="s">
        <v>251</v>
      </c>
      <c r="B118" s="7" t="s">
        <v>252</v>
      </c>
      <c r="C118" s="7">
        <v>7.5</v>
      </c>
      <c r="D118" s="7" t="s">
        <v>29</v>
      </c>
      <c r="E118" s="8">
        <v>0.36</v>
      </c>
      <c r="F118" s="8">
        <v>8.3499999999999996E-11</v>
      </c>
      <c r="G118" s="10">
        <v>3350</v>
      </c>
      <c r="H118" s="8">
        <v>8.9800000000000003E-11</v>
      </c>
      <c r="I118" s="7">
        <v>979</v>
      </c>
      <c r="J118" s="14">
        <f t="shared" si="4"/>
        <v>7.5</v>
      </c>
      <c r="K118" s="15">
        <f t="shared" si="5"/>
        <v>3.3235223990982221E-11</v>
      </c>
      <c r="L118" s="15">
        <f t="shared" si="6"/>
        <v>3.3259313125936117E-11</v>
      </c>
      <c r="M118" s="15">
        <f t="shared" si="7"/>
        <v>3.3247268558459166E-11</v>
      </c>
    </row>
    <row r="119" spans="1:13" x14ac:dyDescent="0.3">
      <c r="A119" s="7" t="s">
        <v>253</v>
      </c>
      <c r="B119" s="7" t="s">
        <v>254</v>
      </c>
      <c r="C119" s="7">
        <v>4.9000000000000004</v>
      </c>
      <c r="D119" s="7" t="s">
        <v>29</v>
      </c>
      <c r="E119" s="8">
        <v>0.33</v>
      </c>
      <c r="F119" s="8">
        <v>5.9000000000000003E-11</v>
      </c>
      <c r="G119" s="10">
        <v>2360</v>
      </c>
      <c r="H119" s="8">
        <v>6E-11</v>
      </c>
      <c r="I119" s="7">
        <v>654</v>
      </c>
      <c r="J119" s="14">
        <f t="shared" si="4"/>
        <v>4.9000000000000004</v>
      </c>
      <c r="K119" s="15">
        <f t="shared" si="5"/>
        <v>3.7113798826114219E-11</v>
      </c>
      <c r="L119" s="15">
        <f t="shared" si="6"/>
        <v>3.7105751442315392E-11</v>
      </c>
      <c r="M119" s="15">
        <f t="shared" si="7"/>
        <v>3.7109775134214805E-11</v>
      </c>
    </row>
    <row r="120" spans="1:13" x14ac:dyDescent="0.3">
      <c r="A120" s="7" t="s">
        <v>255</v>
      </c>
      <c r="B120" s="7" t="s">
        <v>256</v>
      </c>
      <c r="C120" s="7">
        <v>6.6</v>
      </c>
      <c r="D120" s="7" t="s">
        <v>29</v>
      </c>
      <c r="E120" s="8">
        <v>0.31</v>
      </c>
      <c r="F120" s="8">
        <v>7.2199999999999994E-11</v>
      </c>
      <c r="G120" s="10">
        <v>2900</v>
      </c>
      <c r="H120" s="8">
        <v>7.5900000000000004E-11</v>
      </c>
      <c r="I120" s="7">
        <v>828</v>
      </c>
      <c r="J120" s="14">
        <f t="shared" si="4"/>
        <v>6.6</v>
      </c>
      <c r="K120" s="15">
        <f t="shared" si="5"/>
        <v>3.7079336553170618E-11</v>
      </c>
      <c r="L120" s="15">
        <f t="shared" si="6"/>
        <v>3.7096783946068126E-11</v>
      </c>
      <c r="M120" s="15">
        <f t="shared" si="7"/>
        <v>3.7088060249619369E-11</v>
      </c>
    </row>
    <row r="121" spans="1:13" x14ac:dyDescent="0.3">
      <c r="A121" s="7" t="s">
        <v>257</v>
      </c>
      <c r="B121" s="7" t="s">
        <v>258</v>
      </c>
      <c r="C121" s="7">
        <v>5.5</v>
      </c>
      <c r="D121" s="7" t="s">
        <v>29</v>
      </c>
      <c r="E121" s="8">
        <v>0.36</v>
      </c>
      <c r="F121" s="8">
        <v>7.2499999999999995E-11</v>
      </c>
      <c r="G121" s="10">
        <v>2910</v>
      </c>
      <c r="H121" s="8">
        <v>7.4500000000000001E-11</v>
      </c>
      <c r="I121" s="7">
        <v>812</v>
      </c>
      <c r="J121" s="14">
        <f t="shared" si="4"/>
        <v>5.5</v>
      </c>
      <c r="K121" s="15">
        <f t="shared" si="5"/>
        <v>3.7607030946015613E-11</v>
      </c>
      <c r="L121" s="15">
        <f t="shared" si="6"/>
        <v>3.7626263104042427E-11</v>
      </c>
      <c r="M121" s="15">
        <f t="shared" si="7"/>
        <v>3.7616647025029017E-11</v>
      </c>
    </row>
    <row r="122" spans="1:13" x14ac:dyDescent="0.3">
      <c r="A122" s="7" t="s">
        <v>259</v>
      </c>
      <c r="B122" s="7" t="s">
        <v>260</v>
      </c>
      <c r="C122" s="7">
        <v>0.3</v>
      </c>
      <c r="D122" s="7" t="s">
        <v>29</v>
      </c>
      <c r="E122" s="8">
        <v>0.14000000000000001</v>
      </c>
      <c r="F122" s="8">
        <v>1.7199999999999999E-12</v>
      </c>
      <c r="G122" s="7">
        <v>69</v>
      </c>
      <c r="H122" s="8">
        <v>1.7199999999999999E-12</v>
      </c>
      <c r="I122" s="7">
        <v>19</v>
      </c>
      <c r="J122" s="14">
        <f t="shared" si="4"/>
        <v>0.3</v>
      </c>
      <c r="K122" s="15">
        <f t="shared" si="5"/>
        <v>4.0952380952380947E-11</v>
      </c>
      <c r="L122" s="15">
        <f t="shared" si="6"/>
        <v>4.0952380952380947E-11</v>
      </c>
      <c r="M122" s="15">
        <f t="shared" si="7"/>
        <v>4.0952380952380947E-11</v>
      </c>
    </row>
    <row r="123" spans="1:13" x14ac:dyDescent="0.3">
      <c r="A123" s="7" t="s">
        <v>261</v>
      </c>
      <c r="B123" s="7" t="s">
        <v>262</v>
      </c>
      <c r="C123" s="7">
        <v>2.5</v>
      </c>
      <c r="D123" s="7" t="s">
        <v>29</v>
      </c>
      <c r="E123" s="8">
        <v>0.26</v>
      </c>
      <c r="F123" s="8">
        <v>2.76E-11</v>
      </c>
      <c r="G123" s="10">
        <v>1110</v>
      </c>
      <c r="H123" s="8">
        <v>2.76E-11</v>
      </c>
      <c r="I123" s="7">
        <v>301</v>
      </c>
      <c r="J123" s="14">
        <f t="shared" si="4"/>
        <v>2.5</v>
      </c>
      <c r="K123" s="15">
        <f t="shared" si="5"/>
        <v>4.2475787500835717E-11</v>
      </c>
      <c r="L123" s="15">
        <f t="shared" si="6"/>
        <v>4.2461538461538461E-11</v>
      </c>
      <c r="M123" s="15">
        <f t="shared" si="7"/>
        <v>4.2468662981187089E-11</v>
      </c>
    </row>
    <row r="124" spans="1:13" x14ac:dyDescent="0.3">
      <c r="A124" s="7" t="s">
        <v>263</v>
      </c>
      <c r="B124" s="7" t="s">
        <v>264</v>
      </c>
      <c r="C124" s="7">
        <v>23</v>
      </c>
      <c r="D124" s="7" t="s">
        <v>73</v>
      </c>
      <c r="E124" s="8">
        <v>0.04</v>
      </c>
      <c r="F124" s="8">
        <v>1.2200000000000001E-13</v>
      </c>
      <c r="G124" s="7">
        <v>5</v>
      </c>
      <c r="H124" s="8">
        <v>1.2200000000000001E-13</v>
      </c>
      <c r="I124" s="7">
        <v>1</v>
      </c>
      <c r="J124" s="14">
        <f t="shared" si="4"/>
        <v>6.3013698630136991E-2</v>
      </c>
      <c r="K124" s="15">
        <f t="shared" si="5"/>
        <v>4.8402173913043475E-11</v>
      </c>
      <c r="L124" s="15">
        <f t="shared" si="6"/>
        <v>4.8402173913043475E-11</v>
      </c>
      <c r="M124" s="15">
        <f t="shared" si="7"/>
        <v>4.8402173913043475E-11</v>
      </c>
    </row>
    <row r="125" spans="1:13" x14ac:dyDescent="0.3">
      <c r="A125" s="7" t="s">
        <v>265</v>
      </c>
      <c r="B125" s="7" t="s">
        <v>266</v>
      </c>
      <c r="C125" s="7">
        <v>0.4</v>
      </c>
      <c r="D125" s="7" t="s">
        <v>29</v>
      </c>
      <c r="E125" s="8">
        <v>0.13</v>
      </c>
      <c r="F125" s="8">
        <v>2.6999999999999998E-12</v>
      </c>
      <c r="G125" s="7">
        <v>108</v>
      </c>
      <c r="H125" s="8">
        <v>2.6999999999999998E-12</v>
      </c>
      <c r="I125" s="7">
        <v>29</v>
      </c>
      <c r="J125" s="14">
        <f t="shared" si="4"/>
        <v>0.4</v>
      </c>
      <c r="K125" s="15">
        <f t="shared" si="5"/>
        <v>5.1923076923076913E-11</v>
      </c>
      <c r="L125" s="15">
        <f t="shared" si="6"/>
        <v>5.1923076923076913E-11</v>
      </c>
      <c r="M125" s="15">
        <f t="shared" si="7"/>
        <v>5.1923076923076913E-11</v>
      </c>
    </row>
    <row r="126" spans="1:13" x14ac:dyDescent="0.3">
      <c r="A126" s="7" t="s">
        <v>267</v>
      </c>
      <c r="B126" s="7" t="s">
        <v>268</v>
      </c>
      <c r="C126" s="7">
        <v>12</v>
      </c>
      <c r="D126" s="7" t="s">
        <v>73</v>
      </c>
      <c r="E126" s="8">
        <v>0.02</v>
      </c>
      <c r="F126" s="8">
        <v>3.5700000000000002E-14</v>
      </c>
      <c r="G126" s="7">
        <v>1</v>
      </c>
      <c r="H126" s="8">
        <v>3.5700000000000002E-14</v>
      </c>
      <c r="I126" s="7">
        <v>0</v>
      </c>
      <c r="J126" s="14">
        <f t="shared" si="4"/>
        <v>3.287671232876712E-2</v>
      </c>
      <c r="K126" s="15">
        <f t="shared" si="5"/>
        <v>5.4293750000000007E-11</v>
      </c>
      <c r="L126" s="15">
        <f t="shared" si="6"/>
        <v>5.4293750000000007E-11</v>
      </c>
      <c r="M126" s="15">
        <f t="shared" si="7"/>
        <v>5.4293750000000007E-11</v>
      </c>
    </row>
    <row r="127" spans="1:13" x14ac:dyDescent="0.3">
      <c r="A127" s="7" t="s">
        <v>269</v>
      </c>
      <c r="B127" s="7" t="s">
        <v>270</v>
      </c>
      <c r="C127" s="7">
        <v>22.5</v>
      </c>
      <c r="D127" s="7" t="s">
        <v>29</v>
      </c>
      <c r="E127" s="8">
        <v>0.53</v>
      </c>
      <c r="F127" s="8">
        <v>1.6799999999999999E-10</v>
      </c>
      <c r="G127" s="10">
        <v>6720</v>
      </c>
      <c r="H127" s="8">
        <v>2.8100000000000001E-10</v>
      </c>
      <c r="I127" s="10">
        <v>3070</v>
      </c>
      <c r="J127" s="14">
        <f t="shared" si="4"/>
        <v>22.5</v>
      </c>
      <c r="K127" s="15">
        <f t="shared" si="5"/>
        <v>2.3923152219629326E-11</v>
      </c>
      <c r="L127" s="15">
        <f t="shared" si="6"/>
        <v>2.3843955858336274E-11</v>
      </c>
      <c r="M127" s="15">
        <f t="shared" si="7"/>
        <v>2.3883554038982801E-11</v>
      </c>
    </row>
    <row r="128" spans="1:13" x14ac:dyDescent="0.3">
      <c r="A128" s="7" t="s">
        <v>271</v>
      </c>
      <c r="B128" s="7" t="s">
        <v>272</v>
      </c>
      <c r="C128" s="7">
        <v>21.2</v>
      </c>
      <c r="D128" s="7" t="s">
        <v>29</v>
      </c>
      <c r="E128" s="8">
        <v>0.44</v>
      </c>
      <c r="F128" s="8">
        <v>1.4800000000000001E-10</v>
      </c>
      <c r="G128" s="10">
        <v>5940</v>
      </c>
      <c r="H128" s="8">
        <v>2.4E-10</v>
      </c>
      <c r="I128" s="10">
        <v>2620</v>
      </c>
      <c r="J128" s="14">
        <f t="shared" si="4"/>
        <v>21.2</v>
      </c>
      <c r="K128" s="15">
        <f t="shared" si="5"/>
        <v>2.5980511293882746E-11</v>
      </c>
      <c r="L128" s="15">
        <f t="shared" si="6"/>
        <v>2.5961135922360608E-11</v>
      </c>
      <c r="M128" s="15">
        <f t="shared" si="7"/>
        <v>2.5970823608121678E-11</v>
      </c>
    </row>
    <row r="129" spans="1:13" x14ac:dyDescent="0.3">
      <c r="A129" s="7" t="s">
        <v>273</v>
      </c>
      <c r="B129" s="7" t="s">
        <v>274</v>
      </c>
      <c r="C129" s="7">
        <v>7.5</v>
      </c>
      <c r="D129" s="7" t="s">
        <v>29</v>
      </c>
      <c r="E129" s="8">
        <v>0.44</v>
      </c>
      <c r="F129" s="8">
        <v>7.93E-11</v>
      </c>
      <c r="G129" s="10">
        <v>3180</v>
      </c>
      <c r="H129" s="8">
        <v>8.52E-11</v>
      </c>
      <c r="I129" s="7">
        <v>929</v>
      </c>
      <c r="J129" s="14">
        <f t="shared" si="4"/>
        <v>7.5</v>
      </c>
      <c r="K129" s="15">
        <f t="shared" si="5"/>
        <v>2.5824691739100723E-11</v>
      </c>
      <c r="L129" s="15">
        <f t="shared" si="6"/>
        <v>2.5818223633293997E-11</v>
      </c>
      <c r="M129" s="15">
        <f t="shared" si="7"/>
        <v>2.582145768619736E-11</v>
      </c>
    </row>
    <row r="130" spans="1:13" x14ac:dyDescent="0.3">
      <c r="A130" s="7" t="s">
        <v>275</v>
      </c>
      <c r="B130" s="7" t="s">
        <v>276</v>
      </c>
      <c r="C130" s="7">
        <v>2.2000000000000002</v>
      </c>
      <c r="D130" s="7" t="s">
        <v>29</v>
      </c>
      <c r="E130" s="8">
        <v>0.32</v>
      </c>
      <c r="F130" s="8">
        <v>1.9799999999999999E-11</v>
      </c>
      <c r="G130" s="7">
        <v>795</v>
      </c>
      <c r="H130" s="8">
        <v>1.9799999999999999E-11</v>
      </c>
      <c r="I130" s="7">
        <v>216</v>
      </c>
      <c r="J130" s="14">
        <f t="shared" si="4"/>
        <v>2.2000000000000002</v>
      </c>
      <c r="K130" s="15">
        <f t="shared" si="5"/>
        <v>2.8128169639124403E-11</v>
      </c>
      <c r="L130" s="15">
        <f t="shared" si="6"/>
        <v>2.8124999999999993E-11</v>
      </c>
      <c r="M130" s="15">
        <f t="shared" si="7"/>
        <v>2.8126584819562198E-11</v>
      </c>
    </row>
    <row r="131" spans="1:13" x14ac:dyDescent="0.3">
      <c r="A131" s="7" t="s">
        <v>277</v>
      </c>
      <c r="B131" s="7" t="s">
        <v>278</v>
      </c>
      <c r="C131" s="7">
        <v>5</v>
      </c>
      <c r="D131" s="7" t="s">
        <v>29</v>
      </c>
      <c r="E131" s="8">
        <v>0.35</v>
      </c>
      <c r="F131" s="8">
        <v>4.7799999999999999E-11</v>
      </c>
      <c r="G131" s="10">
        <v>1910</v>
      </c>
      <c r="H131" s="8">
        <v>4.8599999999999999E-11</v>
      </c>
      <c r="I131" s="7">
        <v>530</v>
      </c>
      <c r="J131" s="14">
        <f t="shared" si="4"/>
        <v>5</v>
      </c>
      <c r="K131" s="15">
        <f t="shared" si="5"/>
        <v>2.7823898185936229E-11</v>
      </c>
      <c r="L131" s="15">
        <f t="shared" si="6"/>
        <v>2.7771428628669753E-11</v>
      </c>
      <c r="M131" s="15">
        <f t="shared" si="7"/>
        <v>2.7797663407302989E-11</v>
      </c>
    </row>
    <row r="132" spans="1:13" x14ac:dyDescent="0.3">
      <c r="A132" s="7" t="s">
        <v>279</v>
      </c>
      <c r="B132" s="7" t="s">
        <v>280</v>
      </c>
      <c r="C132" s="7">
        <v>6.6</v>
      </c>
      <c r="D132" s="7" t="s">
        <v>29</v>
      </c>
      <c r="E132" s="8">
        <v>0.42</v>
      </c>
      <c r="F132" s="8">
        <v>7.4500000000000001E-11</v>
      </c>
      <c r="G132" s="10">
        <v>2990</v>
      </c>
      <c r="H132" s="8">
        <v>7.8300000000000004E-11</v>
      </c>
      <c r="I132" s="7">
        <v>854</v>
      </c>
      <c r="J132" s="14">
        <f t="shared" ref="J132:J195" si="8">IF(D132="years",C132,IF(D132="days",C132/365,"NO DAYS?"))</f>
        <v>6.6</v>
      </c>
      <c r="K132" s="15">
        <f t="shared" ref="K132:K195" si="9">IFERROR((F132/$E132)/($J132*(1-EXP(-K$217/$J132))),"")</f>
        <v>2.8239918140597396E-11</v>
      </c>
      <c r="L132" s="15">
        <f t="shared" ref="L132:L195" si="10">IFERROR((H132/$E132)/($J132*(1-EXP(-L$217/$J132))),"")</f>
        <v>2.8246760672655493E-11</v>
      </c>
      <c r="M132" s="15">
        <f t="shared" ref="M132:M195" si="11">IFERROR(AVERAGE(K132:L132),"")</f>
        <v>2.8243339406626446E-11</v>
      </c>
    </row>
    <row r="133" spans="1:13" x14ac:dyDescent="0.3">
      <c r="A133" s="7" t="s">
        <v>281</v>
      </c>
      <c r="B133" s="7" t="s">
        <v>282</v>
      </c>
      <c r="C133" s="7">
        <v>6</v>
      </c>
      <c r="D133" s="7" t="s">
        <v>29</v>
      </c>
      <c r="E133" s="8">
        <v>0.48</v>
      </c>
      <c r="F133" s="8">
        <v>7.8600000000000005E-11</v>
      </c>
      <c r="G133" s="10">
        <v>3150</v>
      </c>
      <c r="H133" s="8">
        <v>8.1500000000000003E-11</v>
      </c>
      <c r="I133" s="7">
        <v>889</v>
      </c>
      <c r="J133" s="14">
        <f t="shared" si="8"/>
        <v>6</v>
      </c>
      <c r="K133" s="15">
        <f t="shared" si="9"/>
        <v>2.8301286575686391E-11</v>
      </c>
      <c r="L133" s="15">
        <f t="shared" si="10"/>
        <v>2.8298612746133797E-11</v>
      </c>
      <c r="M133" s="15">
        <f t="shared" si="11"/>
        <v>2.8299949660910096E-11</v>
      </c>
    </row>
    <row r="134" spans="1:13" x14ac:dyDescent="0.3">
      <c r="A134" s="7" t="s">
        <v>283</v>
      </c>
      <c r="B134" s="7" t="s">
        <v>284</v>
      </c>
      <c r="C134" s="7">
        <v>3.7</v>
      </c>
      <c r="D134" s="7" t="s">
        <v>29</v>
      </c>
      <c r="E134" s="8">
        <v>0.32</v>
      </c>
      <c r="F134" s="8">
        <v>3.3199999999999999E-11</v>
      </c>
      <c r="G134" s="10">
        <v>1330</v>
      </c>
      <c r="H134" s="8">
        <v>3.3299999999999997E-11</v>
      </c>
      <c r="I134" s="7">
        <v>363</v>
      </c>
      <c r="J134" s="14">
        <f t="shared" si="8"/>
        <v>3.7</v>
      </c>
      <c r="K134" s="15">
        <f t="shared" si="9"/>
        <v>2.8167073594010839E-11</v>
      </c>
      <c r="L134" s="15">
        <f t="shared" si="10"/>
        <v>2.812500000005145E-11</v>
      </c>
      <c r="M134" s="15">
        <f t="shared" si="11"/>
        <v>2.8146036797031146E-11</v>
      </c>
    </row>
    <row r="135" spans="1:13" x14ac:dyDescent="0.3">
      <c r="A135" s="7" t="s">
        <v>285</v>
      </c>
      <c r="B135" s="7" t="s">
        <v>286</v>
      </c>
      <c r="C135" s="7">
        <v>3.8</v>
      </c>
      <c r="D135" s="7" t="s">
        <v>29</v>
      </c>
      <c r="E135" s="8">
        <v>0.3</v>
      </c>
      <c r="F135" s="8">
        <v>3.5299999999999997E-11</v>
      </c>
      <c r="G135" s="10">
        <v>1410</v>
      </c>
      <c r="H135" s="8">
        <v>3.55E-11</v>
      </c>
      <c r="I135" s="7">
        <v>387</v>
      </c>
      <c r="J135" s="14">
        <f t="shared" si="8"/>
        <v>3.8</v>
      </c>
      <c r="K135" s="15">
        <f t="shared" si="9"/>
        <v>3.1126112061016517E-11</v>
      </c>
      <c r="L135" s="15">
        <f t="shared" si="10"/>
        <v>3.1140350877309002E-11</v>
      </c>
      <c r="M135" s="15">
        <f t="shared" si="11"/>
        <v>3.113323146916276E-11</v>
      </c>
    </row>
    <row r="136" spans="1:13" x14ac:dyDescent="0.3">
      <c r="A136" s="7" t="s">
        <v>287</v>
      </c>
      <c r="B136" s="7" t="s">
        <v>288</v>
      </c>
      <c r="C136" s="7">
        <v>105</v>
      </c>
      <c r="D136" s="7" t="s">
        <v>73</v>
      </c>
      <c r="E136" s="8">
        <v>0.17</v>
      </c>
      <c r="F136" s="8">
        <v>1.5399999999999999E-12</v>
      </c>
      <c r="G136" s="7">
        <v>62</v>
      </c>
      <c r="H136" s="8">
        <v>1.5399999999999999E-12</v>
      </c>
      <c r="I136" s="7">
        <v>17</v>
      </c>
      <c r="J136" s="14">
        <f t="shared" si="8"/>
        <v>0.28767123287671231</v>
      </c>
      <c r="K136" s="15">
        <f t="shared" si="9"/>
        <v>3.1490196078431368E-11</v>
      </c>
      <c r="L136" s="15">
        <f t="shared" si="10"/>
        <v>3.1490196078431368E-11</v>
      </c>
      <c r="M136" s="15">
        <f t="shared" si="11"/>
        <v>3.1490196078431368E-11</v>
      </c>
    </row>
    <row r="137" spans="1:13" x14ac:dyDescent="0.3">
      <c r="A137" s="7" t="s">
        <v>289</v>
      </c>
      <c r="B137" s="7" t="s">
        <v>290</v>
      </c>
      <c r="C137" s="7">
        <v>5.7</v>
      </c>
      <c r="D137" s="7" t="s">
        <v>29</v>
      </c>
      <c r="E137" s="8">
        <v>0.37</v>
      </c>
      <c r="F137" s="8">
        <v>6.3999999999999999E-11</v>
      </c>
      <c r="G137" s="10">
        <v>2560</v>
      </c>
      <c r="H137" s="8">
        <v>6.59E-11</v>
      </c>
      <c r="I137" s="7">
        <v>719</v>
      </c>
      <c r="J137" s="14">
        <f t="shared" si="8"/>
        <v>5.7</v>
      </c>
      <c r="K137" s="15">
        <f t="shared" si="9"/>
        <v>3.1282536176511313E-11</v>
      </c>
      <c r="L137" s="15">
        <f t="shared" si="10"/>
        <v>3.1247037261138158E-11</v>
      </c>
      <c r="M137" s="15">
        <f t="shared" si="11"/>
        <v>3.1264786718824735E-11</v>
      </c>
    </row>
    <row r="138" spans="1:13" x14ac:dyDescent="0.3">
      <c r="A138" s="7" t="s">
        <v>291</v>
      </c>
      <c r="B138" s="7" t="s">
        <v>292</v>
      </c>
      <c r="C138" s="7">
        <v>3.5</v>
      </c>
      <c r="D138" s="7" t="s">
        <v>29</v>
      </c>
      <c r="E138" s="8">
        <v>0.38</v>
      </c>
      <c r="F138" s="8">
        <v>4.0799999999999997E-11</v>
      </c>
      <c r="G138" s="10">
        <v>1640</v>
      </c>
      <c r="H138" s="8">
        <v>4.0900000000000002E-11</v>
      </c>
      <c r="I138" s="7">
        <v>446</v>
      </c>
      <c r="J138" s="14">
        <f t="shared" si="8"/>
        <v>3.5</v>
      </c>
      <c r="K138" s="15">
        <f t="shared" si="9"/>
        <v>3.0778213844848058E-11</v>
      </c>
      <c r="L138" s="15">
        <f t="shared" si="10"/>
        <v>3.0751879699260132E-11</v>
      </c>
      <c r="M138" s="15">
        <f t="shared" si="11"/>
        <v>3.0765046772054095E-11</v>
      </c>
    </row>
    <row r="139" spans="1:13" x14ac:dyDescent="0.3">
      <c r="A139" s="7" t="s">
        <v>293</v>
      </c>
      <c r="B139" s="7" t="s">
        <v>294</v>
      </c>
      <c r="C139" s="7">
        <v>3.8</v>
      </c>
      <c r="D139" s="7" t="s">
        <v>29</v>
      </c>
      <c r="E139" s="8">
        <v>0.32</v>
      </c>
      <c r="F139" s="8">
        <v>3.7700000000000003E-11</v>
      </c>
      <c r="G139" s="10">
        <v>1510</v>
      </c>
      <c r="H139" s="8">
        <v>3.79E-11</v>
      </c>
      <c r="I139" s="7">
        <v>413</v>
      </c>
      <c r="J139" s="14">
        <f t="shared" si="8"/>
        <v>3.8</v>
      </c>
      <c r="K139" s="15">
        <f t="shared" si="9"/>
        <v>3.1164689041262106E-11</v>
      </c>
      <c r="L139" s="15">
        <f t="shared" si="10"/>
        <v>3.1167763158010854E-11</v>
      </c>
      <c r="M139" s="15">
        <f t="shared" si="11"/>
        <v>3.1166226099636477E-11</v>
      </c>
    </row>
    <row r="140" spans="1:13" x14ac:dyDescent="0.3">
      <c r="A140" s="7" t="s">
        <v>295</v>
      </c>
      <c r="B140" s="7" t="s">
        <v>296</v>
      </c>
      <c r="C140" s="7">
        <v>97.1</v>
      </c>
      <c r="D140" s="7" t="s">
        <v>73</v>
      </c>
      <c r="E140" s="8">
        <v>0.15</v>
      </c>
      <c r="F140" s="8">
        <v>1.2499999999999999E-12</v>
      </c>
      <c r="G140" s="7">
        <v>50</v>
      </c>
      <c r="H140" s="8">
        <v>1.2499999999999999E-12</v>
      </c>
      <c r="I140" s="7">
        <v>14</v>
      </c>
      <c r="J140" s="14">
        <f t="shared" si="8"/>
        <v>0.26602739726027397</v>
      </c>
      <c r="K140" s="15">
        <f t="shared" si="9"/>
        <v>3.1325094404394095E-11</v>
      </c>
      <c r="L140" s="15">
        <f t="shared" si="10"/>
        <v>3.1325094404394095E-11</v>
      </c>
      <c r="M140" s="15">
        <f t="shared" si="11"/>
        <v>3.1325094404394095E-11</v>
      </c>
    </row>
    <row r="141" spans="1:13" x14ac:dyDescent="0.3">
      <c r="A141" s="7" t="s">
        <v>297</v>
      </c>
      <c r="B141" s="7" t="s">
        <v>298</v>
      </c>
      <c r="C141" s="7">
        <v>19.3</v>
      </c>
      <c r="D141" s="7" t="s">
        <v>73</v>
      </c>
      <c r="E141" s="8">
        <v>0.05</v>
      </c>
      <c r="F141" s="8">
        <v>8.5099999999999998E-14</v>
      </c>
      <c r="G141" s="7">
        <v>3</v>
      </c>
      <c r="H141" s="8">
        <v>8.5099999999999998E-14</v>
      </c>
      <c r="I141" s="7">
        <v>1</v>
      </c>
      <c r="J141" s="14">
        <f t="shared" si="8"/>
        <v>5.2876712328767124E-2</v>
      </c>
      <c r="K141" s="15">
        <f t="shared" si="9"/>
        <v>3.2188082901554398E-11</v>
      </c>
      <c r="L141" s="15">
        <f t="shared" si="10"/>
        <v>3.2188082901554398E-11</v>
      </c>
      <c r="M141" s="15">
        <f t="shared" si="11"/>
        <v>3.2188082901554398E-11</v>
      </c>
    </row>
    <row r="142" spans="1:13" x14ac:dyDescent="0.3">
      <c r="A142" s="7" t="s">
        <v>299</v>
      </c>
      <c r="B142" s="7" t="s">
        <v>300</v>
      </c>
      <c r="C142" s="7">
        <v>0.6</v>
      </c>
      <c r="D142" s="7" t="s">
        <v>29</v>
      </c>
      <c r="E142" s="8">
        <v>0.26</v>
      </c>
      <c r="F142" s="8">
        <v>5.3499999999999996E-12</v>
      </c>
      <c r="G142" s="7">
        <v>215</v>
      </c>
      <c r="H142" s="8">
        <v>5.3499999999999996E-12</v>
      </c>
      <c r="I142" s="7">
        <v>58</v>
      </c>
      <c r="J142" s="14">
        <f t="shared" si="8"/>
        <v>0.6</v>
      </c>
      <c r="K142" s="15">
        <f t="shared" si="9"/>
        <v>3.4294871794871907E-11</v>
      </c>
      <c r="L142" s="15">
        <f t="shared" si="10"/>
        <v>3.4294871794871797E-11</v>
      </c>
      <c r="M142" s="15">
        <f t="shared" si="11"/>
        <v>3.4294871794871848E-11</v>
      </c>
    </row>
    <row r="143" spans="1:13" x14ac:dyDescent="0.3">
      <c r="A143" s="7" t="s">
        <v>301</v>
      </c>
      <c r="B143" s="7" t="s">
        <v>302</v>
      </c>
      <c r="C143" s="7">
        <v>5</v>
      </c>
      <c r="D143" s="7" t="s">
        <v>29</v>
      </c>
      <c r="E143" s="8">
        <v>0.3</v>
      </c>
      <c r="F143" s="8">
        <v>5.6499999999999999E-11</v>
      </c>
      <c r="G143" s="10">
        <v>2260</v>
      </c>
      <c r="H143" s="8">
        <v>5.7500000000000002E-11</v>
      </c>
      <c r="I143" s="7">
        <v>627</v>
      </c>
      <c r="J143" s="14">
        <f t="shared" si="8"/>
        <v>5</v>
      </c>
      <c r="K143" s="15">
        <f t="shared" si="9"/>
        <v>3.8369427240368822E-11</v>
      </c>
      <c r="L143" s="15">
        <f t="shared" si="10"/>
        <v>3.833333341234422E-11</v>
      </c>
      <c r="M143" s="15">
        <f t="shared" si="11"/>
        <v>3.8351380326356521E-11</v>
      </c>
    </row>
    <row r="144" spans="1:13" x14ac:dyDescent="0.3">
      <c r="A144" s="7" t="s">
        <v>303</v>
      </c>
      <c r="B144" s="7" t="s">
        <v>304</v>
      </c>
      <c r="C144" s="7">
        <v>4</v>
      </c>
      <c r="D144" s="7" t="s">
        <v>73</v>
      </c>
      <c r="E144" s="8">
        <v>0.01</v>
      </c>
      <c r="F144" s="8">
        <v>1.7299999999999999E-15</v>
      </c>
      <c r="G144" s="7">
        <v>0</v>
      </c>
      <c r="H144" s="8">
        <v>1.7299999999999999E-15</v>
      </c>
      <c r="I144" s="7">
        <v>0</v>
      </c>
      <c r="J144" s="14">
        <f t="shared" si="8"/>
        <v>1.0958904109589041E-2</v>
      </c>
      <c r="K144" s="15">
        <f t="shared" si="9"/>
        <v>1.5786249999999998E-11</v>
      </c>
      <c r="L144" s="15">
        <f t="shared" si="10"/>
        <v>1.5786249999999998E-11</v>
      </c>
      <c r="M144" s="15">
        <f t="shared" si="11"/>
        <v>1.5786249999999998E-11</v>
      </c>
    </row>
    <row r="145" spans="1:13" x14ac:dyDescent="0.3">
      <c r="A145" s="7" t="s">
        <v>305</v>
      </c>
      <c r="B145" s="7" t="s">
        <v>306</v>
      </c>
      <c r="C145" s="7">
        <v>0.3</v>
      </c>
      <c r="D145" s="7" t="s">
        <v>29</v>
      </c>
      <c r="E145" s="8">
        <v>0.16</v>
      </c>
      <c r="F145" s="8">
        <v>1.18E-12</v>
      </c>
      <c r="G145" s="7">
        <v>47</v>
      </c>
      <c r="H145" s="8">
        <v>1.18E-12</v>
      </c>
      <c r="I145" s="7">
        <v>13</v>
      </c>
      <c r="J145" s="14">
        <f t="shared" si="8"/>
        <v>0.3</v>
      </c>
      <c r="K145" s="15">
        <f t="shared" si="9"/>
        <v>2.4583333333333336E-11</v>
      </c>
      <c r="L145" s="15">
        <f t="shared" si="10"/>
        <v>2.4583333333333336E-11</v>
      </c>
      <c r="M145" s="15">
        <f t="shared" si="11"/>
        <v>2.4583333333333336E-11</v>
      </c>
    </row>
    <row r="146" spans="1:13" x14ac:dyDescent="0.3">
      <c r="A146" s="7" t="s">
        <v>307</v>
      </c>
      <c r="B146" s="7" t="s">
        <v>308</v>
      </c>
      <c r="C146" s="7">
        <v>13.5</v>
      </c>
      <c r="D146" s="7" t="s">
        <v>29</v>
      </c>
      <c r="E146" s="8">
        <v>1.02</v>
      </c>
      <c r="F146" s="8">
        <v>2.0000000000000001E-10</v>
      </c>
      <c r="G146" s="10">
        <v>8010</v>
      </c>
      <c r="H146" s="8">
        <v>2.5799999999999999E-10</v>
      </c>
      <c r="I146" s="10">
        <v>2820</v>
      </c>
      <c r="J146" s="14">
        <f t="shared" si="8"/>
        <v>13.5</v>
      </c>
      <c r="K146" s="15">
        <f t="shared" si="9"/>
        <v>1.8796869874666271E-11</v>
      </c>
      <c r="L146" s="15">
        <f t="shared" si="10"/>
        <v>1.8747758488957447E-11</v>
      </c>
      <c r="M146" s="15">
        <f t="shared" si="11"/>
        <v>1.8772314181811857E-11</v>
      </c>
    </row>
    <row r="147" spans="1:13" x14ac:dyDescent="0.3">
      <c r="A147" s="7" t="s">
        <v>309</v>
      </c>
      <c r="B147" s="7" t="s">
        <v>310</v>
      </c>
      <c r="C147" s="7">
        <v>4.7</v>
      </c>
      <c r="D147" s="7" t="s">
        <v>29</v>
      </c>
      <c r="E147" s="8">
        <v>0.36</v>
      </c>
      <c r="F147" s="8">
        <v>3.7999999999999998E-11</v>
      </c>
      <c r="G147" s="10">
        <v>1530</v>
      </c>
      <c r="H147" s="8">
        <v>3.8600000000000001E-11</v>
      </c>
      <c r="I147" s="7">
        <v>421</v>
      </c>
      <c r="J147" s="14">
        <f t="shared" si="8"/>
        <v>4.7</v>
      </c>
      <c r="K147" s="15">
        <f t="shared" si="9"/>
        <v>2.2781870822750658E-11</v>
      </c>
      <c r="L147" s="15">
        <f t="shared" si="10"/>
        <v>2.2813238783803919E-11</v>
      </c>
      <c r="M147" s="15">
        <f t="shared" si="11"/>
        <v>2.2797554803277288E-11</v>
      </c>
    </row>
    <row r="148" spans="1:13" x14ac:dyDescent="0.3">
      <c r="A148" s="7" t="s">
        <v>311</v>
      </c>
      <c r="B148" s="7" t="s">
        <v>312</v>
      </c>
      <c r="C148" s="7">
        <v>4.7</v>
      </c>
      <c r="D148" s="7" t="s">
        <v>29</v>
      </c>
      <c r="E148" s="8">
        <v>0.42</v>
      </c>
      <c r="F148" s="8">
        <v>4.3899999999999998E-11</v>
      </c>
      <c r="G148" s="10">
        <v>1760</v>
      </c>
      <c r="H148" s="8">
        <v>4.4500000000000001E-11</v>
      </c>
      <c r="I148" s="7">
        <v>486</v>
      </c>
      <c r="J148" s="14">
        <f t="shared" si="8"/>
        <v>4.7</v>
      </c>
      <c r="K148" s="15">
        <f t="shared" si="9"/>
        <v>2.2559190882377908E-11</v>
      </c>
      <c r="L148" s="15">
        <f t="shared" si="10"/>
        <v>2.2543059790065308E-11</v>
      </c>
      <c r="M148" s="15">
        <f t="shared" si="11"/>
        <v>2.2551125336221608E-11</v>
      </c>
    </row>
    <row r="149" spans="1:13" x14ac:dyDescent="0.3">
      <c r="A149" s="7" t="s">
        <v>313</v>
      </c>
      <c r="B149" s="7" t="s">
        <v>314</v>
      </c>
      <c r="C149" s="7">
        <v>4.7</v>
      </c>
      <c r="D149" s="7" t="s">
        <v>29</v>
      </c>
      <c r="E149" s="8">
        <v>0.35</v>
      </c>
      <c r="F149" s="8">
        <v>3.6799999999999998E-11</v>
      </c>
      <c r="G149" s="10">
        <v>1480</v>
      </c>
      <c r="H149" s="8">
        <v>3.7300000000000003E-11</v>
      </c>
      <c r="I149" s="7">
        <v>407</v>
      </c>
      <c r="J149" s="14">
        <f t="shared" si="8"/>
        <v>4.7</v>
      </c>
      <c r="K149" s="15">
        <f t="shared" si="9"/>
        <v>2.2692798846601557E-11</v>
      </c>
      <c r="L149" s="15">
        <f t="shared" si="10"/>
        <v>2.2674772049512882E-11</v>
      </c>
      <c r="M149" s="15">
        <f t="shared" si="11"/>
        <v>2.268378544805722E-11</v>
      </c>
    </row>
    <row r="150" spans="1:13" x14ac:dyDescent="0.3">
      <c r="A150" s="7" t="s">
        <v>315</v>
      </c>
      <c r="B150" s="7" t="s">
        <v>316</v>
      </c>
      <c r="C150" s="7">
        <v>0.8</v>
      </c>
      <c r="D150" s="7" t="s">
        <v>29</v>
      </c>
      <c r="E150" s="8">
        <v>0.3</v>
      </c>
      <c r="F150" s="8">
        <v>5.2099999999999998E-12</v>
      </c>
      <c r="G150" s="7">
        <v>209</v>
      </c>
      <c r="H150" s="8">
        <v>5.2099999999999998E-12</v>
      </c>
      <c r="I150" s="7">
        <v>57</v>
      </c>
      <c r="J150" s="14">
        <f t="shared" si="8"/>
        <v>0.8</v>
      </c>
      <c r="K150" s="15">
        <f t="shared" si="9"/>
        <v>2.1708333333634814E-11</v>
      </c>
      <c r="L150" s="15">
        <f t="shared" si="10"/>
        <v>2.1708333333333329E-11</v>
      </c>
      <c r="M150" s="15">
        <f t="shared" si="11"/>
        <v>2.170833333348407E-11</v>
      </c>
    </row>
    <row r="151" spans="1:13" x14ac:dyDescent="0.3">
      <c r="A151" s="7" t="s">
        <v>317</v>
      </c>
      <c r="B151" s="7" t="s">
        <v>318</v>
      </c>
      <c r="C151" s="7">
        <v>0.8</v>
      </c>
      <c r="D151" s="7" t="s">
        <v>29</v>
      </c>
      <c r="E151" s="8">
        <v>0.35</v>
      </c>
      <c r="F151" s="8">
        <v>5.9199999999999998E-12</v>
      </c>
      <c r="G151" s="7">
        <v>237</v>
      </c>
      <c r="H151" s="8">
        <v>5.9199999999999998E-12</v>
      </c>
      <c r="I151" s="7">
        <v>65</v>
      </c>
      <c r="J151" s="14">
        <f t="shared" si="8"/>
        <v>0.8</v>
      </c>
      <c r="K151" s="15">
        <f t="shared" si="9"/>
        <v>2.1142857143150774E-11</v>
      </c>
      <c r="L151" s="15">
        <f t="shared" si="10"/>
        <v>2.1142857142857141E-11</v>
      </c>
      <c r="M151" s="15">
        <f t="shared" si="11"/>
        <v>2.1142857143003959E-11</v>
      </c>
    </row>
    <row r="152" spans="1:13" x14ac:dyDescent="0.3">
      <c r="A152" s="7" t="s">
        <v>319</v>
      </c>
      <c r="B152" s="7" t="s">
        <v>320</v>
      </c>
      <c r="C152" s="7">
        <v>0.8</v>
      </c>
      <c r="D152" s="7" t="s">
        <v>29</v>
      </c>
      <c r="E152" s="8">
        <v>0.24</v>
      </c>
      <c r="F152" s="8">
        <v>4.0600000000000001E-12</v>
      </c>
      <c r="G152" s="7">
        <v>163</v>
      </c>
      <c r="H152" s="8">
        <v>4.0600000000000001E-12</v>
      </c>
      <c r="I152" s="7">
        <v>44</v>
      </c>
      <c r="J152" s="14">
        <f t="shared" si="8"/>
        <v>0.8</v>
      </c>
      <c r="K152" s="15">
        <f t="shared" si="9"/>
        <v>2.1145833333627003E-11</v>
      </c>
      <c r="L152" s="15">
        <f t="shared" si="10"/>
        <v>2.1145833333333331E-11</v>
      </c>
      <c r="M152" s="15">
        <f t="shared" si="11"/>
        <v>2.1145833333480169E-11</v>
      </c>
    </row>
    <row r="153" spans="1:13" x14ac:dyDescent="0.3">
      <c r="A153" s="7" t="s">
        <v>321</v>
      </c>
      <c r="B153" s="7" t="s">
        <v>322</v>
      </c>
      <c r="C153" s="7">
        <v>25</v>
      </c>
      <c r="D153" s="7" t="s">
        <v>29</v>
      </c>
      <c r="E153" s="8">
        <v>0.65</v>
      </c>
      <c r="F153" s="8">
        <v>2.7499999999999998E-10</v>
      </c>
      <c r="G153" s="10">
        <v>11000</v>
      </c>
      <c r="H153" s="8">
        <v>4.9099999999999996E-10</v>
      </c>
      <c r="I153" s="10">
        <v>5350</v>
      </c>
      <c r="J153" s="14">
        <f t="shared" si="8"/>
        <v>25</v>
      </c>
      <c r="K153" s="15">
        <f t="shared" si="9"/>
        <v>3.0731736046272361E-11</v>
      </c>
      <c r="L153" s="15">
        <f t="shared" si="10"/>
        <v>3.0779123934683881E-11</v>
      </c>
      <c r="M153" s="15">
        <f t="shared" si="11"/>
        <v>3.0755429990478121E-11</v>
      </c>
    </row>
    <row r="154" spans="1:13" x14ac:dyDescent="0.3">
      <c r="A154" s="7" t="s">
        <v>323</v>
      </c>
      <c r="B154" s="7" t="s">
        <v>324</v>
      </c>
      <c r="C154" s="7">
        <v>12.9</v>
      </c>
      <c r="D154" s="7" t="s">
        <v>29</v>
      </c>
      <c r="E154" s="8">
        <v>0.86</v>
      </c>
      <c r="F154" s="8">
        <v>2.1E-10</v>
      </c>
      <c r="G154" s="10">
        <v>8430</v>
      </c>
      <c r="H154" s="8">
        <v>2.6700000000000001E-10</v>
      </c>
      <c r="I154" s="10">
        <v>2910</v>
      </c>
      <c r="J154" s="14">
        <f t="shared" si="8"/>
        <v>12.9</v>
      </c>
      <c r="K154" s="15">
        <f t="shared" si="9"/>
        <v>2.4026818136333422E-11</v>
      </c>
      <c r="L154" s="15">
        <f t="shared" si="10"/>
        <v>2.4077414364384287E-11</v>
      </c>
      <c r="M154" s="15">
        <f t="shared" si="11"/>
        <v>2.4052116250358856E-11</v>
      </c>
    </row>
    <row r="155" spans="1:13" x14ac:dyDescent="0.3">
      <c r="A155" s="7" t="s">
        <v>325</v>
      </c>
      <c r="B155" s="7" t="s">
        <v>326</v>
      </c>
      <c r="C155" s="7">
        <v>1.9</v>
      </c>
      <c r="D155" s="7" t="s">
        <v>29</v>
      </c>
      <c r="E155" s="8">
        <v>0.26</v>
      </c>
      <c r="F155" s="8">
        <v>1.6700000000000001E-11</v>
      </c>
      <c r="G155" s="7">
        <v>668</v>
      </c>
      <c r="H155" s="8">
        <v>1.6700000000000001E-11</v>
      </c>
      <c r="I155" s="7">
        <v>182</v>
      </c>
      <c r="J155" s="14">
        <f t="shared" si="8"/>
        <v>1.9</v>
      </c>
      <c r="K155" s="15">
        <f t="shared" si="9"/>
        <v>3.3806574751045536E-11</v>
      </c>
      <c r="L155" s="15">
        <f t="shared" si="10"/>
        <v>3.3805668016194333E-11</v>
      </c>
      <c r="M155" s="15">
        <f t="shared" si="11"/>
        <v>3.3806121383619938E-11</v>
      </c>
    </row>
    <row r="156" spans="1:13" x14ac:dyDescent="0.3">
      <c r="A156" s="7" t="s">
        <v>327</v>
      </c>
      <c r="B156" s="7" t="s">
        <v>328</v>
      </c>
      <c r="C156" s="7">
        <v>12.9</v>
      </c>
      <c r="D156" s="7" t="s">
        <v>29</v>
      </c>
      <c r="E156" s="8">
        <v>1.24</v>
      </c>
      <c r="F156" s="8">
        <v>1.9699999999999999E-10</v>
      </c>
      <c r="G156" s="10">
        <v>7900</v>
      </c>
      <c r="H156" s="8">
        <v>2.5000000000000002E-10</v>
      </c>
      <c r="I156" s="10">
        <v>2730</v>
      </c>
      <c r="J156" s="14">
        <f t="shared" si="8"/>
        <v>12.9</v>
      </c>
      <c r="K156" s="15">
        <f t="shared" si="9"/>
        <v>1.5632194810513087E-11</v>
      </c>
      <c r="L156" s="15">
        <f t="shared" si="10"/>
        <v>1.5635629117864633E-11</v>
      </c>
      <c r="M156" s="15">
        <f t="shared" si="11"/>
        <v>1.5633911964188862E-11</v>
      </c>
    </row>
    <row r="157" spans="1:13" x14ac:dyDescent="0.3">
      <c r="A157" s="7" t="s">
        <v>329</v>
      </c>
      <c r="B157" s="7" t="s">
        <v>330</v>
      </c>
      <c r="C157" s="7">
        <v>12.9</v>
      </c>
      <c r="D157" s="7" t="s">
        <v>29</v>
      </c>
      <c r="E157" s="8">
        <v>1.76</v>
      </c>
      <c r="F157" s="8">
        <v>2.0600000000000001E-10</v>
      </c>
      <c r="G157" s="10">
        <v>8270</v>
      </c>
      <c r="H157" s="8">
        <v>2.6200000000000003E-10</v>
      </c>
      <c r="I157" s="10">
        <v>2850</v>
      </c>
      <c r="J157" s="14">
        <f t="shared" si="8"/>
        <v>12.9</v>
      </c>
      <c r="K157" s="15">
        <f t="shared" si="9"/>
        <v>1.1516750814482762E-11</v>
      </c>
      <c r="L157" s="15">
        <f t="shared" si="10"/>
        <v>1.1544779972299685E-11</v>
      </c>
      <c r="M157" s="15">
        <f t="shared" si="11"/>
        <v>1.1530765393391225E-11</v>
      </c>
    </row>
    <row r="158" spans="1:13" x14ac:dyDescent="0.3">
      <c r="A158" s="7" t="s">
        <v>331</v>
      </c>
      <c r="B158" s="7" t="s">
        <v>332</v>
      </c>
      <c r="C158" s="7">
        <v>25</v>
      </c>
      <c r="D158" s="7" t="s">
        <v>29</v>
      </c>
      <c r="E158" s="8">
        <v>0.92</v>
      </c>
      <c r="F158" s="8">
        <v>2.7299999999999999E-10</v>
      </c>
      <c r="G158" s="10">
        <v>10900</v>
      </c>
      <c r="H158" s="8">
        <v>4.8599999999999998E-10</v>
      </c>
      <c r="I158" s="10">
        <v>5300</v>
      </c>
      <c r="J158" s="14">
        <f t="shared" si="8"/>
        <v>25</v>
      </c>
      <c r="K158" s="15">
        <f t="shared" si="9"/>
        <v>2.1554729491743202E-11</v>
      </c>
      <c r="L158" s="15">
        <f t="shared" si="10"/>
        <v>2.1524672918991052E-11</v>
      </c>
      <c r="M158" s="15">
        <f t="shared" si="11"/>
        <v>2.1539701205367129E-11</v>
      </c>
    </row>
    <row r="159" spans="1:13" x14ac:dyDescent="0.3">
      <c r="A159" s="7" t="s">
        <v>333</v>
      </c>
      <c r="B159" s="7" t="s">
        <v>334</v>
      </c>
      <c r="C159" s="7">
        <v>13.5</v>
      </c>
      <c r="D159" s="7" t="s">
        <v>29</v>
      </c>
      <c r="E159" s="8">
        <v>1.71</v>
      </c>
      <c r="F159" s="8">
        <v>2.7599999999999998E-10</v>
      </c>
      <c r="G159" s="10">
        <v>11100</v>
      </c>
      <c r="H159" s="8">
        <v>3.5700000000000001E-10</v>
      </c>
      <c r="I159" s="10">
        <v>3890</v>
      </c>
      <c r="J159" s="14">
        <f t="shared" si="8"/>
        <v>13.5</v>
      </c>
      <c r="K159" s="15">
        <f t="shared" si="9"/>
        <v>1.5472791833672657E-11</v>
      </c>
      <c r="L159" s="15">
        <f t="shared" si="10"/>
        <v>1.5473976100840849E-11</v>
      </c>
      <c r="M159" s="15">
        <f t="shared" si="11"/>
        <v>1.5473383967256755E-11</v>
      </c>
    </row>
    <row r="160" spans="1:13" x14ac:dyDescent="0.3">
      <c r="A160" s="7" t="s">
        <v>335</v>
      </c>
      <c r="B160" s="7" t="s">
        <v>336</v>
      </c>
      <c r="C160" s="7">
        <v>25</v>
      </c>
      <c r="D160" s="7" t="s">
        <v>29</v>
      </c>
      <c r="E160" s="8">
        <v>1.65</v>
      </c>
      <c r="F160" s="8">
        <v>3.7699999999999999E-10</v>
      </c>
      <c r="G160" s="10">
        <v>15100</v>
      </c>
      <c r="H160" s="8">
        <v>6.7299999999999995E-10</v>
      </c>
      <c r="I160" s="10">
        <v>7330</v>
      </c>
      <c r="J160" s="14">
        <f t="shared" si="8"/>
        <v>25</v>
      </c>
      <c r="K160" s="15">
        <f t="shared" si="9"/>
        <v>1.6596830673584665E-11</v>
      </c>
      <c r="L160" s="15">
        <f t="shared" si="10"/>
        <v>1.6619549176359273E-11</v>
      </c>
      <c r="M160" s="15">
        <f t="shared" si="11"/>
        <v>1.6608189924971969E-11</v>
      </c>
    </row>
    <row r="161" spans="1:13" x14ac:dyDescent="0.3">
      <c r="A161" s="7" t="s">
        <v>337</v>
      </c>
      <c r="B161" s="7" t="s">
        <v>338</v>
      </c>
      <c r="C161" s="7">
        <v>0.8</v>
      </c>
      <c r="D161" s="7" t="s">
        <v>29</v>
      </c>
      <c r="E161" s="8">
        <v>0.28000000000000003</v>
      </c>
      <c r="F161" s="8">
        <v>5.5599999999999997E-12</v>
      </c>
      <c r="G161" s="7">
        <v>223</v>
      </c>
      <c r="H161" s="8">
        <v>5.5599999999999997E-12</v>
      </c>
      <c r="I161" s="7">
        <v>61</v>
      </c>
      <c r="J161" s="14">
        <f t="shared" si="8"/>
        <v>0.8</v>
      </c>
      <c r="K161" s="15">
        <f t="shared" si="9"/>
        <v>2.4821428571773284E-11</v>
      </c>
      <c r="L161" s="15">
        <f t="shared" si="10"/>
        <v>2.4821428571428566E-11</v>
      </c>
      <c r="M161" s="15">
        <f t="shared" si="11"/>
        <v>2.4821428571600927E-11</v>
      </c>
    </row>
    <row r="162" spans="1:13" x14ac:dyDescent="0.3">
      <c r="A162" s="7" t="s">
        <v>339</v>
      </c>
      <c r="B162" s="7" t="s">
        <v>340</v>
      </c>
      <c r="C162" s="7">
        <v>3.6</v>
      </c>
      <c r="D162" s="7" t="s">
        <v>73</v>
      </c>
      <c r="E162" s="8">
        <v>0.01</v>
      </c>
      <c r="F162" s="8">
        <v>4.9699999999999999E-15</v>
      </c>
      <c r="G162" s="7">
        <v>0</v>
      </c>
      <c r="H162" s="8">
        <v>4.9699999999999999E-15</v>
      </c>
      <c r="I162" s="7">
        <v>0</v>
      </c>
      <c r="J162" s="14">
        <f t="shared" si="8"/>
        <v>9.8630136986301367E-3</v>
      </c>
      <c r="K162" s="15">
        <f t="shared" si="9"/>
        <v>5.0390277777777779E-11</v>
      </c>
      <c r="L162" s="15">
        <f t="shared" si="10"/>
        <v>5.0390277777777779E-11</v>
      </c>
      <c r="M162" s="15">
        <f t="shared" si="11"/>
        <v>5.0390277777777779E-11</v>
      </c>
    </row>
    <row r="163" spans="1:13" x14ac:dyDescent="0.3">
      <c r="A163" s="7" t="s">
        <v>341</v>
      </c>
      <c r="B163" s="7" t="s">
        <v>342</v>
      </c>
      <c r="C163" s="7">
        <v>6.2</v>
      </c>
      <c r="D163" s="7" t="s">
        <v>29</v>
      </c>
      <c r="E163" s="8">
        <v>0.34</v>
      </c>
      <c r="F163" s="8">
        <v>7.6799999999999996E-11</v>
      </c>
      <c r="G163" s="10">
        <v>3080</v>
      </c>
      <c r="H163" s="8">
        <v>7.9900000000000003E-11</v>
      </c>
      <c r="I163" s="7">
        <v>871</v>
      </c>
      <c r="J163" s="14">
        <f t="shared" si="8"/>
        <v>6.2</v>
      </c>
      <c r="K163" s="15">
        <f t="shared" si="9"/>
        <v>3.793974592295008E-11</v>
      </c>
      <c r="L163" s="15">
        <f t="shared" si="10"/>
        <v>3.7903229555547149E-11</v>
      </c>
      <c r="M163" s="15">
        <f t="shared" si="11"/>
        <v>3.7921487739248614E-11</v>
      </c>
    </row>
    <row r="164" spans="1:13" x14ac:dyDescent="0.3">
      <c r="A164" s="13" t="s">
        <v>343</v>
      </c>
      <c r="B164" s="7" t="s">
        <v>344</v>
      </c>
      <c r="C164" s="7">
        <v>1</v>
      </c>
      <c r="D164" s="7" t="s">
        <v>29</v>
      </c>
      <c r="E164" s="8">
        <v>0.49</v>
      </c>
      <c r="F164" s="8">
        <v>5.0900000000000003E-12</v>
      </c>
      <c r="G164" s="7">
        <v>204</v>
      </c>
      <c r="H164" s="8">
        <v>5.0900000000000003E-12</v>
      </c>
      <c r="I164" s="7">
        <v>56</v>
      </c>
      <c r="J164" s="14">
        <f t="shared" si="8"/>
        <v>1</v>
      </c>
      <c r="K164" s="15">
        <f t="shared" si="9"/>
        <v>1.0387755123451576E-11</v>
      </c>
      <c r="L164" s="15">
        <f t="shared" si="10"/>
        <v>1.0387755102040817E-11</v>
      </c>
      <c r="M164" s="15">
        <f t="shared" si="11"/>
        <v>1.0387755112746196E-11</v>
      </c>
    </row>
    <row r="165" spans="1:13" x14ac:dyDescent="0.3">
      <c r="A165" s="7" t="s">
        <v>345</v>
      </c>
      <c r="B165" s="7" t="s">
        <v>346</v>
      </c>
      <c r="C165" s="7">
        <v>73</v>
      </c>
      <c r="D165" s="7" t="s">
        <v>73</v>
      </c>
      <c r="E165" s="8">
        <v>7.0000000000000007E-2</v>
      </c>
      <c r="F165" s="8">
        <v>1.1499999999999999E-12</v>
      </c>
      <c r="G165" s="7">
        <v>46</v>
      </c>
      <c r="H165" s="8">
        <v>1.1499999999999999E-12</v>
      </c>
      <c r="I165" s="7">
        <v>13</v>
      </c>
      <c r="J165" s="14">
        <f t="shared" si="8"/>
        <v>0.2</v>
      </c>
      <c r="K165" s="15">
        <f t="shared" si="9"/>
        <v>8.2142857142857131E-11</v>
      </c>
      <c r="L165" s="15">
        <f t="shared" si="10"/>
        <v>8.2142857142857131E-11</v>
      </c>
      <c r="M165" s="15">
        <f t="shared" si="11"/>
        <v>8.2142857142857131E-11</v>
      </c>
    </row>
    <row r="166" spans="1:13" x14ac:dyDescent="0.3">
      <c r="A166" s="7" t="s">
        <v>347</v>
      </c>
      <c r="B166" s="7" t="s">
        <v>348</v>
      </c>
      <c r="C166" s="7">
        <v>1.1000000000000001</v>
      </c>
      <c r="D166" s="7" t="s">
        <v>29</v>
      </c>
      <c r="E166" s="8">
        <v>0.17</v>
      </c>
      <c r="F166" s="8">
        <v>1.32E-11</v>
      </c>
      <c r="G166" s="7">
        <v>528</v>
      </c>
      <c r="H166" s="8">
        <v>1.32E-11</v>
      </c>
      <c r="I166" s="7">
        <v>144</v>
      </c>
      <c r="J166" s="14">
        <f t="shared" si="8"/>
        <v>1.1000000000000001</v>
      </c>
      <c r="K166" s="15">
        <f t="shared" si="9"/>
        <v>7.0588236190449885E-11</v>
      </c>
      <c r="L166" s="15">
        <f t="shared" si="10"/>
        <v>7.0588235294117632E-11</v>
      </c>
      <c r="M166" s="15">
        <f t="shared" si="11"/>
        <v>7.0588235742283765E-11</v>
      </c>
    </row>
    <row r="167" spans="1:13" x14ac:dyDescent="0.3">
      <c r="A167" s="7" t="s">
        <v>349</v>
      </c>
      <c r="B167" s="7" t="s">
        <v>350</v>
      </c>
      <c r="C167" s="7">
        <v>0.9</v>
      </c>
      <c r="D167" s="7" t="s">
        <v>29</v>
      </c>
      <c r="E167" s="8">
        <v>0.19</v>
      </c>
      <c r="F167" s="8">
        <v>1.2000000000000001E-11</v>
      </c>
      <c r="G167" s="7">
        <v>479</v>
      </c>
      <c r="H167" s="8">
        <v>1.2000000000000001E-11</v>
      </c>
      <c r="I167" s="7">
        <v>130</v>
      </c>
      <c r="J167" s="14">
        <f t="shared" si="8"/>
        <v>0.9</v>
      </c>
      <c r="K167" s="15">
        <f t="shared" si="9"/>
        <v>7.0175438612165818E-11</v>
      </c>
      <c r="L167" s="15">
        <f t="shared" si="10"/>
        <v>7.0175438596491223E-11</v>
      </c>
      <c r="M167" s="15">
        <f t="shared" si="11"/>
        <v>7.0175438604328514E-11</v>
      </c>
    </row>
    <row r="168" spans="1:13" x14ac:dyDescent="0.3">
      <c r="A168" s="7" t="s">
        <v>351</v>
      </c>
      <c r="B168" s="7" t="s">
        <v>352</v>
      </c>
      <c r="C168" s="7">
        <v>3.3</v>
      </c>
      <c r="D168" s="7" t="s">
        <v>29</v>
      </c>
      <c r="E168" s="8">
        <v>0.3</v>
      </c>
      <c r="F168" s="8">
        <v>5.6499999999999999E-11</v>
      </c>
      <c r="G168" s="10">
        <v>2260</v>
      </c>
      <c r="H168" s="8">
        <v>5.6599999999999997E-11</v>
      </c>
      <c r="I168" s="7">
        <v>617</v>
      </c>
      <c r="J168" s="14">
        <f t="shared" si="8"/>
        <v>3.3</v>
      </c>
      <c r="K168" s="15">
        <f t="shared" si="9"/>
        <v>5.7204163613749131E-11</v>
      </c>
      <c r="L168" s="15">
        <f t="shared" si="10"/>
        <v>5.7171717171721129E-11</v>
      </c>
      <c r="M168" s="15">
        <f t="shared" si="11"/>
        <v>5.718794039273513E-11</v>
      </c>
    </row>
    <row r="169" spans="1:13" x14ac:dyDescent="0.3">
      <c r="A169" s="7" t="s">
        <v>353</v>
      </c>
      <c r="B169" s="7" t="s">
        <v>354</v>
      </c>
      <c r="C169" s="7">
        <v>4.4000000000000004</v>
      </c>
      <c r="D169" s="7" t="s">
        <v>29</v>
      </c>
      <c r="E169" s="8">
        <v>0.33</v>
      </c>
      <c r="F169" s="8">
        <v>6.8199999999999995E-11</v>
      </c>
      <c r="G169" s="10">
        <v>2730</v>
      </c>
      <c r="H169" s="8">
        <v>6.8900000000000002E-11</v>
      </c>
      <c r="I169" s="7">
        <v>751</v>
      </c>
      <c r="J169" s="14">
        <f t="shared" si="8"/>
        <v>4.4000000000000004</v>
      </c>
      <c r="K169" s="15">
        <f t="shared" si="9"/>
        <v>4.7473646171622028E-11</v>
      </c>
      <c r="L169" s="15">
        <f t="shared" si="10"/>
        <v>4.7451790640005028E-11</v>
      </c>
      <c r="M169" s="15">
        <f t="shared" si="11"/>
        <v>4.7462718405813531E-11</v>
      </c>
    </row>
    <row r="170" spans="1:13" x14ac:dyDescent="0.3">
      <c r="A170" s="7" t="s">
        <v>355</v>
      </c>
      <c r="B170" s="7" t="s">
        <v>356</v>
      </c>
      <c r="C170" s="7">
        <v>2</v>
      </c>
      <c r="D170" s="7" t="s">
        <v>29</v>
      </c>
      <c r="E170" s="8">
        <v>0.28999999999999998</v>
      </c>
      <c r="F170" s="8">
        <v>2.03E-11</v>
      </c>
      <c r="G170" s="7">
        <v>815</v>
      </c>
      <c r="H170" s="8">
        <v>2.03E-11</v>
      </c>
      <c r="I170" s="7">
        <v>222</v>
      </c>
      <c r="J170" s="14">
        <f t="shared" si="8"/>
        <v>2</v>
      </c>
      <c r="K170" s="15">
        <f t="shared" si="9"/>
        <v>3.5001589069685341E-11</v>
      </c>
      <c r="L170" s="15">
        <f t="shared" si="10"/>
        <v>3.5000000000000002E-11</v>
      </c>
      <c r="M170" s="15">
        <f t="shared" si="11"/>
        <v>3.5000794534842668E-11</v>
      </c>
    </row>
    <row r="171" spans="1:13" x14ac:dyDescent="0.3">
      <c r="A171" s="7" t="s">
        <v>357</v>
      </c>
      <c r="B171" s="7" t="s">
        <v>358</v>
      </c>
      <c r="C171" s="7">
        <v>2</v>
      </c>
      <c r="D171" s="7" t="s">
        <v>29</v>
      </c>
      <c r="E171" s="8">
        <v>0.56000000000000005</v>
      </c>
      <c r="F171" s="8">
        <v>2.1599999999999998E-11</v>
      </c>
      <c r="G171" s="7">
        <v>868</v>
      </c>
      <c r="H171" s="8">
        <v>2.1599999999999998E-11</v>
      </c>
      <c r="I171" s="7">
        <v>236</v>
      </c>
      <c r="J171" s="14">
        <f t="shared" si="8"/>
        <v>2</v>
      </c>
      <c r="K171" s="15">
        <f t="shared" si="9"/>
        <v>1.92865898955409E-11</v>
      </c>
      <c r="L171" s="15">
        <f t="shared" si="10"/>
        <v>1.9285714285714284E-11</v>
      </c>
      <c r="M171" s="15">
        <f t="shared" si="11"/>
        <v>1.9286152090627592E-11</v>
      </c>
    </row>
    <row r="172" spans="1:13" x14ac:dyDescent="0.3">
      <c r="A172" s="7" t="s">
        <v>359</v>
      </c>
      <c r="B172" s="7" t="s">
        <v>360</v>
      </c>
      <c r="C172" s="7">
        <v>2</v>
      </c>
      <c r="D172" s="7" t="s">
        <v>29</v>
      </c>
      <c r="E172" s="8">
        <v>0.76</v>
      </c>
      <c r="F172" s="8">
        <v>2.03E-11</v>
      </c>
      <c r="G172" s="7">
        <v>812</v>
      </c>
      <c r="H172" s="8">
        <v>2.03E-11</v>
      </c>
      <c r="I172" s="7">
        <v>221</v>
      </c>
      <c r="J172" s="14">
        <f t="shared" si="8"/>
        <v>2</v>
      </c>
      <c r="K172" s="15">
        <f t="shared" si="9"/>
        <v>1.3355869513432563E-11</v>
      </c>
      <c r="L172" s="15">
        <f t="shared" si="10"/>
        <v>1.3355263157894737E-11</v>
      </c>
      <c r="M172" s="15">
        <f t="shared" si="11"/>
        <v>1.3355566335663649E-11</v>
      </c>
    </row>
    <row r="173" spans="1:13" x14ac:dyDescent="0.3">
      <c r="A173" s="7" t="s">
        <v>361</v>
      </c>
      <c r="B173" s="7" t="s">
        <v>362</v>
      </c>
      <c r="C173" s="7">
        <v>40</v>
      </c>
      <c r="D173" s="7" t="s">
        <v>29</v>
      </c>
      <c r="E173" s="8">
        <v>0.48</v>
      </c>
      <c r="F173" s="8">
        <v>1.79E-10</v>
      </c>
      <c r="G173" s="10">
        <v>7170</v>
      </c>
      <c r="H173" s="8">
        <v>4.1700000000000001E-10</v>
      </c>
      <c r="I173" s="10">
        <v>4550</v>
      </c>
      <c r="J173" s="14">
        <f t="shared" si="8"/>
        <v>40</v>
      </c>
      <c r="K173" s="15">
        <f t="shared" si="9"/>
        <v>2.3694137540317027E-11</v>
      </c>
      <c r="L173" s="15">
        <f t="shared" si="10"/>
        <v>2.3660959857328974E-11</v>
      </c>
      <c r="M173" s="15">
        <f t="shared" si="11"/>
        <v>2.3677548698822999E-11</v>
      </c>
    </row>
    <row r="174" spans="1:13" x14ac:dyDescent="0.3">
      <c r="A174" s="7" t="s">
        <v>363</v>
      </c>
      <c r="B174" s="7" t="s">
        <v>364</v>
      </c>
      <c r="C174" s="7">
        <v>20</v>
      </c>
      <c r="D174" s="7" t="s">
        <v>73</v>
      </c>
      <c r="E174" s="8">
        <v>0.06</v>
      </c>
      <c r="F174" s="8">
        <v>3.9099999999999999E-14</v>
      </c>
      <c r="G174" s="7">
        <v>2</v>
      </c>
      <c r="H174" s="8">
        <v>3.9099999999999999E-14</v>
      </c>
      <c r="I174" s="7">
        <v>0</v>
      </c>
      <c r="J174" s="14">
        <f t="shared" si="8"/>
        <v>5.4794520547945202E-2</v>
      </c>
      <c r="K174" s="15">
        <f t="shared" si="9"/>
        <v>1.1892916666666667E-11</v>
      </c>
      <c r="L174" s="15">
        <f t="shared" si="10"/>
        <v>1.1892916666666667E-11</v>
      </c>
      <c r="M174" s="15">
        <f t="shared" si="11"/>
        <v>1.1892916666666667E-11</v>
      </c>
    </row>
    <row r="175" spans="1:13" x14ac:dyDescent="0.3">
      <c r="A175" s="7" t="s">
        <v>365</v>
      </c>
      <c r="B175" s="7" t="s">
        <v>366</v>
      </c>
      <c r="C175" s="7">
        <v>20</v>
      </c>
      <c r="D175" s="7" t="s">
        <v>73</v>
      </c>
      <c r="E175" s="8">
        <v>7.0000000000000007E-2</v>
      </c>
      <c r="F175" s="8">
        <v>2.9999999999999998E-14</v>
      </c>
      <c r="G175" s="7">
        <v>1</v>
      </c>
      <c r="H175" s="8">
        <v>2.9999999999999998E-14</v>
      </c>
      <c r="I175" s="7">
        <v>0</v>
      </c>
      <c r="J175" s="14">
        <f t="shared" si="8"/>
        <v>5.4794520547945202E-2</v>
      </c>
      <c r="K175" s="15">
        <f t="shared" si="9"/>
        <v>7.8214285714285703E-12</v>
      </c>
      <c r="L175" s="15">
        <f t="shared" si="10"/>
        <v>7.8214285714285703E-12</v>
      </c>
      <c r="M175" s="15">
        <f t="shared" si="11"/>
        <v>7.8214285714285703E-12</v>
      </c>
    </row>
    <row r="176" spans="1:13" x14ac:dyDescent="0.3">
      <c r="A176" s="7" t="s">
        <v>367</v>
      </c>
      <c r="B176" s="7" t="s">
        <v>368</v>
      </c>
      <c r="C176" s="7">
        <v>20</v>
      </c>
      <c r="D176" s="7" t="s">
        <v>73</v>
      </c>
      <c r="E176" s="8">
        <v>0.05</v>
      </c>
      <c r="F176" s="8">
        <v>1.7199999999999999E-14</v>
      </c>
      <c r="G176" s="7">
        <v>1</v>
      </c>
      <c r="H176" s="8">
        <v>1.7199999999999999E-14</v>
      </c>
      <c r="I176" s="7">
        <v>0</v>
      </c>
      <c r="J176" s="14">
        <f t="shared" si="8"/>
        <v>5.4794520547945202E-2</v>
      </c>
      <c r="K176" s="15">
        <f t="shared" si="9"/>
        <v>6.2779999999999997E-12</v>
      </c>
      <c r="L176" s="15">
        <f t="shared" si="10"/>
        <v>6.2779999999999997E-12</v>
      </c>
      <c r="M176" s="15">
        <f t="shared" si="11"/>
        <v>6.2779999999999997E-12</v>
      </c>
    </row>
    <row r="177" spans="1:13" x14ac:dyDescent="0.3">
      <c r="A177" s="7" t="s">
        <v>369</v>
      </c>
      <c r="B177" s="7" t="s">
        <v>370</v>
      </c>
      <c r="C177" s="7">
        <v>1.4</v>
      </c>
      <c r="D177" s="7" t="s">
        <v>29</v>
      </c>
      <c r="E177" s="8">
        <v>0.21</v>
      </c>
      <c r="F177" s="8">
        <v>1.1200000000000001E-11</v>
      </c>
      <c r="G177" s="7">
        <v>449</v>
      </c>
      <c r="H177" s="8">
        <v>1.1200000000000001E-11</v>
      </c>
      <c r="I177" s="7">
        <v>122</v>
      </c>
      <c r="J177" s="14">
        <f t="shared" si="8"/>
        <v>1.4</v>
      </c>
      <c r="K177" s="15">
        <f t="shared" si="9"/>
        <v>3.8095261900013007E-11</v>
      </c>
      <c r="L177" s="15">
        <f t="shared" si="10"/>
        <v>3.8095238095238099E-11</v>
      </c>
      <c r="M177" s="15">
        <f t="shared" si="11"/>
        <v>3.8095249997625553E-11</v>
      </c>
    </row>
    <row r="178" spans="1:13" x14ac:dyDescent="0.3">
      <c r="A178" s="13" t="s">
        <v>371</v>
      </c>
      <c r="B178" s="7" t="s">
        <v>372</v>
      </c>
      <c r="C178" s="7">
        <v>800</v>
      </c>
      <c r="D178" s="7" t="s">
        <v>29</v>
      </c>
      <c r="E178" s="8">
        <v>0.65</v>
      </c>
      <c r="F178" s="8">
        <v>1.87E-10</v>
      </c>
      <c r="G178" s="10">
        <v>7500</v>
      </c>
      <c r="H178" s="8">
        <v>8.9000000000000003E-10</v>
      </c>
      <c r="I178" s="10">
        <v>9710</v>
      </c>
      <c r="J178" s="14">
        <f t="shared" si="8"/>
        <v>800</v>
      </c>
      <c r="K178" s="15">
        <f t="shared" si="9"/>
        <v>1.4565172267836955E-11</v>
      </c>
      <c r="L178" s="15">
        <f t="shared" si="10"/>
        <v>1.4565900807599308E-11</v>
      </c>
      <c r="M178" s="15">
        <f t="shared" si="11"/>
        <v>1.456553653771813E-11</v>
      </c>
    </row>
    <row r="179" spans="1:13" x14ac:dyDescent="0.3">
      <c r="A179" s="7" t="s">
        <v>373</v>
      </c>
      <c r="B179" s="7" t="s">
        <v>374</v>
      </c>
      <c r="C179" s="7">
        <v>8.4</v>
      </c>
      <c r="D179" s="7" t="s">
        <v>73</v>
      </c>
      <c r="E179" s="8">
        <v>0.02</v>
      </c>
      <c r="F179" s="8">
        <v>1.92E-14</v>
      </c>
      <c r="G179" s="7">
        <v>1</v>
      </c>
      <c r="H179" s="8">
        <v>1.92E-14</v>
      </c>
      <c r="I179" s="7">
        <v>0</v>
      </c>
      <c r="J179" s="14">
        <f t="shared" si="8"/>
        <v>2.3013698630136987E-2</v>
      </c>
      <c r="K179" s="15">
        <f t="shared" si="9"/>
        <v>4.1714285714285712E-11</v>
      </c>
      <c r="L179" s="15">
        <f t="shared" si="10"/>
        <v>4.1714285714285712E-11</v>
      </c>
      <c r="M179" s="15">
        <f t="shared" si="11"/>
        <v>4.1714285714285712E-11</v>
      </c>
    </row>
    <row r="180" spans="1:13" x14ac:dyDescent="0.3">
      <c r="A180" s="7" t="s">
        <v>375</v>
      </c>
      <c r="B180" s="7" t="s">
        <v>376</v>
      </c>
      <c r="C180" s="7">
        <v>3.5</v>
      </c>
      <c r="D180" s="7" t="s">
        <v>29</v>
      </c>
      <c r="E180" s="8">
        <v>0.31</v>
      </c>
      <c r="F180" s="8">
        <v>5.3699999999999999E-11</v>
      </c>
      <c r="G180" s="10">
        <v>2150</v>
      </c>
      <c r="H180" s="8">
        <v>5.3900000000000003E-11</v>
      </c>
      <c r="I180" s="7">
        <v>588</v>
      </c>
      <c r="J180" s="14">
        <f t="shared" si="8"/>
        <v>3.5</v>
      </c>
      <c r="K180" s="15">
        <f t="shared" si="9"/>
        <v>4.9656881065620615E-11</v>
      </c>
      <c r="L180" s="15">
        <f t="shared" si="10"/>
        <v>4.9677419354858111E-11</v>
      </c>
      <c r="M180" s="15">
        <f t="shared" si="11"/>
        <v>4.9667150210239363E-11</v>
      </c>
    </row>
    <row r="181" spans="1:13" x14ac:dyDescent="0.3">
      <c r="A181" s="7" t="s">
        <v>377</v>
      </c>
      <c r="B181" s="7" t="s">
        <v>378</v>
      </c>
      <c r="C181" s="7">
        <v>3.5</v>
      </c>
      <c r="D181" s="7" t="s">
        <v>29</v>
      </c>
      <c r="E181" s="8">
        <v>0.44</v>
      </c>
      <c r="F181" s="8">
        <v>5.2999999999999998E-11</v>
      </c>
      <c r="G181" s="10">
        <v>2130</v>
      </c>
      <c r="H181" s="8">
        <v>5.3200000000000001E-11</v>
      </c>
      <c r="I181" s="7">
        <v>580</v>
      </c>
      <c r="J181" s="14">
        <f t="shared" si="8"/>
        <v>3.5</v>
      </c>
      <c r="K181" s="15">
        <f t="shared" si="9"/>
        <v>3.4529480104458552E-11</v>
      </c>
      <c r="L181" s="15">
        <f t="shared" si="10"/>
        <v>3.4545454545468034E-11</v>
      </c>
      <c r="M181" s="15">
        <f t="shared" si="11"/>
        <v>3.4537467324963289E-11</v>
      </c>
    </row>
    <row r="182" spans="1:13" x14ac:dyDescent="0.3">
      <c r="A182" s="7" t="s">
        <v>379</v>
      </c>
      <c r="B182" s="7" t="s">
        <v>380</v>
      </c>
      <c r="C182" s="7">
        <v>2.6</v>
      </c>
      <c r="D182" s="7" t="s">
        <v>29</v>
      </c>
      <c r="E182" s="8">
        <v>0.5</v>
      </c>
      <c r="F182" s="8">
        <v>3.4499999999999997E-11</v>
      </c>
      <c r="G182" s="10">
        <v>1380</v>
      </c>
      <c r="H182" s="8">
        <v>3.4499999999999997E-11</v>
      </c>
      <c r="I182" s="7">
        <v>376</v>
      </c>
      <c r="J182" s="14">
        <f t="shared" si="8"/>
        <v>2.6</v>
      </c>
      <c r="K182" s="15">
        <f t="shared" si="9"/>
        <v>2.6550577201412762E-11</v>
      </c>
      <c r="L182" s="15">
        <f t="shared" si="10"/>
        <v>2.6538461538461537E-11</v>
      </c>
      <c r="M182" s="15">
        <f t="shared" si="11"/>
        <v>2.6544519369937149E-11</v>
      </c>
    </row>
    <row r="183" spans="1:13" x14ac:dyDescent="0.3">
      <c r="A183" s="7" t="s">
        <v>381</v>
      </c>
      <c r="B183" s="7" t="s">
        <v>382</v>
      </c>
      <c r="C183" s="7">
        <v>3</v>
      </c>
      <c r="D183" s="7" t="s">
        <v>29</v>
      </c>
      <c r="E183" s="8">
        <v>0.56000000000000005</v>
      </c>
      <c r="F183" s="8">
        <v>3.59E-11</v>
      </c>
      <c r="G183" s="10">
        <v>1440</v>
      </c>
      <c r="H183" s="8">
        <v>3.59E-11</v>
      </c>
      <c r="I183" s="7">
        <v>392</v>
      </c>
      <c r="J183" s="14">
        <f t="shared" si="8"/>
        <v>3</v>
      </c>
      <c r="K183" s="15">
        <f t="shared" si="9"/>
        <v>2.1396277244692053E-11</v>
      </c>
      <c r="L183" s="15">
        <f t="shared" si="10"/>
        <v>2.1369047619047687E-11</v>
      </c>
      <c r="M183" s="15">
        <f t="shared" si="11"/>
        <v>2.138266243186987E-11</v>
      </c>
    </row>
    <row r="184" spans="1:13" x14ac:dyDescent="0.3">
      <c r="A184" s="7" t="s">
        <v>383</v>
      </c>
      <c r="B184" s="7" t="s">
        <v>384</v>
      </c>
      <c r="C184" s="7">
        <v>0.4</v>
      </c>
      <c r="D184" s="7" t="s">
        <v>29</v>
      </c>
      <c r="E184" s="8">
        <v>0.16</v>
      </c>
      <c r="F184" s="8">
        <v>3.07E-12</v>
      </c>
      <c r="G184" s="7">
        <v>123</v>
      </c>
      <c r="H184" s="8">
        <v>3.07E-12</v>
      </c>
      <c r="I184" s="7">
        <v>33</v>
      </c>
      <c r="J184" s="14">
        <f t="shared" si="8"/>
        <v>0.4</v>
      </c>
      <c r="K184" s="15">
        <f t="shared" si="9"/>
        <v>4.7968749999999993E-11</v>
      </c>
      <c r="L184" s="15">
        <f t="shared" si="10"/>
        <v>4.7968749999999993E-11</v>
      </c>
      <c r="M184" s="15">
        <f t="shared" si="11"/>
        <v>4.7968749999999993E-11</v>
      </c>
    </row>
    <row r="185" spans="1:13" x14ac:dyDescent="0.3">
      <c r="A185" s="7" t="s">
        <v>385</v>
      </c>
      <c r="B185" s="7" t="s">
        <v>386</v>
      </c>
      <c r="C185" s="7">
        <v>0.3</v>
      </c>
      <c r="D185" s="7" t="s">
        <v>29</v>
      </c>
      <c r="E185" s="8">
        <v>0.13</v>
      </c>
      <c r="F185" s="8">
        <v>1.6E-12</v>
      </c>
      <c r="G185" s="7">
        <v>64</v>
      </c>
      <c r="H185" s="8">
        <v>1.6E-12</v>
      </c>
      <c r="I185" s="7">
        <v>17</v>
      </c>
      <c r="J185" s="14">
        <f t="shared" si="8"/>
        <v>0.3</v>
      </c>
      <c r="K185" s="15">
        <f t="shared" si="9"/>
        <v>4.1025641025641026E-11</v>
      </c>
      <c r="L185" s="15">
        <f t="shared" si="10"/>
        <v>4.1025641025641026E-11</v>
      </c>
      <c r="M185" s="15">
        <f t="shared" si="11"/>
        <v>4.1025641025641026E-11</v>
      </c>
    </row>
    <row r="186" spans="1:13" x14ac:dyDescent="0.3">
      <c r="A186" s="7" t="s">
        <v>387</v>
      </c>
      <c r="B186" s="7" t="s">
        <v>388</v>
      </c>
      <c r="C186" s="7">
        <v>3.2</v>
      </c>
      <c r="D186" s="7" t="s">
        <v>29</v>
      </c>
      <c r="E186" s="8">
        <v>0.35</v>
      </c>
      <c r="F186" s="8">
        <v>4.3E-11</v>
      </c>
      <c r="G186" s="10">
        <v>1720</v>
      </c>
      <c r="H186" s="8">
        <v>4.3099999999999999E-11</v>
      </c>
      <c r="I186" s="7">
        <v>470</v>
      </c>
      <c r="J186" s="14">
        <f t="shared" si="8"/>
        <v>3.2</v>
      </c>
      <c r="K186" s="15">
        <f t="shared" si="9"/>
        <v>3.8467116146330583E-11</v>
      </c>
      <c r="L186" s="15">
        <f t="shared" si="10"/>
        <v>3.8482142857143887E-11</v>
      </c>
      <c r="M186" s="15">
        <f t="shared" si="11"/>
        <v>3.8474629501737232E-11</v>
      </c>
    </row>
    <row r="187" spans="1:13" x14ac:dyDescent="0.3">
      <c r="A187" s="7" t="s">
        <v>389</v>
      </c>
      <c r="B187" s="7" t="s">
        <v>390</v>
      </c>
      <c r="C187" s="7">
        <v>3.2</v>
      </c>
      <c r="D187" s="7" t="s">
        <v>29</v>
      </c>
      <c r="E187" s="8">
        <v>0.33</v>
      </c>
      <c r="F187" s="8">
        <v>3.0499999999999998E-11</v>
      </c>
      <c r="G187" s="10">
        <v>1220</v>
      </c>
      <c r="H187" s="8">
        <v>3.0499999999999998E-11</v>
      </c>
      <c r="I187" s="7">
        <v>333</v>
      </c>
      <c r="J187" s="14">
        <f t="shared" si="8"/>
        <v>3.2</v>
      </c>
      <c r="K187" s="15">
        <f t="shared" si="9"/>
        <v>2.8938440088941429E-11</v>
      </c>
      <c r="L187" s="15">
        <f t="shared" si="10"/>
        <v>2.8882575757576526E-11</v>
      </c>
      <c r="M187" s="15">
        <f t="shared" si="11"/>
        <v>2.8910507923258977E-11</v>
      </c>
    </row>
    <row r="188" spans="1:13" x14ac:dyDescent="0.3">
      <c r="A188" s="7" t="s">
        <v>391</v>
      </c>
      <c r="B188" s="7" t="s">
        <v>392</v>
      </c>
      <c r="C188" s="7">
        <v>21.9</v>
      </c>
      <c r="D188" s="7" t="s">
        <v>73</v>
      </c>
      <c r="E188" s="8">
        <v>0.12</v>
      </c>
      <c r="F188" s="8">
        <v>1.5200000000000001E-13</v>
      </c>
      <c r="G188" s="7">
        <v>6</v>
      </c>
      <c r="H188" s="8">
        <v>1.5200000000000001E-13</v>
      </c>
      <c r="I188" s="7">
        <v>2</v>
      </c>
      <c r="J188" s="14">
        <f t="shared" si="8"/>
        <v>0.06</v>
      </c>
      <c r="K188" s="15">
        <f t="shared" si="9"/>
        <v>2.1111111111111114E-11</v>
      </c>
      <c r="L188" s="15">
        <f t="shared" si="10"/>
        <v>2.1111111111111114E-11</v>
      </c>
      <c r="M188" s="15">
        <f t="shared" si="11"/>
        <v>2.1111111111111114E-11</v>
      </c>
    </row>
    <row r="189" spans="1:13" x14ac:dyDescent="0.3">
      <c r="A189" s="7" t="s">
        <v>393</v>
      </c>
      <c r="B189" s="7" t="s">
        <v>394</v>
      </c>
      <c r="C189" s="7">
        <v>21.9</v>
      </c>
      <c r="D189" s="7" t="s">
        <v>73</v>
      </c>
      <c r="E189" s="8">
        <v>0.11</v>
      </c>
      <c r="F189" s="8">
        <v>1.59E-13</v>
      </c>
      <c r="G189" s="7">
        <v>6</v>
      </c>
      <c r="H189" s="8">
        <v>1.59E-13</v>
      </c>
      <c r="I189" s="7">
        <v>2</v>
      </c>
      <c r="J189" s="14">
        <f t="shared" si="8"/>
        <v>0.06</v>
      </c>
      <c r="K189" s="15">
        <f t="shared" si="9"/>
        <v>2.4090909090909093E-11</v>
      </c>
      <c r="L189" s="15">
        <f t="shared" si="10"/>
        <v>2.4090909090909093E-11</v>
      </c>
      <c r="M189" s="15">
        <f t="shared" si="11"/>
        <v>2.4090909090909093E-11</v>
      </c>
    </row>
    <row r="190" spans="1:13" x14ac:dyDescent="0.3">
      <c r="A190" s="7" t="s">
        <v>395</v>
      </c>
      <c r="B190" s="7" t="s">
        <v>396</v>
      </c>
      <c r="C190" s="7">
        <v>21.9</v>
      </c>
      <c r="D190" s="7" t="s">
        <v>73</v>
      </c>
      <c r="E190" s="8">
        <v>0.1</v>
      </c>
      <c r="F190" s="8">
        <v>1.89E-13</v>
      </c>
      <c r="G190" s="7">
        <v>8</v>
      </c>
      <c r="H190" s="8">
        <v>1.89E-13</v>
      </c>
      <c r="I190" s="7">
        <v>2</v>
      </c>
      <c r="J190" s="14">
        <f t="shared" si="8"/>
        <v>0.06</v>
      </c>
      <c r="K190" s="15">
        <f t="shared" si="9"/>
        <v>3.1500000000000001E-11</v>
      </c>
      <c r="L190" s="15">
        <f t="shared" si="10"/>
        <v>3.1500000000000001E-11</v>
      </c>
      <c r="M190" s="15">
        <f t="shared" si="11"/>
        <v>3.1500000000000001E-11</v>
      </c>
    </row>
    <row r="191" spans="1:13" x14ac:dyDescent="0.3">
      <c r="A191" s="7" t="s">
        <v>397</v>
      </c>
      <c r="B191" s="7" t="s">
        <v>398</v>
      </c>
      <c r="C191" s="7">
        <v>21.9</v>
      </c>
      <c r="D191" s="7" t="s">
        <v>73</v>
      </c>
      <c r="E191" s="8">
        <v>7.0000000000000007E-2</v>
      </c>
      <c r="F191" s="8">
        <v>1.9E-13</v>
      </c>
      <c r="G191" s="7">
        <v>8</v>
      </c>
      <c r="H191" s="8">
        <v>1.9E-13</v>
      </c>
      <c r="I191" s="7">
        <v>2</v>
      </c>
      <c r="J191" s="14">
        <f t="shared" si="8"/>
        <v>0.06</v>
      </c>
      <c r="K191" s="15">
        <f t="shared" si="9"/>
        <v>4.5238095238095237E-11</v>
      </c>
      <c r="L191" s="15">
        <f t="shared" si="10"/>
        <v>4.5238095238095237E-11</v>
      </c>
      <c r="M191" s="15">
        <f t="shared" si="11"/>
        <v>4.5238095238095237E-11</v>
      </c>
    </row>
    <row r="192" spans="1:13" x14ac:dyDescent="0.3">
      <c r="A192" s="7" t="s">
        <v>399</v>
      </c>
      <c r="B192" s="7" t="s">
        <v>400</v>
      </c>
      <c r="C192" s="7">
        <v>1.8</v>
      </c>
      <c r="D192" s="7" t="s">
        <v>29</v>
      </c>
      <c r="E192" s="8">
        <v>7.0000000000000007E-2</v>
      </c>
      <c r="F192" s="8">
        <v>8.7400000000000003E-12</v>
      </c>
      <c r="G192" s="7">
        <v>350</v>
      </c>
      <c r="H192" s="8">
        <v>8.7400000000000003E-12</v>
      </c>
      <c r="I192" s="7">
        <v>95</v>
      </c>
      <c r="J192" s="14">
        <f t="shared" si="8"/>
        <v>1.8</v>
      </c>
      <c r="K192" s="15">
        <f t="shared" si="9"/>
        <v>6.9366116065166099E-11</v>
      </c>
      <c r="L192" s="15">
        <f t="shared" si="10"/>
        <v>6.9365079365079354E-11</v>
      </c>
      <c r="M192" s="15">
        <f t="shared" si="11"/>
        <v>6.9365597715122726E-11</v>
      </c>
    </row>
    <row r="193" spans="1:13" x14ac:dyDescent="0.3">
      <c r="A193" s="7" t="s">
        <v>401</v>
      </c>
      <c r="B193" s="7" t="s">
        <v>402</v>
      </c>
      <c r="C193" s="7">
        <v>0.3</v>
      </c>
      <c r="D193" s="7" t="s">
        <v>29</v>
      </c>
      <c r="E193" s="8">
        <v>0.17</v>
      </c>
      <c r="F193" s="8">
        <v>2.46E-12</v>
      </c>
      <c r="G193" s="7">
        <v>99</v>
      </c>
      <c r="H193" s="8">
        <v>2.46E-12</v>
      </c>
      <c r="I193" s="7">
        <v>27</v>
      </c>
      <c r="J193" s="14">
        <f t="shared" si="8"/>
        <v>0.3</v>
      </c>
      <c r="K193" s="15">
        <f t="shared" si="9"/>
        <v>4.8235294117647059E-11</v>
      </c>
      <c r="L193" s="15">
        <f t="shared" si="10"/>
        <v>4.8235294117647059E-11</v>
      </c>
      <c r="M193" s="15">
        <f t="shared" si="11"/>
        <v>4.8235294117647059E-11</v>
      </c>
    </row>
    <row r="194" spans="1:13" x14ac:dyDescent="0.3">
      <c r="A194" s="7" t="s">
        <v>403</v>
      </c>
      <c r="B194" s="7" t="s">
        <v>404</v>
      </c>
      <c r="C194" s="7">
        <v>0.3</v>
      </c>
      <c r="D194" s="7" t="s">
        <v>29</v>
      </c>
      <c r="E194" s="8">
        <v>0.27</v>
      </c>
      <c r="F194" s="8">
        <v>2.8299999999999999E-12</v>
      </c>
      <c r="G194" s="7">
        <v>113</v>
      </c>
      <c r="H194" s="8">
        <v>2.8299999999999999E-12</v>
      </c>
      <c r="I194" s="7">
        <v>31</v>
      </c>
      <c r="J194" s="14">
        <f t="shared" si="8"/>
        <v>0.3</v>
      </c>
      <c r="K194" s="15">
        <f t="shared" si="9"/>
        <v>3.493827160493827E-11</v>
      </c>
      <c r="L194" s="15">
        <f t="shared" si="10"/>
        <v>3.493827160493827E-11</v>
      </c>
      <c r="M194" s="15">
        <f t="shared" si="11"/>
        <v>3.493827160493827E-11</v>
      </c>
    </row>
    <row r="195" spans="1:13" x14ac:dyDescent="0.3">
      <c r="A195" s="7" t="s">
        <v>405</v>
      </c>
      <c r="B195" s="7" t="s">
        <v>406</v>
      </c>
      <c r="C195" s="7">
        <v>21.9</v>
      </c>
      <c r="D195" s="7" t="s">
        <v>73</v>
      </c>
      <c r="E195" s="8">
        <v>0.05</v>
      </c>
      <c r="F195" s="8">
        <v>1.2599999999999999E-13</v>
      </c>
      <c r="G195" s="7">
        <v>5</v>
      </c>
      <c r="H195" s="8">
        <v>1.2599999999999999E-13</v>
      </c>
      <c r="I195" s="7">
        <v>1</v>
      </c>
      <c r="J195" s="14">
        <f t="shared" si="8"/>
        <v>0.06</v>
      </c>
      <c r="K195" s="15">
        <f t="shared" si="9"/>
        <v>4.1999999999999997E-11</v>
      </c>
      <c r="L195" s="15">
        <f t="shared" si="10"/>
        <v>4.1999999999999997E-11</v>
      </c>
      <c r="M195" s="15">
        <f t="shared" si="11"/>
        <v>4.1999999999999997E-11</v>
      </c>
    </row>
    <row r="196" spans="1:13" x14ac:dyDescent="0.3">
      <c r="A196" s="7" t="s">
        <v>407</v>
      </c>
      <c r="B196" s="7" t="s">
        <v>408</v>
      </c>
      <c r="C196" s="7">
        <v>54.8</v>
      </c>
      <c r="D196" s="7" t="s">
        <v>73</v>
      </c>
      <c r="E196" s="8">
        <v>0.15</v>
      </c>
      <c r="F196" s="8">
        <v>6.2699999999999995E-13</v>
      </c>
      <c r="G196" s="7">
        <v>25</v>
      </c>
      <c r="H196" s="8">
        <v>6.2699999999999995E-13</v>
      </c>
      <c r="I196" s="7">
        <v>7</v>
      </c>
      <c r="J196" s="14">
        <f t="shared" ref="J196:J215" si="12">IF(D196="years",C196,IF(D196="days",C196/365,"NO DAYS?"))</f>
        <v>0.15013698630136985</v>
      </c>
      <c r="K196" s="15">
        <f t="shared" ref="K196:K215" si="13">IFERROR((F196/$E196)/($J196*(1-EXP(-K$217/$J196))),"")</f>
        <v>2.784124087591241E-11</v>
      </c>
      <c r="L196" s="15">
        <f t="shared" ref="L196:L215" si="14">IFERROR((H196/$E196)/($J196*(1-EXP(-L$217/$J196))),"")</f>
        <v>2.784124087591241E-11</v>
      </c>
      <c r="M196" s="15">
        <f t="shared" ref="M196:M215" si="15">IFERROR(AVERAGE(K196:L196),"")</f>
        <v>2.784124087591241E-11</v>
      </c>
    </row>
    <row r="197" spans="1:13" x14ac:dyDescent="0.3">
      <c r="A197" s="7" t="s">
        <v>409</v>
      </c>
      <c r="B197" s="7" t="s">
        <v>410</v>
      </c>
      <c r="C197" s="7">
        <v>0.6</v>
      </c>
      <c r="D197" s="7" t="s">
        <v>29</v>
      </c>
      <c r="E197" s="8">
        <v>0.18</v>
      </c>
      <c r="F197" s="8">
        <v>4.7999999999999997E-12</v>
      </c>
      <c r="G197" s="7">
        <v>192</v>
      </c>
      <c r="H197" s="8">
        <v>4.7999999999999997E-12</v>
      </c>
      <c r="I197" s="7">
        <v>52</v>
      </c>
      <c r="J197" s="14">
        <f t="shared" si="12"/>
        <v>0.6</v>
      </c>
      <c r="K197" s="15">
        <f t="shared" si="13"/>
        <v>4.4444444444444593E-11</v>
      </c>
      <c r="L197" s="15">
        <f t="shared" si="14"/>
        <v>4.4444444444444444E-11</v>
      </c>
      <c r="M197" s="15">
        <f t="shared" si="15"/>
        <v>4.4444444444444515E-11</v>
      </c>
    </row>
    <row r="198" spans="1:13" x14ac:dyDescent="0.3">
      <c r="A198" s="7" t="s">
        <v>411</v>
      </c>
      <c r="B198" s="7" t="s">
        <v>412</v>
      </c>
      <c r="C198" s="7">
        <v>40.1</v>
      </c>
      <c r="D198" s="7" t="s">
        <v>73</v>
      </c>
      <c r="E198" s="8">
        <v>0.05</v>
      </c>
      <c r="F198" s="8">
        <v>2.9999999999999998E-13</v>
      </c>
      <c r="G198" s="7">
        <v>12</v>
      </c>
      <c r="H198" s="8">
        <v>2.9999999999999998E-13</v>
      </c>
      <c r="I198" s="7">
        <v>3</v>
      </c>
      <c r="J198" s="14">
        <f t="shared" si="12"/>
        <v>0.10986301369863014</v>
      </c>
      <c r="K198" s="15">
        <f t="shared" si="13"/>
        <v>5.4613466334164582E-11</v>
      </c>
      <c r="L198" s="15">
        <f t="shared" si="14"/>
        <v>5.4613466334164582E-11</v>
      </c>
      <c r="M198" s="15">
        <f t="shared" si="15"/>
        <v>5.4613466334164582E-11</v>
      </c>
    </row>
    <row r="199" spans="1:13" x14ac:dyDescent="0.3">
      <c r="A199" s="7" t="s">
        <v>413</v>
      </c>
      <c r="B199" s="7" t="s">
        <v>414</v>
      </c>
      <c r="C199" s="7">
        <v>0.3</v>
      </c>
      <c r="D199" s="7" t="s">
        <v>29</v>
      </c>
      <c r="E199" s="8">
        <v>0.24</v>
      </c>
      <c r="F199" s="8">
        <v>2.4799999999999999E-12</v>
      </c>
      <c r="G199" s="7">
        <v>99</v>
      </c>
      <c r="H199" s="8">
        <v>2.4799999999999999E-12</v>
      </c>
      <c r="I199" s="7">
        <v>27</v>
      </c>
      <c r="J199" s="14">
        <f t="shared" si="12"/>
        <v>0.3</v>
      </c>
      <c r="K199" s="15">
        <f t="shared" si="13"/>
        <v>3.4444444444444446E-11</v>
      </c>
      <c r="L199" s="15">
        <f t="shared" si="14"/>
        <v>3.4444444444444446E-11</v>
      </c>
      <c r="M199" s="15">
        <f t="shared" si="15"/>
        <v>3.4444444444444446E-11</v>
      </c>
    </row>
    <row r="200" spans="1:13" x14ac:dyDescent="0.3">
      <c r="A200" s="7" t="s">
        <v>415</v>
      </c>
      <c r="B200" s="7" t="s">
        <v>416</v>
      </c>
      <c r="C200" s="7">
        <v>0.6</v>
      </c>
      <c r="D200" s="7" t="s">
        <v>29</v>
      </c>
      <c r="E200" s="8">
        <v>0.2</v>
      </c>
      <c r="F200" s="8">
        <v>3.1000000000000001E-12</v>
      </c>
      <c r="G200" s="7">
        <v>124</v>
      </c>
      <c r="H200" s="8">
        <v>3.1000000000000001E-12</v>
      </c>
      <c r="I200" s="7">
        <v>34</v>
      </c>
      <c r="J200" s="14">
        <f t="shared" si="12"/>
        <v>0.6</v>
      </c>
      <c r="K200" s="15">
        <f t="shared" si="13"/>
        <v>2.5833333333333419E-11</v>
      </c>
      <c r="L200" s="15">
        <f t="shared" si="14"/>
        <v>2.5833333333333331E-11</v>
      </c>
      <c r="M200" s="15">
        <f t="shared" si="15"/>
        <v>2.5833333333333373E-11</v>
      </c>
    </row>
    <row r="201" spans="1:13" x14ac:dyDescent="0.3">
      <c r="A201" s="7" t="s">
        <v>417</v>
      </c>
      <c r="B201" s="7" t="s">
        <v>418</v>
      </c>
      <c r="C201" s="7">
        <v>9.8000000000000007</v>
      </c>
      <c r="D201" s="7" t="s">
        <v>29</v>
      </c>
      <c r="E201" s="8">
        <v>0.35</v>
      </c>
      <c r="F201" s="8">
        <v>9.9099999999999999E-11</v>
      </c>
      <c r="G201" s="10">
        <v>3970</v>
      </c>
      <c r="H201" s="8">
        <v>1.1399999999999999E-10</v>
      </c>
      <c r="I201" s="10">
        <v>1240</v>
      </c>
      <c r="J201" s="14">
        <f t="shared" si="12"/>
        <v>9.8000000000000007</v>
      </c>
      <c r="K201" s="15">
        <f t="shared" si="13"/>
        <v>3.3206388943862261E-11</v>
      </c>
      <c r="L201" s="15">
        <f t="shared" si="14"/>
        <v>3.3237382015228454E-11</v>
      </c>
      <c r="M201" s="15">
        <f t="shared" si="15"/>
        <v>3.3221885479545357E-11</v>
      </c>
    </row>
    <row r="202" spans="1:13" x14ac:dyDescent="0.3">
      <c r="A202" s="7" t="s">
        <v>419</v>
      </c>
      <c r="B202" s="7" t="s">
        <v>420</v>
      </c>
      <c r="C202" s="7">
        <v>0.4</v>
      </c>
      <c r="D202" s="7" t="s">
        <v>29</v>
      </c>
      <c r="E202" s="8">
        <v>0.19</v>
      </c>
      <c r="F202" s="8">
        <v>2.1400000000000002E-12</v>
      </c>
      <c r="G202" s="7">
        <v>86</v>
      </c>
      <c r="H202" s="8">
        <v>2.1400000000000002E-12</v>
      </c>
      <c r="I202" s="7">
        <v>23</v>
      </c>
      <c r="J202" s="14">
        <f t="shared" si="12"/>
        <v>0.4</v>
      </c>
      <c r="K202" s="15">
        <f t="shared" si="13"/>
        <v>2.8157894736842107E-11</v>
      </c>
      <c r="L202" s="15">
        <f t="shared" si="14"/>
        <v>2.8157894736842107E-11</v>
      </c>
      <c r="M202" s="15">
        <f t="shared" si="15"/>
        <v>2.8157894736842107E-11</v>
      </c>
    </row>
    <row r="203" spans="1:13" x14ac:dyDescent="0.3">
      <c r="A203" s="7" t="s">
        <v>421</v>
      </c>
      <c r="B203" s="7" t="s">
        <v>422</v>
      </c>
      <c r="C203" s="7">
        <v>67</v>
      </c>
      <c r="D203" s="7" t="s">
        <v>29</v>
      </c>
      <c r="E203" s="8">
        <v>0.57999999999999996</v>
      </c>
      <c r="F203" s="8">
        <v>1.9799999999999999E-10</v>
      </c>
      <c r="G203" s="10">
        <v>7940</v>
      </c>
      <c r="H203" s="8">
        <v>5.9500000000000001E-10</v>
      </c>
      <c r="I203" s="10">
        <v>6490</v>
      </c>
      <c r="J203" s="14">
        <f t="shared" si="12"/>
        <v>67</v>
      </c>
      <c r="K203" s="15">
        <f t="shared" si="13"/>
        <v>1.9743131083096793E-11</v>
      </c>
      <c r="L203" s="15">
        <f t="shared" si="14"/>
        <v>1.9751553880060774E-11</v>
      </c>
      <c r="M203" s="15">
        <f t="shared" si="15"/>
        <v>1.9747342481578782E-11</v>
      </c>
    </row>
    <row r="204" spans="1:13" x14ac:dyDescent="0.3">
      <c r="A204" s="7" t="s">
        <v>423</v>
      </c>
      <c r="B204" s="7" t="s">
        <v>424</v>
      </c>
      <c r="C204" s="7">
        <v>91.2</v>
      </c>
      <c r="D204" s="7" t="s">
        <v>73</v>
      </c>
      <c r="E204" s="8">
        <v>0.11</v>
      </c>
      <c r="F204" s="8">
        <v>1.19E-12</v>
      </c>
      <c r="G204" s="7">
        <v>48</v>
      </c>
      <c r="H204" s="8">
        <v>1.19E-12</v>
      </c>
      <c r="I204" s="7">
        <v>13</v>
      </c>
      <c r="J204" s="14">
        <f t="shared" si="12"/>
        <v>0.24986301369863015</v>
      </c>
      <c r="K204" s="15">
        <f t="shared" si="13"/>
        <v>4.329645135566188E-11</v>
      </c>
      <c r="L204" s="15">
        <f t="shared" si="14"/>
        <v>4.329645135566188E-11</v>
      </c>
      <c r="M204" s="15">
        <f t="shared" si="15"/>
        <v>4.329645135566188E-11</v>
      </c>
    </row>
    <row r="205" spans="1:13" x14ac:dyDescent="0.3">
      <c r="A205" s="7" t="s">
        <v>425</v>
      </c>
      <c r="B205" s="7" t="s">
        <v>426</v>
      </c>
      <c r="C205" s="7">
        <v>94.9</v>
      </c>
      <c r="D205" s="7" t="s">
        <v>73</v>
      </c>
      <c r="E205" s="8">
        <v>0.19</v>
      </c>
      <c r="F205" s="8">
        <v>1.56E-12</v>
      </c>
      <c r="G205" s="7">
        <v>63</v>
      </c>
      <c r="H205" s="8">
        <v>1.56E-12</v>
      </c>
      <c r="I205" s="7">
        <v>17</v>
      </c>
      <c r="J205" s="14">
        <f t="shared" si="12"/>
        <v>0.26</v>
      </c>
      <c r="K205" s="15">
        <f t="shared" si="13"/>
        <v>3.1578947368421051E-11</v>
      </c>
      <c r="L205" s="15">
        <f t="shared" si="14"/>
        <v>3.1578947368421051E-11</v>
      </c>
      <c r="M205" s="15">
        <f t="shared" si="15"/>
        <v>3.1578947368421051E-11</v>
      </c>
    </row>
    <row r="206" spans="1:13" x14ac:dyDescent="0.3">
      <c r="A206" s="7" t="s">
        <v>427</v>
      </c>
      <c r="B206" s="7" t="s">
        <v>428</v>
      </c>
      <c r="C206" s="7">
        <v>0.3</v>
      </c>
      <c r="D206" s="7" t="s">
        <v>29</v>
      </c>
      <c r="E206" s="8">
        <v>0.16</v>
      </c>
      <c r="F206" s="8">
        <v>1.4899999999999999E-12</v>
      </c>
      <c r="G206" s="7">
        <v>60</v>
      </c>
      <c r="H206" s="8">
        <v>1.4899999999999999E-12</v>
      </c>
      <c r="I206" s="7">
        <v>16</v>
      </c>
      <c r="J206" s="14">
        <f t="shared" si="12"/>
        <v>0.3</v>
      </c>
      <c r="K206" s="15">
        <f t="shared" si="13"/>
        <v>3.1041666666666663E-11</v>
      </c>
      <c r="L206" s="15">
        <f t="shared" si="14"/>
        <v>3.1041666666666663E-11</v>
      </c>
      <c r="M206" s="15">
        <f t="shared" si="15"/>
        <v>3.1041666666666663E-11</v>
      </c>
    </row>
    <row r="207" spans="1:13" x14ac:dyDescent="0.3">
      <c r="A207" s="7" t="s">
        <v>429</v>
      </c>
      <c r="B207" s="7" t="s">
        <v>430</v>
      </c>
      <c r="C207" s="7">
        <v>14.2</v>
      </c>
      <c r="D207" s="7" t="s">
        <v>73</v>
      </c>
      <c r="E207" s="8">
        <v>0.03</v>
      </c>
      <c r="F207" s="8">
        <v>4.8199999999999999E-14</v>
      </c>
      <c r="G207" s="7">
        <v>2</v>
      </c>
      <c r="H207" s="8">
        <v>4.8199999999999999E-14</v>
      </c>
      <c r="I207" s="7">
        <v>1</v>
      </c>
      <c r="J207" s="14">
        <f t="shared" si="12"/>
        <v>3.8904109589041093E-2</v>
      </c>
      <c r="K207" s="15">
        <f t="shared" si="13"/>
        <v>4.1298122065727704E-11</v>
      </c>
      <c r="L207" s="15">
        <f t="shared" si="14"/>
        <v>4.1298122065727704E-11</v>
      </c>
      <c r="M207" s="15">
        <f t="shared" si="15"/>
        <v>4.1298122065727704E-11</v>
      </c>
    </row>
    <row r="208" spans="1:13" x14ac:dyDescent="0.3">
      <c r="A208" s="7" t="s">
        <v>431</v>
      </c>
      <c r="B208" s="7" t="s">
        <v>432</v>
      </c>
      <c r="C208" s="7">
        <v>7</v>
      </c>
      <c r="D208" s="7" t="s">
        <v>73</v>
      </c>
      <c r="E208" s="8">
        <v>0.03</v>
      </c>
      <c r="F208" s="8">
        <v>9.1399999999999994E-15</v>
      </c>
      <c r="G208" s="7">
        <v>0</v>
      </c>
      <c r="H208" s="8">
        <v>9.1399999999999994E-15</v>
      </c>
      <c r="I208" s="7">
        <v>0</v>
      </c>
      <c r="J208" s="14">
        <f t="shared" si="12"/>
        <v>1.9178082191780823E-2</v>
      </c>
      <c r="K208" s="15">
        <f t="shared" si="13"/>
        <v>1.5886190476190476E-11</v>
      </c>
      <c r="L208" s="15">
        <f t="shared" si="14"/>
        <v>1.5886190476190476E-11</v>
      </c>
      <c r="M208" s="15">
        <f t="shared" si="15"/>
        <v>1.5886190476190476E-11</v>
      </c>
    </row>
    <row r="209" spans="1:13" x14ac:dyDescent="0.3">
      <c r="A209" s="7" t="s">
        <v>433</v>
      </c>
      <c r="B209" s="7" t="s">
        <v>434</v>
      </c>
      <c r="C209" s="7">
        <v>2</v>
      </c>
      <c r="D209" s="7" t="s">
        <v>73</v>
      </c>
      <c r="E209" s="8">
        <v>4.0000000000000001E-3</v>
      </c>
      <c r="F209" s="8">
        <v>9.8600000000000005E-16</v>
      </c>
      <c r="G209" s="7">
        <v>0</v>
      </c>
      <c r="H209" s="8">
        <v>9.8600000000000005E-16</v>
      </c>
      <c r="I209" s="7">
        <v>0</v>
      </c>
      <c r="J209" s="14">
        <f t="shared" si="12"/>
        <v>5.4794520547945206E-3</v>
      </c>
      <c r="K209" s="15">
        <f t="shared" si="13"/>
        <v>4.4986250000000005E-11</v>
      </c>
      <c r="L209" s="15">
        <f t="shared" si="14"/>
        <v>4.4986250000000005E-11</v>
      </c>
      <c r="M209" s="15">
        <f t="shared" si="15"/>
        <v>4.4986250000000005E-11</v>
      </c>
    </row>
    <row r="210" spans="1:13" x14ac:dyDescent="0.3">
      <c r="A210" s="7" t="s">
        <v>435</v>
      </c>
      <c r="B210" s="7" t="s">
        <v>436</v>
      </c>
      <c r="C210" s="7">
        <v>20.399999999999999</v>
      </c>
      <c r="D210" s="7" t="s">
        <v>73</v>
      </c>
      <c r="E210" s="8">
        <v>0.02</v>
      </c>
      <c r="F210" s="8">
        <v>8.0699999999999999E-14</v>
      </c>
      <c r="G210" s="7">
        <v>3</v>
      </c>
      <c r="H210" s="8">
        <v>8.0699999999999999E-14</v>
      </c>
      <c r="I210" s="7">
        <v>1</v>
      </c>
      <c r="J210" s="14">
        <f t="shared" si="12"/>
        <v>5.5890410958904103E-2</v>
      </c>
      <c r="K210" s="15">
        <f t="shared" si="13"/>
        <v>7.2194852941176474E-11</v>
      </c>
      <c r="L210" s="15">
        <f t="shared" si="14"/>
        <v>7.2194852941176474E-11</v>
      </c>
      <c r="M210" s="15">
        <f t="shared" si="15"/>
        <v>7.2194852941176474E-11</v>
      </c>
    </row>
    <row r="211" spans="1:13" x14ac:dyDescent="0.3">
      <c r="A211" s="7" t="s">
        <v>437</v>
      </c>
      <c r="B211" s="7" t="s">
        <v>438</v>
      </c>
      <c r="C211" s="7">
        <v>40</v>
      </c>
      <c r="D211" s="7" t="s">
        <v>73</v>
      </c>
      <c r="E211" s="8">
        <v>0.04</v>
      </c>
      <c r="F211" s="8">
        <v>2.7799999999999998E-13</v>
      </c>
      <c r="G211" s="7">
        <v>11</v>
      </c>
      <c r="H211" s="8">
        <v>2.7799999999999998E-13</v>
      </c>
      <c r="I211" s="7">
        <v>3</v>
      </c>
      <c r="J211" s="14">
        <f t="shared" si="12"/>
        <v>0.1095890410958904</v>
      </c>
      <c r="K211" s="15">
        <f t="shared" si="13"/>
        <v>6.3418750000000001E-11</v>
      </c>
      <c r="L211" s="15">
        <f t="shared" si="14"/>
        <v>6.3418750000000001E-11</v>
      </c>
      <c r="M211" s="15">
        <f t="shared" si="15"/>
        <v>6.3418750000000001E-11</v>
      </c>
    </row>
    <row r="212" spans="1:13" x14ac:dyDescent="0.3">
      <c r="A212" s="7" t="s">
        <v>439</v>
      </c>
      <c r="B212" s="7" t="s">
        <v>440</v>
      </c>
      <c r="C212" s="7">
        <v>0.3</v>
      </c>
      <c r="D212" s="7" t="s">
        <v>29</v>
      </c>
      <c r="E212" s="8">
        <v>0.1</v>
      </c>
      <c r="F212" s="8">
        <v>1.8300000000000001E-12</v>
      </c>
      <c r="G212" s="7">
        <v>73</v>
      </c>
      <c r="H212" s="8">
        <v>1.8300000000000001E-12</v>
      </c>
      <c r="I212" s="7">
        <v>20</v>
      </c>
      <c r="J212" s="14">
        <f t="shared" si="12"/>
        <v>0.3</v>
      </c>
      <c r="K212" s="15">
        <f t="shared" si="13"/>
        <v>6.1000000000000009E-11</v>
      </c>
      <c r="L212" s="15">
        <f t="shared" si="14"/>
        <v>6.1000000000000009E-11</v>
      </c>
      <c r="M212" s="15">
        <f t="shared" si="15"/>
        <v>6.1000000000000009E-11</v>
      </c>
    </row>
    <row r="213" spans="1:13" x14ac:dyDescent="0.3">
      <c r="A213" s="7" t="s">
        <v>441</v>
      </c>
      <c r="B213" s="7" t="s">
        <v>442</v>
      </c>
      <c r="C213" s="7">
        <v>26</v>
      </c>
      <c r="D213" s="7" t="s">
        <v>29</v>
      </c>
      <c r="E213" s="8">
        <v>1.1499999999999999</v>
      </c>
      <c r="F213" s="8">
        <v>2.4699999999999997E-10</v>
      </c>
      <c r="G213" s="10">
        <v>9910</v>
      </c>
      <c r="H213" s="8">
        <v>4.5099999999999999E-10</v>
      </c>
      <c r="I213" s="10">
        <v>4920</v>
      </c>
      <c r="J213" s="14">
        <f t="shared" si="12"/>
        <v>26</v>
      </c>
      <c r="K213" s="15">
        <f t="shared" si="13"/>
        <v>1.539395832359054E-11</v>
      </c>
      <c r="L213" s="15">
        <f t="shared" si="14"/>
        <v>1.5412857481597219E-11</v>
      </c>
      <c r="M213" s="15">
        <f t="shared" si="15"/>
        <v>1.5403407902593879E-11</v>
      </c>
    </row>
    <row r="214" spans="1:13" x14ac:dyDescent="0.3">
      <c r="A214" s="7" t="s">
        <v>443</v>
      </c>
      <c r="B214" s="7" t="s">
        <v>444</v>
      </c>
      <c r="C214" s="7">
        <v>26</v>
      </c>
      <c r="D214" s="7" t="s">
        <v>29</v>
      </c>
      <c r="E214" s="8">
        <v>1.43</v>
      </c>
      <c r="F214" s="8">
        <v>2.26E-10</v>
      </c>
      <c r="G214" s="10">
        <v>9050</v>
      </c>
      <c r="H214" s="8">
        <v>4.1200000000000002E-10</v>
      </c>
      <c r="I214" s="10">
        <v>4490</v>
      </c>
      <c r="J214" s="14">
        <f t="shared" si="12"/>
        <v>26</v>
      </c>
      <c r="K214" s="15">
        <f t="shared" si="13"/>
        <v>1.1327226772461658E-11</v>
      </c>
      <c r="L214" s="15">
        <f t="shared" si="14"/>
        <v>1.1323107740034983E-11</v>
      </c>
      <c r="M214" s="15">
        <f t="shared" si="15"/>
        <v>1.132516725624832E-11</v>
      </c>
    </row>
    <row r="215" spans="1:13" x14ac:dyDescent="0.3">
      <c r="A215" s="7" t="s">
        <v>445</v>
      </c>
      <c r="B215" s="7" t="s">
        <v>446</v>
      </c>
      <c r="C215" s="7">
        <v>26</v>
      </c>
      <c r="D215" s="7" t="s">
        <v>29</v>
      </c>
      <c r="E215" s="8">
        <v>1.46</v>
      </c>
      <c r="F215" s="8">
        <v>1.8299999999999999E-10</v>
      </c>
      <c r="G215" s="10">
        <v>7320</v>
      </c>
      <c r="H215" s="8">
        <v>3.3299999999999999E-10</v>
      </c>
      <c r="I215" s="10">
        <v>3630</v>
      </c>
      <c r="J215" s="14">
        <f t="shared" si="12"/>
        <v>26</v>
      </c>
      <c r="K215" s="15">
        <f t="shared" si="13"/>
        <v>8.9835797493195884E-12</v>
      </c>
      <c r="L215" s="15">
        <f t="shared" si="14"/>
        <v>8.9638759720828196E-12</v>
      </c>
      <c r="M215" s="15">
        <f t="shared" si="15"/>
        <v>8.973727860701204E-12</v>
      </c>
    </row>
    <row r="217" spans="1:13" x14ac:dyDescent="0.3">
      <c r="K217">
        <v>20</v>
      </c>
      <c r="L217">
        <v>100</v>
      </c>
      <c r="M217" t="s">
        <v>451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5"/>
  <sheetViews>
    <sheetView topLeftCell="A189" workbookViewId="0">
      <selection activeCell="B207" sqref="B207"/>
    </sheetView>
  </sheetViews>
  <sheetFormatPr defaultRowHeight="14.4" x14ac:dyDescent="0.3"/>
  <cols>
    <col min="1" max="1" width="26" customWidth="1"/>
    <col min="2" max="2" width="12" bestFit="1" customWidth="1"/>
  </cols>
  <sheetData>
    <row r="1" spans="1:18" ht="15" customHeight="1" x14ac:dyDescent="0.3">
      <c r="A1" t="s">
        <v>459</v>
      </c>
      <c r="B1" t="s">
        <v>458</v>
      </c>
      <c r="C1" t="s">
        <v>461</v>
      </c>
      <c r="G1" s="38" t="s">
        <v>510</v>
      </c>
      <c r="H1" s="38"/>
      <c r="I1" s="38"/>
      <c r="J1" s="38"/>
      <c r="K1" s="38"/>
      <c r="L1" s="38"/>
      <c r="M1" s="38"/>
      <c r="N1" s="38"/>
      <c r="O1" s="38"/>
      <c r="P1" s="38"/>
      <c r="Q1" s="38"/>
      <c r="R1" s="38"/>
    </row>
    <row r="2" spans="1:18" x14ac:dyDescent="0.3">
      <c r="A2" s="16" t="s">
        <v>23</v>
      </c>
      <c r="B2">
        <f>'Temperature factor'!E40</f>
        <v>5.4797555774955356E-13</v>
      </c>
      <c r="C2">
        <f>IFERROR(B2/B$2,"")</f>
        <v>1</v>
      </c>
      <c r="G2" s="38"/>
      <c r="H2" s="38"/>
      <c r="I2" s="38"/>
      <c r="J2" s="38"/>
      <c r="K2" s="38"/>
      <c r="L2" s="38"/>
      <c r="M2" s="38"/>
      <c r="N2" s="38"/>
      <c r="O2" s="38"/>
      <c r="P2" s="38"/>
      <c r="Q2" s="38"/>
      <c r="R2" s="38"/>
    </row>
    <row r="3" spans="1:18" x14ac:dyDescent="0.3">
      <c r="A3" s="16" t="s">
        <v>27</v>
      </c>
      <c r="B3">
        <f>IF('IPCC data'!I3=0,0,IFERROR('IPCC data'!M3*'IPCC data'!J3*(1-EXP(-1000/'IPCC data'!J3))*'IPCC data'!E3,""))</f>
        <v>2.6105318490935519E-12</v>
      </c>
      <c r="C3">
        <f t="shared" ref="C3:C66" si="0">IFERROR(B3/B$2,"")</f>
        <v>4.763956735250348</v>
      </c>
      <c r="G3" s="38"/>
      <c r="H3" s="38"/>
      <c r="I3" s="38"/>
      <c r="J3" s="38"/>
      <c r="K3" s="38"/>
      <c r="L3" s="38"/>
      <c r="M3" s="38"/>
      <c r="N3" s="38"/>
      <c r="O3" s="38"/>
      <c r="P3" s="38"/>
      <c r="Q3" s="38"/>
      <c r="R3" s="38"/>
    </row>
    <row r="4" spans="1:18" x14ac:dyDescent="0.3">
      <c r="A4" s="16" t="s">
        <v>30</v>
      </c>
      <c r="B4">
        <f>IF('IPCC data'!I4=0,0,IFERROR('IPCC data'!M4*'IPCC data'!J4*(1-EXP(-1000/'IPCC data'!J4))*'IPCC data'!E4,""))</f>
        <v>2.6830399242037286E-12</v>
      </c>
      <c r="C4">
        <f t="shared" si="0"/>
        <v>4.8962766427439517</v>
      </c>
      <c r="G4" s="38"/>
      <c r="H4" s="38"/>
      <c r="I4" s="38"/>
      <c r="J4" s="38"/>
      <c r="K4" s="38"/>
      <c r="L4" s="38"/>
      <c r="M4" s="38"/>
      <c r="N4" s="38"/>
      <c r="O4" s="38"/>
      <c r="P4" s="38"/>
      <c r="Q4" s="38"/>
      <c r="R4" s="38"/>
    </row>
    <row r="5" spans="1:18" x14ac:dyDescent="0.3">
      <c r="A5" s="16" t="s">
        <v>31</v>
      </c>
      <c r="B5">
        <f>IF('IPCC data'!I5=0,0,IFERROR('IPCC data'!M5*'IPCC data'!J5*(1-EXP(-1000/'IPCC data'!J5))*'IPCC data'!E5,""))</f>
        <v>4.3187575873672038E-11</v>
      </c>
      <c r="C5">
        <f t="shared" si="0"/>
        <v>78.812960291580126</v>
      </c>
      <c r="G5" s="38"/>
      <c r="H5" s="38"/>
      <c r="I5" s="38"/>
      <c r="J5" s="38"/>
      <c r="K5" s="38"/>
      <c r="L5" s="38"/>
      <c r="M5" s="38"/>
      <c r="N5" s="38"/>
      <c r="O5" s="38"/>
      <c r="P5" s="38"/>
      <c r="Q5" s="38"/>
      <c r="R5" s="38"/>
    </row>
    <row r="6" spans="1:18" x14ac:dyDescent="0.3">
      <c r="A6" s="22" t="s">
        <v>33</v>
      </c>
      <c r="G6" s="38"/>
      <c r="H6" s="38"/>
      <c r="I6" s="38"/>
      <c r="J6" s="38"/>
      <c r="K6" s="38"/>
      <c r="L6" s="38"/>
      <c r="M6" s="38"/>
      <c r="N6" s="38"/>
      <c r="O6" s="38"/>
      <c r="P6" s="38"/>
      <c r="Q6" s="38"/>
      <c r="R6" s="38"/>
    </row>
    <row r="7" spans="1:18" x14ac:dyDescent="0.3">
      <c r="A7" s="16" t="s">
        <v>34</v>
      </c>
      <c r="B7">
        <f>IF('IPCC data'!I7=0,0,IFERROR('IPCC data'!M7*'IPCC data'!J7*(1-EXP(-1000/'IPCC data'!J7))*'IPCC data'!E7,""))</f>
        <v>4.7968408540194778E-10</v>
      </c>
      <c r="C7">
        <f t="shared" si="0"/>
        <v>875.37496630676787</v>
      </c>
      <c r="G7" s="38"/>
      <c r="H7" s="38"/>
      <c r="I7" s="38"/>
      <c r="J7" s="38"/>
      <c r="K7" s="38"/>
      <c r="L7" s="38"/>
      <c r="M7" s="38"/>
      <c r="N7" s="38"/>
      <c r="O7" s="38"/>
      <c r="P7" s="38"/>
      <c r="Q7" s="38"/>
      <c r="R7" s="38"/>
    </row>
    <row r="8" spans="1:18" x14ac:dyDescent="0.3">
      <c r="A8" s="16" t="s">
        <v>36</v>
      </c>
      <c r="B8">
        <f>IF('IPCC data'!I8=0,0,IFERROR('IPCC data'!M8*'IPCC data'!J8*(1-EXP(-1000/'IPCC data'!J8))*'IPCC data'!E8,""))</f>
        <v>1.4846608309615295E-9</v>
      </c>
      <c r="C8">
        <f t="shared" si="0"/>
        <v>2709.3559374414253</v>
      </c>
      <c r="G8" s="38"/>
      <c r="H8" s="38"/>
      <c r="I8" s="38"/>
      <c r="J8" s="38"/>
      <c r="K8" s="38"/>
      <c r="L8" s="38"/>
      <c r="M8" s="38"/>
      <c r="N8" s="38"/>
      <c r="O8" s="38"/>
      <c r="P8" s="38"/>
      <c r="Q8" s="38"/>
      <c r="R8" s="38"/>
    </row>
    <row r="9" spans="1:18" x14ac:dyDescent="0.3">
      <c r="A9" s="16" t="s">
        <v>38</v>
      </c>
      <c r="B9">
        <f>IF('IPCC data'!I9=0,0,IFERROR('IPCC data'!M9*'IPCC data'!J9*(1-EXP(-1000/'IPCC data'!J9))*'IPCC data'!E9,""))</f>
        <v>6.9505729132218559E-9</v>
      </c>
      <c r="C9">
        <f t="shared" si="0"/>
        <v>12684.092958026682</v>
      </c>
      <c r="G9" s="38"/>
      <c r="H9" s="38"/>
      <c r="I9" s="38"/>
      <c r="J9" s="38"/>
      <c r="K9" s="38"/>
      <c r="L9" s="38"/>
      <c r="M9" s="38"/>
      <c r="N9" s="38"/>
      <c r="O9" s="38"/>
      <c r="P9" s="38"/>
      <c r="Q9" s="38"/>
      <c r="R9" s="38"/>
    </row>
    <row r="10" spans="1:18" x14ac:dyDescent="0.3">
      <c r="A10" s="16" t="s">
        <v>40</v>
      </c>
      <c r="B10">
        <f>IF('IPCC data'!I10=0,0,IFERROR('IPCC data'!M10*'IPCC data'!J10*(1-EXP(-1000/'IPCC data'!J10))*'IPCC data'!E10,""))</f>
        <v>7.7237263143284094E-10</v>
      </c>
      <c r="C10">
        <f t="shared" si="0"/>
        <v>1409.5019759728875</v>
      </c>
      <c r="G10" s="38"/>
      <c r="H10" s="38"/>
      <c r="I10" s="38"/>
      <c r="J10" s="38"/>
      <c r="K10" s="38"/>
      <c r="L10" s="38"/>
      <c r="M10" s="38"/>
      <c r="N10" s="38"/>
      <c r="O10" s="38"/>
      <c r="P10" s="38"/>
      <c r="Q10" s="38"/>
      <c r="R10" s="38"/>
    </row>
    <row r="11" spans="1:18" x14ac:dyDescent="0.3">
      <c r="A11" s="16" t="s">
        <v>42</v>
      </c>
      <c r="B11">
        <f>IF('IPCC data'!I11=0,0,IFERROR('IPCC data'!M11*'IPCC data'!J11*(1-EXP(-1000/'IPCC data'!J11))*'IPCC data'!E11,""))</f>
        <v>1.9136809888421705E-9</v>
      </c>
      <c r="C11">
        <f t="shared" si="0"/>
        <v>3492.2743574573778</v>
      </c>
    </row>
    <row r="12" spans="1:18" x14ac:dyDescent="0.3">
      <c r="A12" s="16" t="s">
        <v>44</v>
      </c>
      <c r="B12">
        <f>IF('IPCC data'!I12=0,0,IFERROR('IPCC data'!M12*'IPCC data'!J12*(1-EXP(-1000/'IPCC data'!J12))*'IPCC data'!E12,""))</f>
        <v>4.7009793842084805E-9</v>
      </c>
      <c r="C12">
        <f t="shared" si="0"/>
        <v>8578.8121709563802</v>
      </c>
    </row>
    <row r="13" spans="1:18" x14ac:dyDescent="0.3">
      <c r="A13" s="22" t="s">
        <v>46</v>
      </c>
    </row>
    <row r="14" spans="1:18" x14ac:dyDescent="0.3">
      <c r="A14" s="16" t="s">
        <v>47</v>
      </c>
      <c r="B14">
        <f>IF('IPCC data'!I14=0,0,IFERROR('IPCC data'!M14*'IPCC data'!J14*(1-EXP(-1000/'IPCC data'!J14))*'IPCC data'!E14,""))</f>
        <v>1.3500052475949229E-11</v>
      </c>
      <c r="C14">
        <f t="shared" si="0"/>
        <v>24.636231096495887</v>
      </c>
    </row>
    <row r="15" spans="1:18" x14ac:dyDescent="0.3">
      <c r="A15" s="16" t="s">
        <v>49</v>
      </c>
      <c r="B15">
        <f>IF('IPCC data'!I15=0,0,IFERROR('IPCC data'!M15*'IPCC data'!J15*(1-EXP(-1000/'IPCC data'!J15))*'IPCC data'!E15,""))</f>
        <v>1.6212402087772721E-10</v>
      </c>
      <c r="C15">
        <f t="shared" si="0"/>
        <v>295.85994956334218</v>
      </c>
    </row>
    <row r="16" spans="1:18" x14ac:dyDescent="0.3">
      <c r="A16" s="16" t="s">
        <v>51</v>
      </c>
      <c r="B16">
        <f>IF('IPCC data'!I16=0,0,IFERROR('IPCC data'!M16*'IPCC data'!J16*(1-EXP(-1000/'IPCC data'!J16))*'IPCC data'!E16,""))</f>
        <v>5.430000005596032E-12</v>
      </c>
      <c r="C16">
        <f t="shared" si="0"/>
        <v>9.9092011108965483</v>
      </c>
    </row>
    <row r="17" spans="1:3" x14ac:dyDescent="0.3">
      <c r="A17" s="16" t="s">
        <v>53</v>
      </c>
      <c r="B17">
        <f>IF('IPCC data'!I17=0,0,IFERROR('IPCC data'!M17*'IPCC data'!J17*(1-EXP(-1000/'IPCC data'!J17))*'IPCC data'!E17,""))</f>
        <v>2.3682992952587179E-11</v>
      </c>
      <c r="C17">
        <f t="shared" si="0"/>
        <v>43.219068109259062</v>
      </c>
    </row>
    <row r="18" spans="1:3" x14ac:dyDescent="0.3">
      <c r="A18" s="16" t="s">
        <v>55</v>
      </c>
      <c r="B18">
        <f>IF('IPCC data'!I18=0,0,IFERROR('IPCC data'!M18*'IPCC data'!J18*(1-EXP(-1000/'IPCC data'!J18))*'IPCC data'!E18,""))</f>
        <v>7.2800007579628252E-12</v>
      </c>
      <c r="C18">
        <f t="shared" si="0"/>
        <v>13.285265473994139</v>
      </c>
    </row>
    <row r="19" spans="1:3" x14ac:dyDescent="0.3">
      <c r="A19" s="16" t="s">
        <v>57</v>
      </c>
      <c r="B19">
        <f>IF('IPCC data'!I19=0,0,IFERROR('IPCC data'!M19*'IPCC data'!J19*(1-EXP(-1000/'IPCC data'!J19))*'IPCC data'!E19,""))</f>
        <v>3.3914304585406627E-11</v>
      </c>
      <c r="C19">
        <f t="shared" si="0"/>
        <v>61.890177592385974</v>
      </c>
    </row>
    <row r="20" spans="1:3" x14ac:dyDescent="0.3">
      <c r="A20" s="16" t="s">
        <v>59</v>
      </c>
      <c r="B20">
        <f>IF('IPCC data'!I20=0,0,IFERROR('IPCC data'!M20*'IPCC data'!J20*(1-EXP(-1000/'IPCC data'!J20))*'IPCC data'!E20,""))</f>
        <v>4.8314699124363139E-11</v>
      </c>
      <c r="C20">
        <f t="shared" si="0"/>
        <v>88.169441941505099</v>
      </c>
    </row>
    <row r="21" spans="1:3" x14ac:dyDescent="0.3">
      <c r="A21" s="16" t="s">
        <v>61</v>
      </c>
      <c r="B21">
        <f>IF('IPCC data'!I21=0,0,IFERROR('IPCC data'!M21*'IPCC data'!J21*(1-EXP(-1000/'IPCC data'!J21))*'IPCC data'!E21,""))</f>
        <v>3.0998013629285237E-11</v>
      </c>
      <c r="C21">
        <f t="shared" si="0"/>
        <v>56.568241394906437</v>
      </c>
    </row>
    <row r="22" spans="1:3" x14ac:dyDescent="0.3">
      <c r="A22" s="16" t="s">
        <v>63</v>
      </c>
      <c r="B22">
        <f>IF('IPCC data'!I22=0,0,IFERROR('IPCC data'!M22*'IPCC data'!J22*(1-EXP(-1000/'IPCC data'!J22))*'IPCC data'!E22,""))</f>
        <v>7.1731464887984022E-11</v>
      </c>
      <c r="C22">
        <f t="shared" si="0"/>
        <v>130.90267234285682</v>
      </c>
    </row>
    <row r="23" spans="1:3" x14ac:dyDescent="0.3">
      <c r="A23" s="16" t="s">
        <v>65</v>
      </c>
      <c r="B23">
        <f>IF('IPCC data'!I23=0,0,IFERROR('IPCC data'!M23*'IPCC data'!J23*(1-EXP(-1000/'IPCC data'!J23))*'IPCC data'!E23,""))</f>
        <v>1.8219648016734007E-10</v>
      </c>
      <c r="C23">
        <f t="shared" si="0"/>
        <v>332.49015871363196</v>
      </c>
    </row>
    <row r="24" spans="1:3" x14ac:dyDescent="0.3">
      <c r="A24" s="16" t="s">
        <v>67</v>
      </c>
      <c r="B24">
        <f>IF('IPCC data'!I24=0,0,IFERROR('IPCC data'!M24*'IPCC data'!J24*(1-EXP(-1000/'IPCC data'!J24))*'IPCC data'!E24,""))</f>
        <v>1.1700156908565658E-11</v>
      </c>
      <c r="C24">
        <f t="shared" si="0"/>
        <v>21.351603631038397</v>
      </c>
    </row>
    <row r="25" spans="1:3" x14ac:dyDescent="0.3">
      <c r="A25" s="16" t="s">
        <v>69</v>
      </c>
      <c r="B25">
        <f>IF('IPCC data'!I25=0,0,IFERROR('IPCC data'!M25*'IPCC data'!J25*(1-EXP(-1000/'IPCC data'!J25))*'IPCC data'!E25,""))</f>
        <v>4.8111210049033312E-11</v>
      </c>
      <c r="C25">
        <f t="shared" si="0"/>
        <v>87.798094949012366</v>
      </c>
    </row>
    <row r="26" spans="1:3" x14ac:dyDescent="0.3">
      <c r="A26" s="16" t="s">
        <v>71</v>
      </c>
      <c r="B26">
        <f>IF('IPCC data'!I26=0,0,IFERROR('IPCC data'!M26*'IPCC data'!J26*(1-EXP(-1000/'IPCC data'!J26))*'IPCC data'!E26,""))</f>
        <v>1.37E-13</v>
      </c>
      <c r="C26">
        <f t="shared" si="0"/>
        <v>0.25001115115907124</v>
      </c>
    </row>
    <row r="27" spans="1:3" x14ac:dyDescent="0.3">
      <c r="A27" s="22" t="s">
        <v>74</v>
      </c>
    </row>
    <row r="28" spans="1:3" x14ac:dyDescent="0.3">
      <c r="A28" s="16" t="s">
        <v>75</v>
      </c>
      <c r="B28">
        <f>IF('IPCC data'!I28=0,0,IFERROR('IPCC data'!M28*'IPCC data'!J28*(1-EXP(-1000/'IPCC data'!J28))*'IPCC data'!E28,""))</f>
        <v>3.1040262470811746E-9</v>
      </c>
      <c r="C28">
        <f t="shared" si="0"/>
        <v>5664.5341259907746</v>
      </c>
    </row>
    <row r="29" spans="1:3" x14ac:dyDescent="0.3">
      <c r="A29" s="16" t="s">
        <v>77</v>
      </c>
      <c r="B29">
        <f>IF('IPCC data'!I29=0,0,IFERROR('IPCC data'!M29*'IPCC data'!J29*(1-EXP(-1000/'IPCC data'!J29))*'IPCC data'!E29,""))</f>
        <v>6.2062480658155276E-11</v>
      </c>
      <c r="C29">
        <f t="shared" si="0"/>
        <v>113.2577535265182</v>
      </c>
    </row>
    <row r="30" spans="1:3" x14ac:dyDescent="0.3">
      <c r="A30" s="16" t="s">
        <v>79</v>
      </c>
      <c r="B30">
        <f>IF('IPCC data'!I30=0,0,IFERROR('IPCC data'!M30*'IPCC data'!J30*(1-EXP(-1000/'IPCC data'!J30))*'IPCC data'!E30,""))</f>
        <v>1.0704232468954444E-11</v>
      </c>
      <c r="C30">
        <f t="shared" si="0"/>
        <v>19.534142203194218</v>
      </c>
    </row>
    <row r="31" spans="1:3" x14ac:dyDescent="0.3">
      <c r="A31" s="16" t="s">
        <v>81</v>
      </c>
      <c r="B31">
        <f>IF('IPCC data'!I31=0,0,IFERROR('IPCC data'!M31*'IPCC data'!J31*(1-EXP(-1000/'IPCC data'!J31))*'IPCC data'!E31,""))</f>
        <v>2.9943487137549688E-10</v>
      </c>
      <c r="C31">
        <f t="shared" si="0"/>
        <v>546.43837145807595</v>
      </c>
    </row>
    <row r="32" spans="1:3" x14ac:dyDescent="0.3">
      <c r="A32" s="16" t="s">
        <v>83</v>
      </c>
      <c r="B32">
        <f>IF('IPCC data'!I32=0,0,IFERROR('IPCC data'!M32*'IPCC data'!J32*(1-EXP(-1000/'IPCC data'!J32))*'IPCC data'!E32,""))</f>
        <v>1.0215993083646127E-10</v>
      </c>
      <c r="C32">
        <f t="shared" si="0"/>
        <v>186.43154679383051</v>
      </c>
    </row>
    <row r="33" spans="1:3" x14ac:dyDescent="0.3">
      <c r="A33" s="16" t="s">
        <v>85</v>
      </c>
      <c r="B33">
        <f>IF('IPCC data'!I33=0,0,IFERROR('IPCC data'!M33*'IPCC data'!J33*(1-EXP(-1000/'IPCC data'!J33))*'IPCC data'!E33,""))</f>
        <v>1.1926082005754428E-10</v>
      </c>
      <c r="C33">
        <f t="shared" si="0"/>
        <v>217.63894095446349</v>
      </c>
    </row>
    <row r="34" spans="1:3" x14ac:dyDescent="0.3">
      <c r="A34" s="16" t="s">
        <v>87</v>
      </c>
      <c r="B34">
        <f>IF('IPCC data'!I34=0,0,IFERROR('IPCC data'!M34*'IPCC data'!J34*(1-EXP(-1000/'IPCC data'!J34))*'IPCC data'!E34,""))</f>
        <v>3.0099641328552906E-11</v>
      </c>
      <c r="C34">
        <f t="shared" si="0"/>
        <v>54.928802759318742</v>
      </c>
    </row>
    <row r="35" spans="1:3" x14ac:dyDescent="0.3">
      <c r="A35" s="16" t="s">
        <v>89</v>
      </c>
      <c r="B35">
        <f>IF('IPCC data'!I35=0,0,IFERROR('IPCC data'!M35*'IPCC data'!J35*(1-EXP(-1000/'IPCC data'!J35))*'IPCC data'!E35,""))</f>
        <v>5.0047920476759594E-10</v>
      </c>
      <c r="C35">
        <f t="shared" si="0"/>
        <v>913.32395704469479</v>
      </c>
    </row>
    <row r="36" spans="1:3" x14ac:dyDescent="0.3">
      <c r="A36" s="16" t="s">
        <v>91</v>
      </c>
      <c r="B36">
        <f>IF('IPCC data'!I36=0,0,IFERROR('IPCC data'!M36*'IPCC data'!J36*(1-EXP(-1000/'IPCC data'!J36))*'IPCC data'!E36,""))</f>
        <v>1.51E-12</v>
      </c>
      <c r="C36">
        <f t="shared" si="0"/>
        <v>2.7555973594904932</v>
      </c>
    </row>
    <row r="37" spans="1:3" x14ac:dyDescent="0.3">
      <c r="A37" s="16" t="s">
        <v>93</v>
      </c>
      <c r="B37">
        <f>IF('IPCC data'!I37=0,0,IFERROR('IPCC data'!M37*'IPCC data'!J37*(1-EXP(-1000/'IPCC data'!J37))*'IPCC data'!E37,""))</f>
        <v>1.260001020347632E-11</v>
      </c>
      <c r="C37">
        <f t="shared" si="0"/>
        <v>22.993744931293126</v>
      </c>
    </row>
    <row r="38" spans="1:3" x14ac:dyDescent="0.3">
      <c r="A38" s="16" t="s">
        <v>95</v>
      </c>
      <c r="B38">
        <f>IF('IPCC data'!I38=0,0,IFERROR('IPCC data'!M38*'IPCC data'!J38*(1-EXP(-1000/'IPCC data'!J38))*'IPCC data'!E38,""))</f>
        <v>3.3299999999999999E-13</v>
      </c>
      <c r="C38">
        <f t="shared" si="0"/>
        <v>0.60769133821876431</v>
      </c>
    </row>
    <row r="39" spans="1:3" x14ac:dyDescent="0.3">
      <c r="A39" s="16" t="s">
        <v>97</v>
      </c>
      <c r="B39">
        <f>IF('IPCC data'!I39=0,0,IFERROR('IPCC data'!M39*'IPCC data'!J39*(1-EXP(-1000/'IPCC data'!J39))*'IPCC data'!E39,""))</f>
        <v>2.4959973819745069E-10</v>
      </c>
      <c r="C39">
        <f t="shared" si="0"/>
        <v>455.49429106384997</v>
      </c>
    </row>
    <row r="40" spans="1:3" x14ac:dyDescent="0.3">
      <c r="A40" s="16" t="s">
        <v>99</v>
      </c>
      <c r="B40">
        <f>IF('IPCC data'!I40=0,0,IFERROR('IPCC data'!M40*'IPCC data'!J40*(1-EXP(-1000/'IPCC data'!J40))*'IPCC data'!E40,""))</f>
        <v>3.328853649619925E-10</v>
      </c>
      <c r="C40">
        <f t="shared" si="0"/>
        <v>607.48214086244741</v>
      </c>
    </row>
    <row r="41" spans="1:3" x14ac:dyDescent="0.3">
      <c r="A41" s="16" t="s">
        <v>101</v>
      </c>
      <c r="B41">
        <f>IF('IPCC data'!I41=0,0,IFERROR('IPCC data'!M41*'IPCC data'!J41*(1-EXP(-1000/'IPCC data'!J41))*'IPCC data'!E41,""))</f>
        <v>1.1090836811559875E-10</v>
      </c>
      <c r="C41">
        <f t="shared" si="0"/>
        <v>202.39656047996257</v>
      </c>
    </row>
    <row r="42" spans="1:3" x14ac:dyDescent="0.3">
      <c r="A42" s="16" t="s">
        <v>103</v>
      </c>
      <c r="B42">
        <f>IF('IPCC data'!I42=0,0,IFERROR('IPCC data'!M42*'IPCC data'!J42*(1-EXP(-1000/'IPCC data'!J42))*'IPCC data'!E42,""))</f>
        <v>1.2248624329801321E-10</v>
      </c>
      <c r="C42">
        <f t="shared" si="0"/>
        <v>223.52501232179821</v>
      </c>
    </row>
    <row r="43" spans="1:3" x14ac:dyDescent="0.3">
      <c r="A43" s="16" t="s">
        <v>105</v>
      </c>
      <c r="B43">
        <f>IF('IPCC data'!I43=0,0,IFERROR('IPCC data'!M43*'IPCC data'!J43*(1-EXP(-1000/'IPCC data'!J43))*'IPCC data'!E43,""))</f>
        <v>2.147106824209106E-9</v>
      </c>
      <c r="C43">
        <f t="shared" si="0"/>
        <v>3918.2529108176363</v>
      </c>
    </row>
    <row r="44" spans="1:3" x14ac:dyDescent="0.3">
      <c r="A44" s="16" t="s">
        <v>107</v>
      </c>
      <c r="B44">
        <f>IF('IPCC data'!I44=0,0,IFERROR('IPCC data'!M44*'IPCC data'!J44*(1-EXP(-1000/'IPCC data'!J44))*'IPCC data'!E44,""))</f>
        <v>6.561270116084312E-11</v>
      </c>
      <c r="C44">
        <f t="shared" si="0"/>
        <v>119.7365470648067</v>
      </c>
    </row>
    <row r="45" spans="1:3" x14ac:dyDescent="0.3">
      <c r="A45" s="16" t="s">
        <v>109</v>
      </c>
      <c r="B45">
        <f>IF('IPCC data'!I45=0,0,IFERROR('IPCC data'!M45*'IPCC data'!J45*(1-EXP(-1000/'IPCC data'!J45))*'IPCC data'!E45,""))</f>
        <v>4.8215305917125479E-10</v>
      </c>
      <c r="C45">
        <f t="shared" si="0"/>
        <v>879.88059385600877</v>
      </c>
    </row>
    <row r="46" spans="1:3" x14ac:dyDescent="0.3">
      <c r="A46" s="16" t="s">
        <v>111</v>
      </c>
      <c r="B46">
        <f>IF('IPCC data'!I46=0,0,IFERROR('IPCC data'!M46*'IPCC data'!J46*(1-EXP(-1000/'IPCC data'!J46))*'IPCC data'!E46,""))</f>
        <v>2.1570792520972849E-11</v>
      </c>
      <c r="C46">
        <f t="shared" si="0"/>
        <v>39.364515836364276</v>
      </c>
    </row>
    <row r="47" spans="1:3" x14ac:dyDescent="0.3">
      <c r="A47" s="16" t="s">
        <v>113</v>
      </c>
      <c r="B47">
        <f>IF('IPCC data'!I47=0,0,IFERROR('IPCC data'!M47*'IPCC data'!J47*(1-EXP(-1000/'IPCC data'!J47))*'IPCC data'!E47,""))</f>
        <v>2.6621020236830513E-11</v>
      </c>
      <c r="C47">
        <f t="shared" si="0"/>
        <v>48.580670908313337</v>
      </c>
    </row>
    <row r="48" spans="1:3" x14ac:dyDescent="0.3">
      <c r="A48" s="16" t="s">
        <v>115</v>
      </c>
      <c r="B48">
        <f>IF('IPCC data'!I48=0,0,IFERROR('IPCC data'!M48*'IPCC data'!J48*(1-EXP(-1000/'IPCC data'!J48))*'IPCC data'!E48,""))</f>
        <v>7.8732791804481521E-11</v>
      </c>
      <c r="C48">
        <f t="shared" si="0"/>
        <v>143.67938622632053</v>
      </c>
    </row>
    <row r="49" spans="1:3" x14ac:dyDescent="0.3">
      <c r="A49" s="16" t="s">
        <v>117</v>
      </c>
      <c r="B49">
        <f>IF('IPCC data'!I49=0,0,IFERROR('IPCC data'!M49*'IPCC data'!J49*(1-EXP(-1000/'IPCC data'!J49))*'IPCC data'!E49,""))</f>
        <v>6.9300002001989974E-12</v>
      </c>
      <c r="C49">
        <f t="shared" si="0"/>
        <v>12.646549836382084</v>
      </c>
    </row>
    <row r="50" spans="1:3" x14ac:dyDescent="0.3">
      <c r="A50" s="16" t="s">
        <v>119</v>
      </c>
      <c r="B50">
        <f>IF('IPCC data'!I50=0,0,IFERROR('IPCC data'!M50*'IPCC data'!J50*(1-EXP(-1000/'IPCC data'!J50))*'IPCC data'!E50,""))</f>
        <v>1.3203013112699177E-11</v>
      </c>
      <c r="C50">
        <f t="shared" si="0"/>
        <v>24.094164285213385</v>
      </c>
    </row>
    <row r="51" spans="1:3" x14ac:dyDescent="0.3">
      <c r="A51" s="16" t="s">
        <v>121</v>
      </c>
      <c r="B51">
        <f>IF('IPCC data'!I51=0,0,IFERROR('IPCC data'!M51*'IPCC data'!J51*(1-EXP(-1000/'IPCC data'!J51))*'IPCC data'!E51,""))</f>
        <v>2.2305906509972888E-10</v>
      </c>
      <c r="C51">
        <f t="shared" si="0"/>
        <v>407.06024556240459</v>
      </c>
    </row>
    <row r="52" spans="1:3" x14ac:dyDescent="0.3">
      <c r="A52" s="16" t="s">
        <v>123</v>
      </c>
      <c r="B52">
        <f>IF('IPCC data'!I52=0,0,IFERROR('IPCC data'!M52*'IPCC data'!J52*(1-EXP(-1000/'IPCC data'!J52))*'IPCC data'!E52,""))</f>
        <v>7.3804606757636517E-11</v>
      </c>
      <c r="C52">
        <f t="shared" si="0"/>
        <v>134.68594668846185</v>
      </c>
    </row>
    <row r="53" spans="1:3" x14ac:dyDescent="0.3">
      <c r="A53" s="16" t="s">
        <v>125</v>
      </c>
      <c r="B53">
        <f>IF('IPCC data'!I53=0,0,IFERROR('IPCC data'!M53*'IPCC data'!J53*(1-EXP(-1000/'IPCC data'!J53))*'IPCC data'!E53,""))</f>
        <v>1.5157319981170183E-10</v>
      </c>
      <c r="C53">
        <f t="shared" si="0"/>
        <v>276.60576766268241</v>
      </c>
    </row>
    <row r="54" spans="1:3" x14ac:dyDescent="0.3">
      <c r="A54" s="16" t="s">
        <v>127</v>
      </c>
      <c r="B54">
        <f>IF('IPCC data'!I54=0,0,IFERROR('IPCC data'!M54*'IPCC data'!J54*(1-EXP(-1000/'IPCC data'!J54))*'IPCC data'!E54,""))</f>
        <v>0</v>
      </c>
      <c r="C54">
        <f t="shared" si="0"/>
        <v>0</v>
      </c>
    </row>
    <row r="55" spans="1:3" x14ac:dyDescent="0.3">
      <c r="A55" s="16" t="s">
        <v>129</v>
      </c>
      <c r="B55">
        <f>IF('IPCC data'!I55=0,0,IFERROR('IPCC data'!M55*'IPCC data'!J55*(1-EXP(-1000/'IPCC data'!J55))*'IPCC data'!E55,""))</f>
        <v>0</v>
      </c>
      <c r="C55">
        <f t="shared" si="0"/>
        <v>0</v>
      </c>
    </row>
    <row r="56" spans="1:3" x14ac:dyDescent="0.3">
      <c r="A56" s="16" t="s">
        <v>131</v>
      </c>
      <c r="B56">
        <f>IF('IPCC data'!I56=0,0,IFERROR('IPCC data'!M56*'IPCC data'!J56*(1-EXP(-1000/'IPCC data'!J56))*'IPCC data'!E56,""))</f>
        <v>0</v>
      </c>
      <c r="C56">
        <f t="shared" si="0"/>
        <v>0</v>
      </c>
    </row>
    <row r="57" spans="1:3" x14ac:dyDescent="0.3">
      <c r="A57" s="16" t="s">
        <v>133</v>
      </c>
      <c r="B57">
        <f>IF('IPCC data'!I57=0,0,IFERROR('IPCC data'!M57*'IPCC data'!J57*(1-EXP(-1000/'IPCC data'!J57))*'IPCC data'!E57,""))</f>
        <v>0</v>
      </c>
      <c r="C57">
        <f t="shared" si="0"/>
        <v>0</v>
      </c>
    </row>
    <row r="58" spans="1:3" x14ac:dyDescent="0.3">
      <c r="A58" s="16" t="s">
        <v>135</v>
      </c>
      <c r="B58">
        <f>IF('IPCC data'!I58=0,0,IFERROR('IPCC data'!M58*'IPCC data'!J58*(1-EXP(-1000/'IPCC data'!J58))*'IPCC data'!E58,""))</f>
        <v>0</v>
      </c>
      <c r="C58">
        <f t="shared" si="0"/>
        <v>0</v>
      </c>
    </row>
    <row r="59" spans="1:3" x14ac:dyDescent="0.3">
      <c r="A59" s="16" t="s">
        <v>137</v>
      </c>
      <c r="B59">
        <f>IF('IPCC data'!I59=0,0,IFERROR('IPCC data'!M59*'IPCC data'!J59*(1-EXP(-1000/'IPCC data'!J59))*'IPCC data'!E59,""))</f>
        <v>0</v>
      </c>
      <c r="C59">
        <f t="shared" si="0"/>
        <v>0</v>
      </c>
    </row>
    <row r="60" spans="1:3" x14ac:dyDescent="0.3">
      <c r="A60" s="16" t="s">
        <v>139</v>
      </c>
      <c r="B60">
        <f>IF('IPCC data'!I60=0,0,IFERROR('IPCC data'!M60*'IPCC data'!J60*(1-EXP(-1000/'IPCC data'!J60))*'IPCC data'!E60,""))</f>
        <v>8.7400000000000011E-14</v>
      </c>
      <c r="C60">
        <f t="shared" si="0"/>
        <v>0.15949616504600606</v>
      </c>
    </row>
    <row r="61" spans="1:3" x14ac:dyDescent="0.3">
      <c r="A61" s="16" t="s">
        <v>141</v>
      </c>
      <c r="B61">
        <f>IF('IPCC data'!I61=0,0,IFERROR('IPCC data'!M61*'IPCC data'!J61*(1-EXP(-1000/'IPCC data'!J61))*'IPCC data'!E61,""))</f>
        <v>1.54E-13</v>
      </c>
      <c r="C61">
        <f t="shared" si="0"/>
        <v>0.28103443268975892</v>
      </c>
    </row>
    <row r="62" spans="1:3" x14ac:dyDescent="0.3">
      <c r="A62" s="16" t="s">
        <v>143</v>
      </c>
      <c r="B62">
        <f>IF('IPCC data'!I62=0,0,IFERROR('IPCC data'!M62*'IPCC data'!J62*(1-EXP(-1000/'IPCC data'!J62))*'IPCC data'!E62,""))</f>
        <v>0</v>
      </c>
      <c r="C62">
        <f t="shared" si="0"/>
        <v>0</v>
      </c>
    </row>
    <row r="63" spans="1:3" x14ac:dyDescent="0.3">
      <c r="A63" s="16" t="s">
        <v>145</v>
      </c>
      <c r="B63">
        <f>IF('IPCC data'!I63=0,0,IFERROR('IPCC data'!M63*'IPCC data'!J63*(1-EXP(-1000/'IPCC data'!J63))*'IPCC data'!E63,""))</f>
        <v>0</v>
      </c>
      <c r="C63">
        <f t="shared" si="0"/>
        <v>0</v>
      </c>
    </row>
    <row r="64" spans="1:3" x14ac:dyDescent="0.3">
      <c r="A64" s="16" t="s">
        <v>147</v>
      </c>
      <c r="B64">
        <f>IF('IPCC data'!I64=0,0,IFERROR('IPCC data'!M64*'IPCC data'!J64*(1-EXP(-1000/'IPCC data'!J64))*'IPCC data'!E64,""))</f>
        <v>0</v>
      </c>
      <c r="C64">
        <f t="shared" si="0"/>
        <v>0</v>
      </c>
    </row>
    <row r="65" spans="1:3" x14ac:dyDescent="0.3">
      <c r="A65" s="16" t="s">
        <v>149</v>
      </c>
      <c r="B65">
        <f>IF('IPCC data'!I65=0,0,IFERROR('IPCC data'!M65*'IPCC data'!J65*(1-EXP(-1000/'IPCC data'!J65))*'IPCC data'!E65,""))</f>
        <v>0</v>
      </c>
      <c r="C65">
        <f t="shared" si="0"/>
        <v>0</v>
      </c>
    </row>
    <row r="66" spans="1:3" x14ac:dyDescent="0.3">
      <c r="A66" s="16" t="s">
        <v>151</v>
      </c>
      <c r="B66">
        <f>IF('IPCC data'!I66=0,0,IFERROR('IPCC data'!M66*'IPCC data'!J66*(1-EXP(-1000/'IPCC data'!J66))*'IPCC data'!E66,""))</f>
        <v>0</v>
      </c>
      <c r="C66">
        <f t="shared" si="0"/>
        <v>0</v>
      </c>
    </row>
    <row r="67" spans="1:3" x14ac:dyDescent="0.3">
      <c r="A67" s="22" t="s">
        <v>153</v>
      </c>
      <c r="B67">
        <f>IF('IPCC data'!I67=0,0,IFERROR('IPCC data'!M67*'IPCC data'!J67*(1-EXP(-1000/'IPCC data'!J67))*'IPCC data'!E67,""))</f>
        <v>0</v>
      </c>
      <c r="C67">
        <f t="shared" ref="C67:C130" si="1">IFERROR(B67/B$2,"")</f>
        <v>0</v>
      </c>
    </row>
    <row r="68" spans="1:3" x14ac:dyDescent="0.3">
      <c r="A68" s="16" t="s">
        <v>154</v>
      </c>
      <c r="B68">
        <f>IF('IPCC data'!I68=0,0,IFERROR('IPCC data'!M68*'IPCC data'!J68*(1-EXP(-1000/'IPCC data'!J68))*'IPCC data'!E68,""))</f>
        <v>1.4684333009768652E-11</v>
      </c>
      <c r="C68">
        <f t="shared" si="1"/>
        <v>26.79742335602489</v>
      </c>
    </row>
    <row r="69" spans="1:3" x14ac:dyDescent="0.3">
      <c r="A69" s="16" t="s">
        <v>156</v>
      </c>
      <c r="B69">
        <f>IF('IPCC data'!I69=0,0,IFERROR('IPCC data'!M69*'IPCC data'!J69*(1-EXP(-1000/'IPCC data'!J69))*'IPCC data'!E69,""))</f>
        <v>1.6220349762652116E-10</v>
      </c>
      <c r="C69">
        <f t="shared" si="1"/>
        <v>296.00498659587032</v>
      </c>
    </row>
    <row r="70" spans="1:3" x14ac:dyDescent="0.3">
      <c r="A70" s="16" t="s">
        <v>158</v>
      </c>
      <c r="B70">
        <f>IF('IPCC data'!I70=0,0,IFERROR('IPCC data'!M70*'IPCC data'!J70*(1-EXP(-1000/'IPCC data'!J70))*'IPCC data'!E70,""))</f>
        <v>1.120000001154246E-12</v>
      </c>
      <c r="C70">
        <f t="shared" si="1"/>
        <v>2.043886785304629</v>
      </c>
    </row>
    <row r="71" spans="1:3" x14ac:dyDescent="0.3">
      <c r="A71" s="16" t="s">
        <v>160</v>
      </c>
      <c r="B71">
        <f>IF('IPCC data'!I71=0,0,IFERROR('IPCC data'!M71*'IPCC data'!J71*(1-EXP(-1000/'IPCC data'!J71))*'IPCC data'!E71,""))</f>
        <v>8.1800000000000005E-13</v>
      </c>
      <c r="C71">
        <f t="shared" si="1"/>
        <v>1.4927673113001481</v>
      </c>
    </row>
    <row r="72" spans="1:3" x14ac:dyDescent="0.3">
      <c r="A72" s="16" t="s">
        <v>162</v>
      </c>
      <c r="B72">
        <f>IF('IPCC data'!I72=0,0,IFERROR('IPCC data'!M72*'IPCC data'!J72*(1-EXP(-1000/'IPCC data'!J72))*'IPCC data'!E72,""))</f>
        <v>1.5000000000000001E-12</v>
      </c>
      <c r="C72">
        <f t="shared" si="1"/>
        <v>2.7373483703547947</v>
      </c>
    </row>
    <row r="73" spans="1:3" x14ac:dyDescent="0.3">
      <c r="A73" s="16" t="s">
        <v>164</v>
      </c>
      <c r="B73">
        <f>IF('IPCC data'!I73=0,0,IFERROR('IPCC data'!M73*'IPCC data'!J73*(1-EXP(-1000/'IPCC data'!J73))*'IPCC data'!E73,""))</f>
        <v>8.2399999999999995E-14</v>
      </c>
      <c r="C73">
        <f t="shared" si="1"/>
        <v>0.15037167047815669</v>
      </c>
    </row>
    <row r="74" spans="1:3" x14ac:dyDescent="0.3">
      <c r="A74" s="22" t="s">
        <v>166</v>
      </c>
    </row>
    <row r="75" spans="1:3" x14ac:dyDescent="0.3">
      <c r="A75" s="16" t="s">
        <v>167</v>
      </c>
      <c r="B75">
        <f>IF('IPCC data'!I75=0,0,IFERROR('IPCC data'!M75*'IPCC data'!J75*(1-EXP(-1000/'IPCC data'!J75))*'IPCC data'!E75,""))</f>
        <v>2.1600000000149986E-13</v>
      </c>
      <c r="C75">
        <f t="shared" si="1"/>
        <v>0.39417816533382749</v>
      </c>
    </row>
    <row r="76" spans="1:3" x14ac:dyDescent="0.3">
      <c r="A76" s="16" t="s">
        <v>169</v>
      </c>
      <c r="B76">
        <f>IF('IPCC data'!I76=0,0,IFERROR('IPCC data'!M76*'IPCC data'!J76*(1-EXP(-1000/'IPCC data'!J76))*'IPCC data'!E76,""))</f>
        <v>9.3100000000000002E-14</v>
      </c>
      <c r="C76">
        <f t="shared" si="1"/>
        <v>0.16989808885335425</v>
      </c>
    </row>
    <row r="77" spans="1:3" x14ac:dyDescent="0.3">
      <c r="A77" s="16" t="s">
        <v>171</v>
      </c>
      <c r="B77">
        <f>IF('IPCC data'!I77=0,0,IFERROR('IPCC data'!M77*'IPCC data'!J77*(1-EXP(-1000/'IPCC data'!J77))*'IPCC data'!E77,""))</f>
        <v>3.4467802276489323E-11</v>
      </c>
      <c r="C77">
        <f t="shared" si="1"/>
        <v>62.900254927506218</v>
      </c>
    </row>
    <row r="78" spans="1:3" x14ac:dyDescent="0.3">
      <c r="A78" s="16" t="s">
        <v>173</v>
      </c>
      <c r="B78">
        <f>IF('IPCC data'!I78=0,0,IFERROR('IPCC data'!M78*'IPCC data'!J78*(1-EXP(-1000/'IPCC data'!J78))*'IPCC data'!E78,""))</f>
        <v>2.1210730276596623E-11</v>
      </c>
      <c r="C78">
        <f t="shared" si="1"/>
        <v>38.707438637784577</v>
      </c>
    </row>
    <row r="79" spans="1:3" x14ac:dyDescent="0.3">
      <c r="A79" s="16" t="s">
        <v>175</v>
      </c>
      <c r="B79">
        <f>IF('IPCC data'!I79=0,0,IFERROR('IPCC data'!M79*'IPCC data'!J79*(1-EXP(-1000/'IPCC data'!J79))*'IPCC data'!E79,""))</f>
        <v>1.6074392435314408E-10</v>
      </c>
      <c r="C79">
        <f t="shared" si="1"/>
        <v>293.34141291500885</v>
      </c>
    </row>
    <row r="80" spans="1:3" x14ac:dyDescent="0.3">
      <c r="A80" s="16" t="s">
        <v>177</v>
      </c>
      <c r="B80">
        <f>IF('IPCC data'!I80=0,0,IFERROR('IPCC data'!M80*'IPCC data'!J80*(1-EXP(-1000/'IPCC data'!J80))*'IPCC data'!E80,""))</f>
        <v>7.3550166288944191E-10</v>
      </c>
      <c r="C80">
        <f t="shared" si="1"/>
        <v>1342.2161855357701</v>
      </c>
    </row>
    <row r="81" spans="1:3" x14ac:dyDescent="0.3">
      <c r="A81" s="16" t="s">
        <v>179</v>
      </c>
      <c r="B81">
        <f>IF('IPCC data'!I81=0,0,IFERROR('IPCC data'!M81*'IPCC data'!J81*(1-EXP(-1000/'IPCC data'!J81))*'IPCC data'!E81,""))</f>
        <v>1.5922228302802377E-11</v>
      </c>
      <c r="C81">
        <f t="shared" si="1"/>
        <v>29.05645713139538</v>
      </c>
    </row>
    <row r="82" spans="1:3" x14ac:dyDescent="0.3">
      <c r="A82" s="16" t="s">
        <v>181</v>
      </c>
      <c r="B82">
        <f>IF('IPCC data'!I82=0,0,IFERROR('IPCC data'!M82*'IPCC data'!J82*(1-EXP(-1000/'IPCC data'!J82))*'IPCC data'!E82,""))</f>
        <v>3.7700000038852749E-12</v>
      </c>
      <c r="C82">
        <f t="shared" si="1"/>
        <v>6.8798689112486171</v>
      </c>
    </row>
    <row r="83" spans="1:3" x14ac:dyDescent="0.3">
      <c r="A83" s="16" t="s">
        <v>183</v>
      </c>
      <c r="B83">
        <f>IF('IPCC data'!I83=0,0,IFERROR('IPCC data'!M83*'IPCC data'!J83*(1-EXP(-1000/'IPCC data'!J83))*'IPCC data'!E83,""))</f>
        <v>1.6808503238057704E-11</v>
      </c>
      <c r="C83">
        <f t="shared" si="1"/>
        <v>30.673819297867027</v>
      </c>
    </row>
    <row r="84" spans="1:3" x14ac:dyDescent="0.3">
      <c r="A84" s="16" t="s">
        <v>185</v>
      </c>
      <c r="B84">
        <f>IF('IPCC data'!I84=0,0,IFERROR('IPCC data'!M84*'IPCC data'!J84*(1-EXP(-1000/'IPCC data'!J84))*'IPCC data'!E84,""))</f>
        <v>1.359037962662131E-10</v>
      </c>
      <c r="C84">
        <f t="shared" si="1"/>
        <v>248.01069015623227</v>
      </c>
    </row>
    <row r="85" spans="1:3" x14ac:dyDescent="0.3">
      <c r="A85" s="22" t="s">
        <v>187</v>
      </c>
    </row>
    <row r="86" spans="1:3" x14ac:dyDescent="0.3">
      <c r="A86" s="16" t="s">
        <v>188</v>
      </c>
      <c r="B86">
        <f>IF('IPCC data'!I86=0,0,IFERROR('IPCC data'!M86*'IPCC data'!J86*(1-EXP(-1000/'IPCC data'!J86))*'IPCC data'!E86,""))</f>
        <v>7.0232594759913485E-9</v>
      </c>
      <c r="C86">
        <f t="shared" si="1"/>
        <v>12816.738587455857</v>
      </c>
    </row>
    <row r="87" spans="1:3" x14ac:dyDescent="0.3">
      <c r="A87" s="16" t="s">
        <v>190</v>
      </c>
      <c r="B87">
        <f>IF('IPCC data'!I87=0,0,IFERROR('IPCC data'!M87*'IPCC data'!J87*(1-EXP(-1000/'IPCC data'!J87))*'IPCC data'!E87,""))</f>
        <v>1.8833115389974714E-8</v>
      </c>
      <c r="C87">
        <f t="shared" si="1"/>
        <v>34368.531814300724</v>
      </c>
    </row>
    <row r="88" spans="1:3" x14ac:dyDescent="0.3">
      <c r="A88" s="16" t="s">
        <v>192</v>
      </c>
      <c r="B88">
        <f>IF('IPCC data'!I88=0,0,IFERROR('IPCC data'!M88*'IPCC data'!J88*(1-EXP(-1000/'IPCC data'!J88))*'IPCC data'!E88,""))</f>
        <v>9.7125827097854391E-9</v>
      </c>
      <c r="C88">
        <f t="shared" si="1"/>
        <v>17724.481635044882</v>
      </c>
    </row>
    <row r="89" spans="1:3" x14ac:dyDescent="0.3">
      <c r="A89" s="16" t="s">
        <v>194</v>
      </c>
      <c r="B89">
        <f>IF('IPCC data'!I89=0,0,IFERROR('IPCC data'!M89*'IPCC data'!J89*(1-EXP(-1000/'IPCC data'!J89))*'IPCC data'!E89,""))</f>
        <v>4.0105228499020326E-10</v>
      </c>
      <c r="C89">
        <f t="shared" si="1"/>
        <v>731.87987916333293</v>
      </c>
    </row>
    <row r="90" spans="1:3" x14ac:dyDescent="0.3">
      <c r="A90" s="16" t="s">
        <v>196</v>
      </c>
      <c r="B90">
        <f>IF('IPCC data'!I90=0,0,IFERROR('IPCC data'!M90*'IPCC data'!J90*(1-EXP(-1000/'IPCC data'!J90))*'IPCC data'!E90,""))</f>
        <v>6.0331187637445786E-9</v>
      </c>
      <c r="C90">
        <f t="shared" si="1"/>
        <v>11009.831877395436</v>
      </c>
    </row>
    <row r="91" spans="1:3" x14ac:dyDescent="0.3">
      <c r="A91" s="16" t="s">
        <v>198</v>
      </c>
      <c r="B91">
        <f>IF('IPCC data'!I91=0,0,IFERROR('IPCC data'!M91*'IPCC data'!J91*(1-EXP(-1000/'IPCC data'!J91))*'IPCC data'!E91,""))</f>
        <v>9.7595596162736118E-9</v>
      </c>
      <c r="C91">
        <f t="shared" si="1"/>
        <v>17810.209740658021</v>
      </c>
    </row>
    <row r="92" spans="1:3" x14ac:dyDescent="0.3">
      <c r="A92" s="16" t="s">
        <v>200</v>
      </c>
      <c r="B92">
        <f>IF('IPCC data'!I92=0,0,IFERROR('IPCC data'!M92*'IPCC data'!J92*(1-EXP(-1000/'IPCC data'!J92))*'IPCC data'!E92,""))</f>
        <v>7.2964754768653926E-9</v>
      </c>
      <c r="C92">
        <f t="shared" si="1"/>
        <v>13315.330170620802</v>
      </c>
    </row>
    <row r="93" spans="1:3" x14ac:dyDescent="0.3">
      <c r="A93" s="16" t="s">
        <v>202</v>
      </c>
      <c r="B93">
        <f>IF('IPCC data'!I93=0,0,IFERROR('IPCC data'!M93*'IPCC data'!J93*(1-EXP(-1000/'IPCC data'!J93))*'IPCC data'!E93,""))</f>
        <v>6.9109357142556944E-9</v>
      </c>
      <c r="C93">
        <f t="shared" si="1"/>
        <v>12611.759076696382</v>
      </c>
    </row>
    <row r="94" spans="1:3" x14ac:dyDescent="0.3">
      <c r="A94" s="16" t="s">
        <v>204</v>
      </c>
      <c r="B94">
        <f>IF('IPCC data'!I94=0,0,IFERROR('IPCC data'!M94*'IPCC data'!J94*(1-EXP(-1000/'IPCC data'!J94))*'IPCC data'!E94,""))</f>
        <v>7.6286071207713395E-9</v>
      </c>
      <c r="C94">
        <f t="shared" si="1"/>
        <v>13921.436846746938</v>
      </c>
    </row>
    <row r="95" spans="1:3" x14ac:dyDescent="0.3">
      <c r="A95" s="16" t="s">
        <v>206</v>
      </c>
      <c r="B95">
        <f>IF('IPCC data'!I95=0,0,IFERROR('IPCC data'!M95*'IPCC data'!J95*(1-EXP(-1000/'IPCC data'!J95))*'IPCC data'!E95,""))</f>
        <v>7.1335738328576093E-9</v>
      </c>
      <c r="C95">
        <f t="shared" si="1"/>
        <v>13018.051137452254</v>
      </c>
    </row>
    <row r="96" spans="1:3" x14ac:dyDescent="0.3">
      <c r="A96" s="16" t="s">
        <v>208</v>
      </c>
      <c r="B96">
        <f>IF('IPCC data'!I96=0,0,IFERROR('IPCC data'!M96*'IPCC data'!J96*(1-EXP(-1000/'IPCC data'!J96))*'IPCC data'!E96,""))</f>
        <v>1.71E-13</v>
      </c>
      <c r="C96">
        <f t="shared" si="1"/>
        <v>0.31205771422044659</v>
      </c>
    </row>
    <row r="97" spans="1:3" x14ac:dyDescent="0.3">
      <c r="A97" s="16" t="s">
        <v>210</v>
      </c>
      <c r="B97">
        <f>IF('IPCC data'!I97=0,0,IFERROR('IPCC data'!M97*'IPCC data'!J97*(1-EXP(-1000/'IPCC data'!J97))*'IPCC data'!E97,""))</f>
        <v>7.0348880197520908E-9</v>
      </c>
      <c r="C97">
        <f t="shared" si="1"/>
        <v>12837.959504331235</v>
      </c>
    </row>
    <row r="98" spans="1:3" x14ac:dyDescent="0.3">
      <c r="A98" s="16" t="s">
        <v>212</v>
      </c>
      <c r="B98">
        <f>IF('IPCC data'!I98=0,0,IFERROR('IPCC data'!M98*'IPCC data'!J98*(1-EXP(-1000/'IPCC data'!J98))*'IPCC data'!E98,""))</f>
        <v>6.3043297952758803E-9</v>
      </c>
      <c r="C98">
        <f t="shared" si="1"/>
        <v>11504.764594185071</v>
      </c>
    </row>
    <row r="99" spans="1:3" x14ac:dyDescent="0.3">
      <c r="A99" s="16" t="s">
        <v>214</v>
      </c>
      <c r="B99">
        <f>IF('IPCC data'!I99=0,0,IFERROR('IPCC data'!M99*'IPCC data'!J99*(1-EXP(-1000/'IPCC data'!J99))*'IPCC data'!E99,""))</f>
        <v>6.1928089546831963E-9</v>
      </c>
      <c r="C99">
        <f t="shared" si="1"/>
        <v>11301.250333347083</v>
      </c>
    </row>
    <row r="100" spans="1:3" x14ac:dyDescent="0.3">
      <c r="A100" s="16" t="s">
        <v>216</v>
      </c>
      <c r="B100">
        <f>IF('IPCC data'!I100=0,0,IFERROR('IPCC data'!M100*'IPCC data'!J100*(1-EXP(-1000/'IPCC data'!J100))*'IPCC data'!E100,""))</f>
        <v>6.0509964199879977E-9</v>
      </c>
      <c r="C100">
        <f t="shared" si="1"/>
        <v>11042.456792851228</v>
      </c>
    </row>
    <row r="101" spans="1:3" x14ac:dyDescent="0.3">
      <c r="A101" s="16" t="s">
        <v>218</v>
      </c>
      <c r="B101">
        <f>IF('IPCC data'!I101=0,0,IFERROR('IPCC data'!M101*'IPCC data'!J101*(1-EXP(-1000/'IPCC data'!J101))*'IPCC data'!E101,""))</f>
        <v>5.3077749759073883E-9</v>
      </c>
      <c r="C101">
        <f t="shared" si="1"/>
        <v>9686.1527870066984</v>
      </c>
    </row>
    <row r="102" spans="1:3" x14ac:dyDescent="0.3">
      <c r="A102" s="16" t="s">
        <v>220</v>
      </c>
      <c r="B102">
        <f>IF('IPCC data'!I102=0,0,IFERROR('IPCC data'!M102*'IPCC data'!J102*(1-EXP(-1000/'IPCC data'!J102))*'IPCC data'!E102,""))</f>
        <v>5.3477163763600366E-9</v>
      </c>
      <c r="C102">
        <f t="shared" si="1"/>
        <v>9759.0418052991954</v>
      </c>
    </row>
    <row r="103" spans="1:3" x14ac:dyDescent="0.3">
      <c r="A103" s="16" t="s">
        <v>222</v>
      </c>
      <c r="B103">
        <f>IF('IPCC data'!I103=0,0,IFERROR('IPCC data'!M103*'IPCC data'!J103*(1-EXP(-1000/'IPCC data'!J103))*'IPCC data'!E103,""))</f>
        <v>4.660644807801853E-9</v>
      </c>
      <c r="C103">
        <f t="shared" si="1"/>
        <v>8505.2056462926248</v>
      </c>
    </row>
    <row r="104" spans="1:3" x14ac:dyDescent="0.3">
      <c r="A104" s="16" t="s">
        <v>224</v>
      </c>
      <c r="B104">
        <f>IF('IPCC data'!I104=0,0,IFERROR('IPCC data'!M104*'IPCC data'!J104*(1-EXP(-1000/'IPCC data'!J104))*'IPCC data'!E104,""))</f>
        <v>0</v>
      </c>
      <c r="C104">
        <f t="shared" si="1"/>
        <v>0</v>
      </c>
    </row>
    <row r="105" spans="1:3" x14ac:dyDescent="0.3">
      <c r="A105" s="16" t="s">
        <v>226</v>
      </c>
      <c r="B105">
        <f>IF('IPCC data'!I105=0,0,IFERROR('IPCC data'!M105*'IPCC data'!J105*(1-EXP(-1000/'IPCC data'!J105))*'IPCC data'!E105,""))</f>
        <v>0</v>
      </c>
      <c r="C105">
        <f t="shared" si="1"/>
        <v>0</v>
      </c>
    </row>
    <row r="106" spans="1:3" x14ac:dyDescent="0.3">
      <c r="A106" s="16" t="s">
        <v>228</v>
      </c>
      <c r="B106">
        <f>IF('IPCC data'!I106=0,0,IFERROR('IPCC data'!M106*'IPCC data'!J106*(1-EXP(-1000/'IPCC data'!J106))*'IPCC data'!E106,""))</f>
        <v>0</v>
      </c>
      <c r="C106">
        <f t="shared" si="1"/>
        <v>0</v>
      </c>
    </row>
    <row r="107" spans="1:3" x14ac:dyDescent="0.3">
      <c r="A107" s="16" t="s">
        <v>230</v>
      </c>
      <c r="B107">
        <f>IF('IPCC data'!I107=0,0,IFERROR('IPCC data'!M107*'IPCC data'!J107*(1-EXP(-1000/'IPCC data'!J107))*'IPCC data'!E107,""))</f>
        <v>0</v>
      </c>
      <c r="C107">
        <f t="shared" si="1"/>
        <v>0</v>
      </c>
    </row>
    <row r="108" spans="1:3" x14ac:dyDescent="0.3">
      <c r="A108" s="16" t="s">
        <v>232</v>
      </c>
      <c r="B108">
        <f>IF('IPCC data'!I108=0,0,IFERROR('IPCC data'!M108*'IPCC data'!J108*(1-EXP(-1000/'IPCC data'!J108))*'IPCC data'!E108,""))</f>
        <v>1.6199999999999999E-13</v>
      </c>
      <c r="C108">
        <f t="shared" si="1"/>
        <v>0.29563362399831777</v>
      </c>
    </row>
    <row r="109" spans="1:3" x14ac:dyDescent="0.3">
      <c r="A109" s="22" t="s">
        <v>234</v>
      </c>
    </row>
    <row r="110" spans="1:3" x14ac:dyDescent="0.3">
      <c r="A110" s="16" t="s">
        <v>235</v>
      </c>
      <c r="B110">
        <f>IF('IPCC data'!I110=0,0,IFERROR('IPCC data'!M110*'IPCC data'!J110*(1-EXP(-1000/'IPCC data'!J110))*'IPCC data'!E110,""))</f>
        <v>2.0042245147244362E-9</v>
      </c>
      <c r="C110">
        <f t="shared" si="1"/>
        <v>3657.5071394707097</v>
      </c>
    </row>
    <row r="111" spans="1:3" x14ac:dyDescent="0.3">
      <c r="A111" s="16" t="s">
        <v>237</v>
      </c>
      <c r="B111">
        <f>IF('IPCC data'!I111=0,0,IFERROR('IPCC data'!M111*'IPCC data'!J111*(1-EXP(-1000/'IPCC data'!J111))*'IPCC data'!E111,""))</f>
        <v>5.1849962877380692E-10</v>
      </c>
      <c r="C111">
        <f t="shared" si="1"/>
        <v>946.20940923569754</v>
      </c>
    </row>
    <row r="112" spans="1:3" x14ac:dyDescent="0.3">
      <c r="A112" s="16" t="s">
        <v>239</v>
      </c>
      <c r="B112">
        <f>IF('IPCC data'!I112=0,0,IFERROR('IPCC data'!M112*'IPCC data'!J112*(1-EXP(-1000/'IPCC data'!J112))*'IPCC data'!E112,""))</f>
        <v>4.7971653020115373E-11</v>
      </c>
      <c r="C112">
        <f t="shared" si="1"/>
        <v>87.543417478558979</v>
      </c>
    </row>
    <row r="113" spans="1:3" x14ac:dyDescent="0.3">
      <c r="A113" s="16" t="s">
        <v>241</v>
      </c>
      <c r="B113">
        <f>IF('IPCC data'!I113=0,0,IFERROR('IPCC data'!M113*'IPCC data'!J113*(1-EXP(-1000/'IPCC data'!J113))*'IPCC data'!E113,""))</f>
        <v>6.912482430088402E-10</v>
      </c>
      <c r="C113">
        <f t="shared" si="1"/>
        <v>1261.4581676739092</v>
      </c>
    </row>
    <row r="114" spans="1:3" x14ac:dyDescent="0.3">
      <c r="A114" s="16" t="s">
        <v>243</v>
      </c>
      <c r="B114">
        <f>IF('IPCC data'!I114=0,0,IFERROR('IPCC data'!M114*'IPCC data'!J114*(1-EXP(-1000/'IPCC data'!J114))*'IPCC data'!E114,""))</f>
        <v>5.3505528415377722E-11</v>
      </c>
      <c r="C114">
        <f t="shared" si="1"/>
        <v>97.642180675204244</v>
      </c>
    </row>
    <row r="115" spans="1:3" x14ac:dyDescent="0.3">
      <c r="A115" s="16" t="s">
        <v>245</v>
      </c>
      <c r="B115">
        <f>IF('IPCC data'!I115=0,0,IFERROR('IPCC data'!M115*'IPCC data'!J115*(1-EXP(-1000/'IPCC data'!J115))*'IPCC data'!E115,""))</f>
        <v>4.5024296521734169E-11</v>
      </c>
      <c r="C115">
        <f t="shared" si="1"/>
        <v>82.164789806760041</v>
      </c>
    </row>
    <row r="116" spans="1:3" x14ac:dyDescent="0.3">
      <c r="A116" s="16" t="s">
        <v>247</v>
      </c>
      <c r="B116">
        <f>IF('IPCC data'!I116=0,0,IFERROR('IPCC data'!M116*'IPCC data'!J116*(1-EXP(-1000/'IPCC data'!J116))*'IPCC data'!E116,""))</f>
        <v>3.9199082556278077E-10</v>
      </c>
      <c r="C116">
        <f t="shared" si="1"/>
        <v>715.34363169887229</v>
      </c>
    </row>
    <row r="117" spans="1:3" x14ac:dyDescent="0.3">
      <c r="A117" s="16" t="s">
        <v>249</v>
      </c>
      <c r="B117">
        <f>IF('IPCC data'!I117=0,0,IFERROR('IPCC data'!M117*'IPCC data'!J117*(1-EXP(-1000/'IPCC data'!J117))*'IPCC data'!E117,""))</f>
        <v>1.6444620714595739E-10</v>
      </c>
      <c r="C117">
        <f t="shared" si="1"/>
        <v>300.0977047613423</v>
      </c>
    </row>
    <row r="118" spans="1:3" x14ac:dyDescent="0.3">
      <c r="A118" s="16" t="s">
        <v>251</v>
      </c>
      <c r="B118">
        <f>IF('IPCC data'!I118=0,0,IFERROR('IPCC data'!M118*'IPCC data'!J118*(1-EXP(-1000/'IPCC data'!J118))*'IPCC data'!E118,""))</f>
        <v>8.976762510783974E-11</v>
      </c>
      <c r="C118">
        <f t="shared" si="1"/>
        <v>163.81684153304349</v>
      </c>
    </row>
    <row r="119" spans="1:3" x14ac:dyDescent="0.3">
      <c r="A119" s="16" t="s">
        <v>253</v>
      </c>
      <c r="B119">
        <f>IF('IPCC data'!I119=0,0,IFERROR('IPCC data'!M119*'IPCC data'!J119*(1-EXP(-1000/'IPCC data'!J119))*'IPCC data'!E119,""))</f>
        <v>6.0006506392025353E-11</v>
      </c>
      <c r="C119">
        <f t="shared" si="1"/>
        <v>109.5058083219301</v>
      </c>
    </row>
    <row r="120" spans="1:3" x14ac:dyDescent="0.3">
      <c r="A120" s="16" t="s">
        <v>255</v>
      </c>
      <c r="B120">
        <f>IF('IPCC data'!I120=0,0,IFERROR('IPCC data'!M120*'IPCC data'!J120*(1-EXP(-1000/'IPCC data'!J120))*'IPCC data'!E120,""))</f>
        <v>7.5882171270721228E-11</v>
      </c>
      <c r="C120">
        <f t="shared" si="1"/>
        <v>138.47729191126143</v>
      </c>
    </row>
    <row r="121" spans="1:3" x14ac:dyDescent="0.3">
      <c r="A121" s="16" t="s">
        <v>257</v>
      </c>
      <c r="B121">
        <f>IF('IPCC data'!I121=0,0,IFERROR('IPCC data'!M121*'IPCC data'!J121*(1-EXP(-1000/'IPCC data'!J121))*'IPCC data'!E121,""))</f>
        <v>7.4480961109557452E-11</v>
      </c>
      <c r="C121">
        <f t="shared" si="1"/>
        <v>135.9202250104706</v>
      </c>
    </row>
    <row r="122" spans="1:3" x14ac:dyDescent="0.3">
      <c r="A122" s="16" t="s">
        <v>259</v>
      </c>
      <c r="B122">
        <f>IF('IPCC data'!I122=0,0,IFERROR('IPCC data'!M122*'IPCC data'!J122*(1-EXP(-1000/'IPCC data'!J122))*'IPCC data'!E122,""))</f>
        <v>1.7199999999999999E-12</v>
      </c>
      <c r="C122">
        <f t="shared" si="1"/>
        <v>3.1388261313401644</v>
      </c>
    </row>
    <row r="123" spans="1:3" x14ac:dyDescent="0.3">
      <c r="A123" s="16" t="s">
        <v>261</v>
      </c>
      <c r="B123">
        <f>IF('IPCC data'!I123=0,0,IFERROR('IPCC data'!M123*'IPCC data'!J123*(1-EXP(-1000/'IPCC data'!J123))*'IPCC data'!E123,""))</f>
        <v>2.7604630937771608E-11</v>
      </c>
      <c r="C123">
        <f t="shared" si="1"/>
        <v>50.375661007836435</v>
      </c>
    </row>
    <row r="124" spans="1:3" x14ac:dyDescent="0.3">
      <c r="A124" s="16" t="s">
        <v>263</v>
      </c>
      <c r="B124">
        <f>IF('IPCC data'!I124=0,0,IFERROR('IPCC data'!M124*'IPCC data'!J124*(1-EXP(-1000/'IPCC data'!J124))*'IPCC data'!E124,""))</f>
        <v>1.2200000000000001E-13</v>
      </c>
      <c r="C124">
        <f t="shared" si="1"/>
        <v>0.2226376674555233</v>
      </c>
    </row>
    <row r="125" spans="1:3" x14ac:dyDescent="0.3">
      <c r="A125" s="16" t="s">
        <v>265</v>
      </c>
      <c r="B125">
        <f>IF('IPCC data'!I125=0,0,IFERROR('IPCC data'!M125*'IPCC data'!J125*(1-EXP(-1000/'IPCC data'!J125))*'IPCC data'!E125,""))</f>
        <v>2.6999999999999998E-12</v>
      </c>
      <c r="C125">
        <f t="shared" si="1"/>
        <v>4.92722706663863</v>
      </c>
    </row>
    <row r="126" spans="1:3" x14ac:dyDescent="0.3">
      <c r="A126" s="16" t="s">
        <v>267</v>
      </c>
      <c r="B126">
        <f>IF('IPCC data'!I126=0,0,IFERROR('IPCC data'!M126*'IPCC data'!J126*(1-EXP(-1000/'IPCC data'!J126))*'IPCC data'!E126,""))</f>
        <v>0</v>
      </c>
      <c r="C126">
        <f t="shared" si="1"/>
        <v>0</v>
      </c>
    </row>
    <row r="127" spans="1:3" x14ac:dyDescent="0.3">
      <c r="A127" s="16" t="s">
        <v>269</v>
      </c>
      <c r="B127">
        <f>IF('IPCC data'!I127=0,0,IFERROR('IPCC data'!M127*'IPCC data'!J127*(1-EXP(-1000/'IPCC data'!J127))*'IPCC data'!E127,""))</f>
        <v>2.8481138191486994E-10</v>
      </c>
      <c r="C127">
        <f t="shared" si="1"/>
        <v>519.75198142877753</v>
      </c>
    </row>
    <row r="128" spans="1:3" x14ac:dyDescent="0.3">
      <c r="A128" s="16" t="s">
        <v>271</v>
      </c>
      <c r="B128">
        <f>IF('IPCC data'!I128=0,0,IFERROR('IPCC data'!M128*'IPCC data'!J128*(1-EXP(-1000/'IPCC data'!J128))*'IPCC data'!E128,""))</f>
        <v>2.4225584261655899E-10</v>
      </c>
      <c r="C128">
        <f t="shared" si="1"/>
        <v>442.09242399691021</v>
      </c>
    </row>
    <row r="129" spans="1:3" x14ac:dyDescent="0.3">
      <c r="A129" s="16" t="s">
        <v>273</v>
      </c>
      <c r="B129">
        <f>IF('IPCC data'!I129=0,0,IFERROR('IPCC data'!M129*'IPCC data'!J129*(1-EXP(-1000/'IPCC data'!J129))*'IPCC data'!E129,""))</f>
        <v>8.5210810364451291E-11</v>
      </c>
      <c r="C129">
        <f t="shared" si="1"/>
        <v>155.50111525849479</v>
      </c>
    </row>
    <row r="130" spans="1:3" x14ac:dyDescent="0.3">
      <c r="A130" s="16" t="s">
        <v>275</v>
      </c>
      <c r="B130">
        <f>IF('IPCC data'!I130=0,0,IFERROR('IPCC data'!M130*'IPCC data'!J130*(1-EXP(-1000/'IPCC data'!J130))*'IPCC data'!E130,""))</f>
        <v>1.9801115712971788E-11</v>
      </c>
      <c r="C130">
        <f t="shared" si="1"/>
        <v>36.135034552073357</v>
      </c>
    </row>
    <row r="131" spans="1:3" x14ac:dyDescent="0.3">
      <c r="A131" s="16" t="s">
        <v>277</v>
      </c>
      <c r="B131">
        <f>IF('IPCC data'!I131=0,0,IFERROR('IPCC data'!M131*'IPCC data'!J131*(1-EXP(-1000/'IPCC data'!J131))*'IPCC data'!E131,""))</f>
        <v>4.8645910962780226E-11</v>
      </c>
      <c r="C131">
        <f t="shared" ref="C131:C194" si="2">IFERROR(B131/B$2,"")</f>
        <v>88.773870065593925</v>
      </c>
    </row>
    <row r="132" spans="1:3" x14ac:dyDescent="0.3">
      <c r="A132" s="16" t="s">
        <v>279</v>
      </c>
      <c r="B132">
        <f>IF('IPCC data'!I132=0,0,IFERROR('IPCC data'!M132*'IPCC data'!J132*(1-EXP(-1000/'IPCC data'!J132))*'IPCC data'!E132,""))</f>
        <v>7.8290536835168496E-11</v>
      </c>
      <c r="C132">
        <f t="shared" si="2"/>
        <v>142.87231561330032</v>
      </c>
    </row>
    <row r="133" spans="1:3" x14ac:dyDescent="0.3">
      <c r="A133" s="16" t="s">
        <v>281</v>
      </c>
      <c r="B133">
        <f>IF('IPCC data'!I133=0,0,IFERROR('IPCC data'!M133*'IPCC data'!J133*(1-EXP(-1000/'IPCC data'!J133))*'IPCC data'!E133,""))</f>
        <v>8.1503855023421075E-11</v>
      </c>
      <c r="C133">
        <f t="shared" si="2"/>
        <v>148.73629648399674</v>
      </c>
    </row>
    <row r="134" spans="1:3" x14ac:dyDescent="0.3">
      <c r="A134" s="16" t="s">
        <v>283</v>
      </c>
      <c r="B134">
        <f>IF('IPCC data'!I134=0,0,IFERROR('IPCC data'!M134*'IPCC data'!J134*(1-EXP(-1000/'IPCC data'!J134))*'IPCC data'!E134,""))</f>
        <v>3.3324907567684881E-11</v>
      </c>
      <c r="C134">
        <f t="shared" si="2"/>
        <v>60.814587615084243</v>
      </c>
    </row>
    <row r="135" spans="1:3" x14ac:dyDescent="0.3">
      <c r="A135" s="16" t="s">
        <v>285</v>
      </c>
      <c r="B135">
        <f>IF('IPCC data'!I135=0,0,IFERROR('IPCC data'!M135*'IPCC data'!J135*(1-EXP(-1000/'IPCC data'!J135))*'IPCC data'!E135,""))</f>
        <v>3.5491883874845544E-11</v>
      </c>
      <c r="C135">
        <f t="shared" si="2"/>
        <v>64.769100323753378</v>
      </c>
    </row>
    <row r="136" spans="1:3" x14ac:dyDescent="0.3">
      <c r="A136" s="16" t="s">
        <v>287</v>
      </c>
      <c r="B136">
        <f>IF('IPCC data'!I136=0,0,IFERROR('IPCC data'!M136*'IPCC data'!J136*(1-EXP(-1000/'IPCC data'!J136))*'IPCC data'!E136,""))</f>
        <v>1.5399999999999999E-12</v>
      </c>
      <c r="C136">
        <f t="shared" si="2"/>
        <v>2.8103443268975887</v>
      </c>
    </row>
    <row r="137" spans="1:3" x14ac:dyDescent="0.3">
      <c r="A137" s="16" t="s">
        <v>289</v>
      </c>
      <c r="B137">
        <f>IF('IPCC data'!I137=0,0,IFERROR('IPCC data'!M137*'IPCC data'!J137*(1-EXP(-1000/'IPCC data'!J137))*'IPCC data'!E137,""))</f>
        <v>6.5937435190001364E-11</v>
      </c>
      <c r="C137">
        <f t="shared" si="2"/>
        <v>120.32915384181673</v>
      </c>
    </row>
    <row r="138" spans="1:3" x14ac:dyDescent="0.3">
      <c r="A138" s="16" t="s">
        <v>291</v>
      </c>
      <c r="B138">
        <f>IF('IPCC data'!I138=0,0,IFERROR('IPCC data'!M138*'IPCC data'!J138*(1-EXP(-1000/'IPCC data'!J138))*'IPCC data'!E138,""))</f>
        <v>4.0917512206831947E-11</v>
      </c>
      <c r="C138">
        <f t="shared" si="2"/>
        <v>74.670323572229222</v>
      </c>
    </row>
    <row r="139" spans="1:3" x14ac:dyDescent="0.3">
      <c r="A139" s="16" t="s">
        <v>293</v>
      </c>
      <c r="B139">
        <f>IF('IPCC data'!I139=0,0,IFERROR('IPCC data'!M139*'IPCC data'!J139*(1-EXP(-1000/'IPCC data'!J139))*'IPCC data'!E139,""))</f>
        <v>3.7898130937157951E-11</v>
      </c>
      <c r="C139">
        <f t="shared" si="2"/>
        <v>69.160257973547957</v>
      </c>
    </row>
    <row r="140" spans="1:3" x14ac:dyDescent="0.3">
      <c r="A140" s="16" t="s">
        <v>295</v>
      </c>
      <c r="B140">
        <f>IF('IPCC data'!I140=0,0,IFERROR('IPCC data'!M140*'IPCC data'!J140*(1-EXP(-1000/'IPCC data'!J140))*'IPCC data'!E140,""))</f>
        <v>1.2499999999999999E-12</v>
      </c>
      <c r="C140">
        <f t="shared" si="2"/>
        <v>2.2811236419623286</v>
      </c>
    </row>
    <row r="141" spans="1:3" x14ac:dyDescent="0.3">
      <c r="A141" s="16" t="s">
        <v>297</v>
      </c>
      <c r="B141">
        <f>IF('IPCC data'!I141=0,0,IFERROR('IPCC data'!M141*'IPCC data'!J141*(1-EXP(-1000/'IPCC data'!J141))*'IPCC data'!E141,""))</f>
        <v>8.5099999999999986E-14</v>
      </c>
      <c r="C141">
        <f t="shared" si="2"/>
        <v>0.15529889754479531</v>
      </c>
    </row>
    <row r="142" spans="1:3" x14ac:dyDescent="0.3">
      <c r="A142" s="16" t="s">
        <v>299</v>
      </c>
      <c r="B142">
        <f>IF('IPCC data'!I142=0,0,IFERROR('IPCC data'!M142*'IPCC data'!J142*(1-EXP(-1000/'IPCC data'!J142))*'IPCC data'!E142,""))</f>
        <v>5.3500000000000085E-12</v>
      </c>
      <c r="C142">
        <f t="shared" si="2"/>
        <v>9.7632091875987825</v>
      </c>
    </row>
    <row r="143" spans="1:3" x14ac:dyDescent="0.3">
      <c r="A143" s="16" t="s">
        <v>301</v>
      </c>
      <c r="B143">
        <f>IF('IPCC data'!I143=0,0,IFERROR('IPCC data'!M143*'IPCC data'!J143*(1-EXP(-1000/'IPCC data'!J143))*'IPCC data'!E143,""))</f>
        <v>5.7527070489534782E-11</v>
      </c>
      <c r="C143">
        <f t="shared" si="2"/>
        <v>104.98108843720895</v>
      </c>
    </row>
    <row r="144" spans="1:3" x14ac:dyDescent="0.3">
      <c r="A144" s="16" t="s">
        <v>303</v>
      </c>
      <c r="B144">
        <f>IF('IPCC data'!I144=0,0,IFERROR('IPCC data'!M144*'IPCC data'!J144*(1-EXP(-1000/'IPCC data'!J144))*'IPCC data'!E144,""))</f>
        <v>0</v>
      </c>
      <c r="C144">
        <f t="shared" si="2"/>
        <v>0</v>
      </c>
    </row>
    <row r="145" spans="1:3" x14ac:dyDescent="0.3">
      <c r="A145" s="16" t="s">
        <v>305</v>
      </c>
      <c r="B145">
        <f>IF('IPCC data'!I145=0,0,IFERROR('IPCC data'!M145*'IPCC data'!J145*(1-EXP(-1000/'IPCC data'!J145))*'IPCC data'!E145,""))</f>
        <v>1.18E-12</v>
      </c>
      <c r="C145">
        <f t="shared" si="2"/>
        <v>2.1533807180124382</v>
      </c>
    </row>
    <row r="146" spans="1:3" x14ac:dyDescent="0.3">
      <c r="A146" s="16" t="s">
        <v>307</v>
      </c>
      <c r="B146">
        <f>IF('IPCC data'!I146=0,0,IFERROR('IPCC data'!M146*'IPCC data'!J146*(1-EXP(-1000/'IPCC data'!J146))*'IPCC data'!E146,""))</f>
        <v>2.5849476628354927E-10</v>
      </c>
      <c r="C146">
        <f t="shared" si="2"/>
        <v>471.7268181543447</v>
      </c>
    </row>
    <row r="147" spans="1:3" x14ac:dyDescent="0.3">
      <c r="A147" s="16" t="s">
        <v>309</v>
      </c>
      <c r="B147">
        <f>IF('IPCC data'!I147=0,0,IFERROR('IPCC data'!M147*'IPCC data'!J147*(1-EXP(-1000/'IPCC data'!J147))*'IPCC data'!E147,""))</f>
        <v>3.8573462727145174E-11</v>
      </c>
      <c r="C147">
        <f t="shared" si="2"/>
        <v>70.39267022339483</v>
      </c>
    </row>
    <row r="148" spans="1:3" x14ac:dyDescent="0.3">
      <c r="A148" s="16" t="s">
        <v>311</v>
      </c>
      <c r="B148">
        <f>IF('IPCC data'!I148=0,0,IFERROR('IPCC data'!M148*'IPCC data'!J148*(1-EXP(-1000/'IPCC data'!J148))*'IPCC data'!E148,""))</f>
        <v>4.4515921413701455E-11</v>
      </c>
      <c r="C148">
        <f t="shared" si="2"/>
        <v>81.237056624425179</v>
      </c>
    </row>
    <row r="149" spans="1:3" x14ac:dyDescent="0.3">
      <c r="A149" s="16" t="s">
        <v>313</v>
      </c>
      <c r="B149">
        <f>IF('IPCC data'!I149=0,0,IFERROR('IPCC data'!M149*'IPCC data'!J149*(1-EXP(-1000/'IPCC data'!J149))*'IPCC data'!E149,""))</f>
        <v>3.7314827062054126E-11</v>
      </c>
      <c r="C149">
        <f t="shared" si="2"/>
        <v>68.095787365589899</v>
      </c>
    </row>
    <row r="150" spans="1:3" x14ac:dyDescent="0.3">
      <c r="A150" s="16" t="s">
        <v>315</v>
      </c>
      <c r="B150">
        <f>IF('IPCC data'!I150=0,0,IFERROR('IPCC data'!M150*'IPCC data'!J150*(1-EXP(-1000/'IPCC data'!J150))*'IPCC data'!E150,""))</f>
        <v>5.2100000000361768E-12</v>
      </c>
      <c r="C150">
        <f t="shared" si="2"/>
        <v>9.5077233397650058</v>
      </c>
    </row>
    <row r="151" spans="1:3" x14ac:dyDescent="0.3">
      <c r="A151" s="16" t="s">
        <v>317</v>
      </c>
      <c r="B151">
        <f>IF('IPCC data'!I151=0,0,IFERROR('IPCC data'!M151*'IPCC data'!J151*(1-EXP(-1000/'IPCC data'!J151))*'IPCC data'!E151,""))</f>
        <v>5.9200000000411084E-12</v>
      </c>
      <c r="C151">
        <f t="shared" si="2"/>
        <v>10.803401568408608</v>
      </c>
    </row>
    <row r="152" spans="1:3" x14ac:dyDescent="0.3">
      <c r="A152" s="16" t="s">
        <v>319</v>
      </c>
      <c r="B152">
        <f>IF('IPCC data'!I152=0,0,IFERROR('IPCC data'!M152*'IPCC data'!J152*(1-EXP(-1000/'IPCC data'!J152))*'IPCC data'!E152,""))</f>
        <v>4.0600000000281921E-12</v>
      </c>
      <c r="C152">
        <f t="shared" si="2"/>
        <v>7.4090895891450916</v>
      </c>
    </row>
    <row r="153" spans="1:3" x14ac:dyDescent="0.3">
      <c r="A153" s="16" t="s">
        <v>321</v>
      </c>
      <c r="B153">
        <f>IF('IPCC data'!I153=0,0,IFERROR('IPCC data'!M153*'IPCC data'!J153*(1-EXP(-1000/'IPCC data'!J153))*'IPCC data'!E153,""))</f>
        <v>4.9977573734526945E-10</v>
      </c>
      <c r="C153">
        <f t="shared" si="2"/>
        <v>912.04020010995941</v>
      </c>
    </row>
    <row r="154" spans="1:3" x14ac:dyDescent="0.3">
      <c r="A154" s="16" t="s">
        <v>323</v>
      </c>
      <c r="B154">
        <f>IF('IPCC data'!I154=0,0,IFERROR('IPCC data'!M154*'IPCC data'!J154*(1-EXP(-1000/'IPCC data'!J154))*'IPCC data'!E154,""))</f>
        <v>2.6683417768148115E-10</v>
      </c>
      <c r="C154">
        <f t="shared" si="2"/>
        <v>486.9454009542427</v>
      </c>
    </row>
    <row r="155" spans="1:3" x14ac:dyDescent="0.3">
      <c r="A155" s="16" t="s">
        <v>325</v>
      </c>
      <c r="B155">
        <f>IF('IPCC data'!I155=0,0,IFERROR('IPCC data'!M155*'IPCC data'!J155*(1-EXP(-1000/'IPCC data'!J155))*'IPCC data'!E155,""))</f>
        <v>1.670022396350825E-11</v>
      </c>
      <c r="C155">
        <f t="shared" si="2"/>
        <v>30.476220567379595</v>
      </c>
    </row>
    <row r="156" spans="1:3" x14ac:dyDescent="0.3">
      <c r="A156" s="16" t="s">
        <v>327</v>
      </c>
      <c r="B156">
        <f>IF('IPCC data'!I156=0,0,IFERROR('IPCC data'!M156*'IPCC data'!J156*(1-EXP(-1000/'IPCC data'!J156))*'IPCC data'!E156,""))</f>
        <v>2.5008005577916507E-10</v>
      </c>
      <c r="C156">
        <f t="shared" si="2"/>
        <v>456.37082209688907</v>
      </c>
    </row>
    <row r="157" spans="1:3" x14ac:dyDescent="0.3">
      <c r="A157" s="16" t="s">
        <v>329</v>
      </c>
      <c r="B157">
        <f>IF('IPCC data'!I157=0,0,IFERROR('IPCC data'!M157*'IPCC data'!J157*(1-EXP(-1000/'IPCC data'!J157))*'IPCC data'!E157,""))</f>
        <v>2.6179449749155439E-10</v>
      </c>
      <c r="C157">
        <f t="shared" si="2"/>
        <v>477.74849405090583</v>
      </c>
    </row>
    <row r="158" spans="1:3" x14ac:dyDescent="0.3">
      <c r="A158" s="16" t="s">
        <v>331</v>
      </c>
      <c r="B158">
        <f>IF('IPCC data'!I158=0,0,IFERROR('IPCC data'!M158*'IPCC data'!J158*(1-EXP(-1000/'IPCC data'!J158))*'IPCC data'!E158,""))</f>
        <v>4.9541312772344389E-10</v>
      </c>
      <c r="C158">
        <f t="shared" si="2"/>
        <v>904.07887855076058</v>
      </c>
    </row>
    <row r="159" spans="1:3" x14ac:dyDescent="0.3">
      <c r="A159" s="16" t="s">
        <v>333</v>
      </c>
      <c r="B159">
        <f>IF('IPCC data'!I159=0,0,IFERROR('IPCC data'!M159*'IPCC data'!J159*(1-EXP(-1000/'IPCC data'!J159))*'IPCC data'!E159,""))</f>
        <v>3.5720306888412218E-10</v>
      </c>
      <c r="C159">
        <f t="shared" si="2"/>
        <v>651.85949233045551</v>
      </c>
    </row>
    <row r="160" spans="1:3" x14ac:dyDescent="0.3">
      <c r="A160" s="16" t="s">
        <v>335</v>
      </c>
      <c r="B160">
        <f>IF('IPCC data'!I160=0,0,IFERROR('IPCC data'!M160*'IPCC data'!J160*(1-EXP(-1000/'IPCC data'!J160))*'IPCC data'!E160,""))</f>
        <v>6.850878344050937E-10</v>
      </c>
      <c r="C160">
        <f t="shared" si="2"/>
        <v>1250.2160447057856</v>
      </c>
    </row>
    <row r="161" spans="1:3" x14ac:dyDescent="0.3">
      <c r="A161" s="16" t="s">
        <v>337</v>
      </c>
      <c r="B161">
        <f>IF('IPCC data'!I161=0,0,IFERROR('IPCC data'!M161*'IPCC data'!J161*(1-EXP(-1000/'IPCC data'!J161))*'IPCC data'!E161,""))</f>
        <v>5.560000000038609E-12</v>
      </c>
      <c r="C161">
        <f t="shared" si="2"/>
        <v>10.146437959518895</v>
      </c>
    </row>
    <row r="162" spans="1:3" x14ac:dyDescent="0.3">
      <c r="A162" s="16" t="s">
        <v>339</v>
      </c>
      <c r="B162">
        <f>IF('IPCC data'!I162=0,0,IFERROR('IPCC data'!M162*'IPCC data'!J162*(1-EXP(-1000/'IPCC data'!J162))*'IPCC data'!E162,""))</f>
        <v>0</v>
      </c>
      <c r="C162">
        <f t="shared" si="2"/>
        <v>0</v>
      </c>
    </row>
    <row r="163" spans="1:3" x14ac:dyDescent="0.3">
      <c r="A163" s="16" t="s">
        <v>341</v>
      </c>
      <c r="B163">
        <f>IF('IPCC data'!I163=0,0,IFERROR('IPCC data'!M163*'IPCC data'!J163*(1-EXP(-1000/'IPCC data'!J163))*'IPCC data'!E163,""))</f>
        <v>7.9938496154336091E-11</v>
      </c>
      <c r="C163">
        <f t="shared" si="2"/>
        <v>145.8796747844566</v>
      </c>
    </row>
    <row r="164" spans="1:3" x14ac:dyDescent="0.3">
      <c r="A164" s="23" t="s">
        <v>343</v>
      </c>
      <c r="B164">
        <f>IF('IPCC data'!I164=0,0,IFERROR('IPCC data'!M164*'IPCC data'!J164*(1-EXP(-1000/'IPCC data'!J164))*'IPCC data'!E164,""))</f>
        <v>5.0900000052456365E-12</v>
      </c>
      <c r="C164">
        <f t="shared" si="2"/>
        <v>9.2887354796433588</v>
      </c>
    </row>
    <row r="165" spans="1:3" x14ac:dyDescent="0.3">
      <c r="A165" s="16" t="s">
        <v>345</v>
      </c>
      <c r="B165">
        <f>IF('IPCC data'!I165=0,0,IFERROR('IPCC data'!M165*'IPCC data'!J165*(1-EXP(-1000/'IPCC data'!J165))*'IPCC data'!E165,""))</f>
        <v>1.1499999999999999E-12</v>
      </c>
      <c r="C165">
        <f t="shared" si="2"/>
        <v>2.0986337506053423</v>
      </c>
    </row>
    <row r="166" spans="1:3" x14ac:dyDescent="0.3">
      <c r="A166" s="16" t="s">
        <v>347</v>
      </c>
      <c r="B166">
        <f>IF('IPCC data'!I166=0,0,IFERROR('IPCC data'!M166*'IPCC data'!J166*(1-EXP(-1000/'IPCC data'!J166))*'IPCC data'!E166,""))</f>
        <v>1.3200000083807066E-11</v>
      </c>
      <c r="C166">
        <f t="shared" si="2"/>
        <v>24.088665812061613</v>
      </c>
    </row>
    <row r="167" spans="1:3" x14ac:dyDescent="0.3">
      <c r="A167" s="16" t="s">
        <v>349</v>
      </c>
      <c r="B167">
        <f>IF('IPCC data'!I167=0,0,IFERROR('IPCC data'!M167*'IPCC data'!J167*(1-EXP(-1000/'IPCC data'!J167))*'IPCC data'!E167,""))</f>
        <v>1.2000000001340177E-11</v>
      </c>
      <c r="C167">
        <f t="shared" si="2"/>
        <v>21.898786965284042</v>
      </c>
    </row>
    <row r="168" spans="1:3" x14ac:dyDescent="0.3">
      <c r="A168" s="16" t="s">
        <v>351</v>
      </c>
      <c r="B168">
        <f>IF('IPCC data'!I168=0,0,IFERROR('IPCC data'!M168*'IPCC data'!J168*(1-EXP(-1000/'IPCC data'!J168))*'IPCC data'!E168,""))</f>
        <v>5.661606098880777E-11</v>
      </c>
      <c r="C168">
        <f t="shared" si="2"/>
        <v>103.3185881890804</v>
      </c>
    </row>
    <row r="169" spans="1:3" x14ac:dyDescent="0.3">
      <c r="A169" s="16" t="s">
        <v>353</v>
      </c>
      <c r="B169">
        <f>IF('IPCC data'!I169=0,0,IFERROR('IPCC data'!M169*'IPCC data'!J169*(1-EXP(-1000/'IPCC data'!J169))*'IPCC data'!E169,""))</f>
        <v>6.891586712524125E-11</v>
      </c>
      <c r="C169">
        <f t="shared" si="2"/>
        <v>125.7644910445778</v>
      </c>
    </row>
    <row r="170" spans="1:3" x14ac:dyDescent="0.3">
      <c r="A170" s="16" t="s">
        <v>355</v>
      </c>
      <c r="B170">
        <f>IF('IPCC data'!I170=0,0,IFERROR('IPCC data'!M170*'IPCC data'!J170*(1-EXP(-1000/'IPCC data'!J170))*'IPCC data'!E170,""))</f>
        <v>2.0300460830208747E-11</v>
      </c>
      <c r="C170">
        <f t="shared" si="2"/>
        <v>37.046288914015499</v>
      </c>
    </row>
    <row r="171" spans="1:3" x14ac:dyDescent="0.3">
      <c r="A171" s="16" t="s">
        <v>357</v>
      </c>
      <c r="B171">
        <f>IF('IPCC data'!I171=0,0,IFERROR('IPCC data'!M171*'IPCC data'!J171*(1-EXP(-1000/'IPCC data'!J171))*'IPCC data'!E171,""))</f>
        <v>2.1600490341502905E-11</v>
      </c>
      <c r="C171">
        <f t="shared" si="2"/>
        <v>39.418711356784968</v>
      </c>
    </row>
    <row r="172" spans="1:3" x14ac:dyDescent="0.3">
      <c r="A172" s="16" t="s">
        <v>359</v>
      </c>
      <c r="B172">
        <f>IF('IPCC data'!I172=0,0,IFERROR('IPCC data'!M172*'IPCC data'!J172*(1-EXP(-1000/'IPCC data'!J172))*'IPCC data'!E172,""))</f>
        <v>2.0300460830208747E-11</v>
      </c>
      <c r="C172">
        <f t="shared" si="2"/>
        <v>37.046288914015499</v>
      </c>
    </row>
    <row r="173" spans="1:3" x14ac:dyDescent="0.3">
      <c r="A173" s="16" t="s">
        <v>361</v>
      </c>
      <c r="B173">
        <f>IF('IPCC data'!I173=0,0,IFERROR('IPCC data'!M173*'IPCC data'!J173*(1-EXP(-1000/'IPCC data'!J173))*'IPCC data'!E173,""))</f>
        <v>4.54608935011088E-10</v>
      </c>
      <c r="C173">
        <f t="shared" si="2"/>
        <v>829.61535160088692</v>
      </c>
    </row>
    <row r="174" spans="1:3" x14ac:dyDescent="0.3">
      <c r="A174" s="16" t="s">
        <v>363</v>
      </c>
      <c r="B174">
        <f>IF('IPCC data'!I174=0,0,IFERROR('IPCC data'!M174*'IPCC data'!J174*(1-EXP(-1000/'IPCC data'!J174))*'IPCC data'!E174,""))</f>
        <v>0</v>
      </c>
      <c r="C174">
        <f t="shared" si="2"/>
        <v>0</v>
      </c>
    </row>
    <row r="175" spans="1:3" x14ac:dyDescent="0.3">
      <c r="A175" s="16" t="s">
        <v>365</v>
      </c>
      <c r="B175">
        <f>IF('IPCC data'!I175=0,0,IFERROR('IPCC data'!M175*'IPCC data'!J175*(1-EXP(-1000/'IPCC data'!J175))*'IPCC data'!E175,""))</f>
        <v>0</v>
      </c>
      <c r="C175">
        <f t="shared" si="2"/>
        <v>0</v>
      </c>
    </row>
    <row r="176" spans="1:3" x14ac:dyDescent="0.3">
      <c r="A176" s="16" t="s">
        <v>367</v>
      </c>
      <c r="B176">
        <f>IF('IPCC data'!I176=0,0,IFERROR('IPCC data'!M176*'IPCC data'!J176*(1-EXP(-1000/'IPCC data'!J176))*'IPCC data'!E176,""))</f>
        <v>0</v>
      </c>
      <c r="C176">
        <f t="shared" si="2"/>
        <v>0</v>
      </c>
    </row>
    <row r="177" spans="1:3" x14ac:dyDescent="0.3">
      <c r="A177" s="16" t="s">
        <v>369</v>
      </c>
      <c r="B177">
        <f>IF('IPCC data'!I177=0,0,IFERROR('IPCC data'!M177*'IPCC data'!J177*(1-EXP(-1000/'IPCC data'!J177))*'IPCC data'!E177,""))</f>
        <v>1.1200003499301911E-11</v>
      </c>
      <c r="C177">
        <f t="shared" si="2"/>
        <v>20.438874217854721</v>
      </c>
    </row>
    <row r="178" spans="1:3" x14ac:dyDescent="0.3">
      <c r="A178" s="23" t="s">
        <v>371</v>
      </c>
      <c r="B178">
        <f>IF('IPCC data'!I178=0,0,IFERROR('IPCC data'!M178*'IPCC data'!J178*(1-EXP(-1000/'IPCC data'!J178))*'IPCC data'!E178,""))</f>
        <v>5.4040690344261508E-9</v>
      </c>
      <c r="C178">
        <f t="shared" si="2"/>
        <v>9861.8797097808201</v>
      </c>
    </row>
    <row r="179" spans="1:3" x14ac:dyDescent="0.3">
      <c r="A179" s="16" t="s">
        <v>373</v>
      </c>
      <c r="B179">
        <f>IF('IPCC data'!I179=0,0,IFERROR('IPCC data'!M179*'IPCC data'!J179*(1-EXP(-1000/'IPCC data'!J179))*'IPCC data'!E179,""))</f>
        <v>0</v>
      </c>
      <c r="C179">
        <f t="shared" si="2"/>
        <v>0</v>
      </c>
    </row>
    <row r="180" spans="1:3" x14ac:dyDescent="0.3">
      <c r="A180" s="16" t="s">
        <v>375</v>
      </c>
      <c r="B180">
        <f>IF('IPCC data'!I180=0,0,IFERROR('IPCC data'!M180*'IPCC data'!J180*(1-EXP(-1000/'IPCC data'!J180))*'IPCC data'!E180,""))</f>
        <v>5.3888857978109713E-11</v>
      </c>
      <c r="C180">
        <f t="shared" si="2"/>
        <v>98.341718377773063</v>
      </c>
    </row>
    <row r="181" spans="1:3" x14ac:dyDescent="0.3">
      <c r="A181" s="16" t="s">
        <v>377</v>
      </c>
      <c r="B181">
        <f>IF('IPCC data'!I181=0,0,IFERROR('IPCC data'!M181*'IPCC data'!J181*(1-EXP(-1000/'IPCC data'!J181))*'IPCC data'!E181,""))</f>
        <v>5.3187699680443459E-11</v>
      </c>
      <c r="C181">
        <f t="shared" si="2"/>
        <v>97.062175362121422</v>
      </c>
    </row>
    <row r="182" spans="1:3" x14ac:dyDescent="0.3">
      <c r="A182" s="16" t="s">
        <v>379</v>
      </c>
      <c r="B182">
        <f>IF('IPCC data'!I182=0,0,IFERROR('IPCC data'!M182*'IPCC data'!J182*(1-EXP(-1000/'IPCC data'!J182))*'IPCC data'!E182,""))</f>
        <v>3.4507875180918294E-11</v>
      </c>
      <c r="C182">
        <f t="shared" si="2"/>
        <v>62.973383927262233</v>
      </c>
    </row>
    <row r="183" spans="1:3" x14ac:dyDescent="0.3">
      <c r="A183" s="16" t="s">
        <v>381</v>
      </c>
      <c r="B183">
        <f>IF('IPCC data'!I183=0,0,IFERROR('IPCC data'!M183*'IPCC data'!J183*(1-EXP(-1000/'IPCC data'!J183))*'IPCC data'!E183,""))</f>
        <v>3.5922872885541385E-11</v>
      </c>
      <c r="C183">
        <f t="shared" si="2"/>
        <v>65.555611701132761</v>
      </c>
    </row>
    <row r="184" spans="1:3" x14ac:dyDescent="0.3">
      <c r="A184" s="16" t="s">
        <v>383</v>
      </c>
      <c r="B184">
        <f>IF('IPCC data'!I184=0,0,IFERROR('IPCC data'!M184*'IPCC data'!J184*(1-EXP(-1000/'IPCC data'!J184))*'IPCC data'!E184,""))</f>
        <v>3.0699999999999996E-12</v>
      </c>
      <c r="C184">
        <f t="shared" si="2"/>
        <v>5.602439664659479</v>
      </c>
    </row>
    <row r="185" spans="1:3" x14ac:dyDescent="0.3">
      <c r="A185" s="16" t="s">
        <v>385</v>
      </c>
      <c r="B185">
        <f>IF('IPCC data'!I185=0,0,IFERROR('IPCC data'!M185*'IPCC data'!J185*(1-EXP(-1000/'IPCC data'!J185))*'IPCC data'!E185,""))</f>
        <v>1.6E-12</v>
      </c>
      <c r="C185">
        <f t="shared" si="2"/>
        <v>2.9198382617117811</v>
      </c>
    </row>
    <row r="186" spans="1:3" x14ac:dyDescent="0.3">
      <c r="A186" s="16" t="s">
        <v>387</v>
      </c>
      <c r="B186">
        <f>IF('IPCC data'!I186=0,0,IFERROR('IPCC data'!M186*'IPCC data'!J186*(1-EXP(-1000/'IPCC data'!J186))*'IPCC data'!E186,""))</f>
        <v>4.3091585041945696E-11</v>
      </c>
      <c r="C186">
        <f t="shared" si="2"/>
        <v>78.637786727050056</v>
      </c>
    </row>
    <row r="187" spans="1:3" x14ac:dyDescent="0.3">
      <c r="A187" s="16" t="s">
        <v>389</v>
      </c>
      <c r="B187">
        <f>IF('IPCC data'!I187=0,0,IFERROR('IPCC data'!M187*'IPCC data'!J187*(1-EXP(-1000/'IPCC data'!J187))*'IPCC data'!E187,""))</f>
        <v>3.0529496366961486E-11</v>
      </c>
      <c r="C187">
        <f t="shared" si="2"/>
        <v>55.713244751903098</v>
      </c>
    </row>
    <row r="188" spans="1:3" x14ac:dyDescent="0.3">
      <c r="A188" s="16" t="s">
        <v>391</v>
      </c>
      <c r="B188">
        <f>IF('IPCC data'!I188=0,0,IFERROR('IPCC data'!M188*'IPCC data'!J188*(1-EXP(-1000/'IPCC data'!J188))*'IPCC data'!E188,""))</f>
        <v>1.5200000000000001E-13</v>
      </c>
      <c r="C188">
        <f t="shared" si="2"/>
        <v>0.27738463486261916</v>
      </c>
    </row>
    <row r="189" spans="1:3" x14ac:dyDescent="0.3">
      <c r="A189" s="16" t="s">
        <v>393</v>
      </c>
      <c r="B189">
        <f>IF('IPCC data'!I189=0,0,IFERROR('IPCC data'!M189*'IPCC data'!J189*(1-EXP(-1000/'IPCC data'!J189))*'IPCC data'!E189,""))</f>
        <v>1.59E-13</v>
      </c>
      <c r="C189">
        <f t="shared" si="2"/>
        <v>0.29015892725760822</v>
      </c>
    </row>
    <row r="190" spans="1:3" x14ac:dyDescent="0.3">
      <c r="A190" s="16" t="s">
        <v>395</v>
      </c>
      <c r="B190">
        <f>IF('IPCC data'!I190=0,0,IFERROR('IPCC data'!M190*'IPCC data'!J190*(1-EXP(-1000/'IPCC data'!J190))*'IPCC data'!E190,""))</f>
        <v>1.89E-13</v>
      </c>
      <c r="C190">
        <f t="shared" si="2"/>
        <v>0.34490589466470412</v>
      </c>
    </row>
    <row r="191" spans="1:3" x14ac:dyDescent="0.3">
      <c r="A191" s="16" t="s">
        <v>397</v>
      </c>
      <c r="B191">
        <f>IF('IPCC data'!I191=0,0,IFERROR('IPCC data'!M191*'IPCC data'!J191*(1-EXP(-1000/'IPCC data'!J191))*'IPCC data'!E191,""))</f>
        <v>1.9000000000000002E-13</v>
      </c>
      <c r="C191">
        <f t="shared" si="2"/>
        <v>0.34673079357827402</v>
      </c>
    </row>
    <row r="192" spans="1:3" x14ac:dyDescent="0.3">
      <c r="A192" s="16" t="s">
        <v>399</v>
      </c>
      <c r="B192">
        <f>IF('IPCC data'!I192=0,0,IFERROR('IPCC data'!M192*'IPCC data'!J192*(1-EXP(-1000/'IPCC data'!J192))*'IPCC data'!E192,""))</f>
        <v>8.7400653121054644E-12</v>
      </c>
      <c r="C192">
        <f t="shared" si="2"/>
        <v>15.949735692590908</v>
      </c>
    </row>
    <row r="193" spans="1:3" x14ac:dyDescent="0.3">
      <c r="A193" s="16" t="s">
        <v>401</v>
      </c>
      <c r="B193">
        <f>IF('IPCC data'!I193=0,0,IFERROR('IPCC data'!M193*'IPCC data'!J193*(1-EXP(-1000/'IPCC data'!J193))*'IPCC data'!E193,""))</f>
        <v>2.46E-12</v>
      </c>
      <c r="C193">
        <f t="shared" si="2"/>
        <v>4.4892513273818633</v>
      </c>
    </row>
    <row r="194" spans="1:3" x14ac:dyDescent="0.3">
      <c r="A194" s="16" t="s">
        <v>403</v>
      </c>
      <c r="B194">
        <f>IF('IPCC data'!I194=0,0,IFERROR('IPCC data'!M194*'IPCC data'!J194*(1-EXP(-1000/'IPCC data'!J194))*'IPCC data'!E194,""))</f>
        <v>2.8299999999999999E-12</v>
      </c>
      <c r="C194">
        <f t="shared" si="2"/>
        <v>5.1644639254027123</v>
      </c>
    </row>
    <row r="195" spans="1:3" x14ac:dyDescent="0.3">
      <c r="A195" s="16" t="s">
        <v>405</v>
      </c>
      <c r="B195">
        <f>IF('IPCC data'!I195=0,0,IFERROR('IPCC data'!M195*'IPCC data'!J195*(1-EXP(-1000/'IPCC data'!J195))*'IPCC data'!E195,""))</f>
        <v>1.2599999999999999E-13</v>
      </c>
      <c r="C195">
        <f t="shared" ref="C195:C215" si="3">IFERROR(B195/B$2,"")</f>
        <v>0.22993726310980273</v>
      </c>
    </row>
    <row r="196" spans="1:3" x14ac:dyDescent="0.3">
      <c r="A196" s="16" t="s">
        <v>407</v>
      </c>
      <c r="B196">
        <f>IF('IPCC data'!I196=0,0,IFERROR('IPCC data'!M196*'IPCC data'!J196*(1-EXP(-1000/'IPCC data'!J196))*'IPCC data'!E196,""))</f>
        <v>6.2699999999999995E-13</v>
      </c>
      <c r="C196">
        <f t="shared" si="3"/>
        <v>1.144211618808304</v>
      </c>
    </row>
    <row r="197" spans="1:3" x14ac:dyDescent="0.3">
      <c r="A197" s="16" t="s">
        <v>409</v>
      </c>
      <c r="B197">
        <f>IF('IPCC data'!I197=0,0,IFERROR('IPCC data'!M197*'IPCC data'!J197*(1-EXP(-1000/'IPCC data'!J197))*'IPCC data'!E197,""))</f>
        <v>4.800000000000007E-12</v>
      </c>
      <c r="C197">
        <f t="shared" si="3"/>
        <v>8.7595147851353552</v>
      </c>
    </row>
    <row r="198" spans="1:3" x14ac:dyDescent="0.3">
      <c r="A198" s="16" t="s">
        <v>411</v>
      </c>
      <c r="B198">
        <f>IF('IPCC data'!I198=0,0,IFERROR('IPCC data'!M198*'IPCC data'!J198*(1-EXP(-1000/'IPCC data'!J198))*'IPCC data'!E198,""))</f>
        <v>2.9999999999999998E-13</v>
      </c>
      <c r="C198">
        <f t="shared" si="3"/>
        <v>0.54746967407095881</v>
      </c>
    </row>
    <row r="199" spans="1:3" x14ac:dyDescent="0.3">
      <c r="A199" s="16" t="s">
        <v>413</v>
      </c>
      <c r="B199">
        <f>IF('IPCC data'!I199=0,0,IFERROR('IPCC data'!M199*'IPCC data'!J199*(1-EXP(-1000/'IPCC data'!J199))*'IPCC data'!E199,""))</f>
        <v>2.4799999999999999E-12</v>
      </c>
      <c r="C199">
        <f t="shared" si="3"/>
        <v>4.5257493056532603</v>
      </c>
    </row>
    <row r="200" spans="1:3" x14ac:dyDescent="0.3">
      <c r="A200" s="16" t="s">
        <v>415</v>
      </c>
      <c r="B200">
        <f>IF('IPCC data'!I200=0,0,IFERROR('IPCC data'!M200*'IPCC data'!J200*(1-EXP(-1000/'IPCC data'!J200))*'IPCC data'!E200,""))</f>
        <v>3.100000000000005E-12</v>
      </c>
      <c r="C200">
        <f t="shared" si="3"/>
        <v>5.6571866320665842</v>
      </c>
    </row>
    <row r="201" spans="1:3" x14ac:dyDescent="0.3">
      <c r="A201" s="16" t="s">
        <v>417</v>
      </c>
      <c r="B201">
        <f>IF('IPCC data'!I201=0,0,IFERROR('IPCC data'!M201*'IPCC data'!J201*(1-EXP(-1000/'IPCC data'!J201))*'IPCC data'!E201,""))</f>
        <v>1.1395106719484058E-10</v>
      </c>
      <c r="C201">
        <f t="shared" si="3"/>
        <v>207.94917872399103</v>
      </c>
    </row>
    <row r="202" spans="1:3" x14ac:dyDescent="0.3">
      <c r="A202" s="16" t="s">
        <v>419</v>
      </c>
      <c r="B202">
        <f>IF('IPCC data'!I202=0,0,IFERROR('IPCC data'!M202*'IPCC data'!J202*(1-EXP(-1000/'IPCC data'!J202))*'IPCC data'!E202,""))</f>
        <v>2.1400000000000002E-12</v>
      </c>
      <c r="C202">
        <f t="shared" si="3"/>
        <v>3.9052836750395072</v>
      </c>
    </row>
    <row r="203" spans="1:3" x14ac:dyDescent="0.3">
      <c r="A203" s="16" t="s">
        <v>421</v>
      </c>
      <c r="B203">
        <f>IF('IPCC data'!I203=0,0,IFERROR('IPCC data'!M203*'IPCC data'!J203*(1-EXP(-1000/'IPCC data'!J203))*'IPCC data'!E203,""))</f>
        <v>7.6738147590186969E-10</v>
      </c>
      <c r="C203">
        <f t="shared" si="3"/>
        <v>1400.3936216669599</v>
      </c>
    </row>
    <row r="204" spans="1:3" x14ac:dyDescent="0.3">
      <c r="A204" s="16" t="s">
        <v>423</v>
      </c>
      <c r="B204">
        <f>IF('IPCC data'!I204=0,0,IFERROR('IPCC data'!M204*'IPCC data'!J204*(1-EXP(-1000/'IPCC data'!J204))*'IPCC data'!E204,""))</f>
        <v>1.19E-12</v>
      </c>
      <c r="C204">
        <f t="shared" si="3"/>
        <v>2.1716297071481367</v>
      </c>
    </row>
    <row r="205" spans="1:3" x14ac:dyDescent="0.3">
      <c r="A205" s="16" t="s">
        <v>425</v>
      </c>
      <c r="B205">
        <f>IF('IPCC data'!I205=0,0,IFERROR('IPCC data'!M205*'IPCC data'!J205*(1-EXP(-1000/'IPCC data'!J205))*'IPCC data'!E205,""))</f>
        <v>1.56E-12</v>
      </c>
      <c r="C205">
        <f t="shared" si="3"/>
        <v>2.8468423051689862</v>
      </c>
    </row>
    <row r="206" spans="1:3" x14ac:dyDescent="0.3">
      <c r="A206" s="16" t="s">
        <v>427</v>
      </c>
      <c r="B206">
        <f>IF('IPCC data'!I206=0,0,IFERROR('IPCC data'!M206*'IPCC data'!J206*(1-EXP(-1000/'IPCC data'!J206))*'IPCC data'!E206,""))</f>
        <v>1.4899999999999997E-12</v>
      </c>
      <c r="C206">
        <f t="shared" si="3"/>
        <v>2.7190993812190953</v>
      </c>
    </row>
    <row r="207" spans="1:3" x14ac:dyDescent="0.3">
      <c r="A207" s="16" t="s">
        <v>429</v>
      </c>
      <c r="B207">
        <f>IF('IPCC data'!I207=0,0,IFERROR('IPCC data'!M207*'IPCC data'!J207*(1-EXP(-1000/'IPCC data'!J207))*'IPCC data'!E207,""))</f>
        <v>4.8200000000000005E-14</v>
      </c>
      <c r="C207">
        <f t="shared" si="3"/>
        <v>8.7960127634067409E-2</v>
      </c>
    </row>
    <row r="208" spans="1:3" x14ac:dyDescent="0.3">
      <c r="A208" s="16" t="s">
        <v>431</v>
      </c>
      <c r="B208">
        <f>IF('IPCC data'!I208=0,0,IFERROR('IPCC data'!M208*'IPCC data'!J208*(1-EXP(-1000/'IPCC data'!J208))*'IPCC data'!E208,""))</f>
        <v>0</v>
      </c>
      <c r="C208">
        <f t="shared" si="3"/>
        <v>0</v>
      </c>
    </row>
    <row r="209" spans="1:3" x14ac:dyDescent="0.3">
      <c r="A209" s="16" t="s">
        <v>433</v>
      </c>
      <c r="B209">
        <f>IF('IPCC data'!I209=0,0,IFERROR('IPCC data'!M209*'IPCC data'!J209*(1-EXP(-1000/'IPCC data'!J209))*'IPCC data'!E209,""))</f>
        <v>0</v>
      </c>
      <c r="C209">
        <f t="shared" si="3"/>
        <v>0</v>
      </c>
    </row>
    <row r="210" spans="1:3" x14ac:dyDescent="0.3">
      <c r="A210" s="16" t="s">
        <v>435</v>
      </c>
      <c r="B210">
        <f>IF('IPCC data'!I210=0,0,IFERROR('IPCC data'!M210*'IPCC data'!J210*(1-EXP(-1000/'IPCC data'!J210))*'IPCC data'!E210,""))</f>
        <v>8.0699999999999999E-14</v>
      </c>
      <c r="C210">
        <f t="shared" si="3"/>
        <v>0.14726934232508795</v>
      </c>
    </row>
    <row r="211" spans="1:3" x14ac:dyDescent="0.3">
      <c r="A211" s="16" t="s">
        <v>437</v>
      </c>
      <c r="B211">
        <f>IF('IPCC data'!I211=0,0,IFERROR('IPCC data'!M211*'IPCC data'!J211*(1-EXP(-1000/'IPCC data'!J211))*'IPCC data'!E211,""))</f>
        <v>2.7800000000000003E-13</v>
      </c>
      <c r="C211">
        <f t="shared" si="3"/>
        <v>0.507321897972422</v>
      </c>
    </row>
    <row r="212" spans="1:3" x14ac:dyDescent="0.3">
      <c r="A212" s="16" t="s">
        <v>439</v>
      </c>
      <c r="B212">
        <f>IF('IPCC data'!I212=0,0,IFERROR('IPCC data'!M212*'IPCC data'!J212*(1-EXP(-1000/'IPCC data'!J212))*'IPCC data'!E212,""))</f>
        <v>1.8300000000000001E-12</v>
      </c>
      <c r="C212">
        <f t="shared" si="3"/>
        <v>3.3395650118328493</v>
      </c>
    </row>
    <row r="213" spans="1:3" x14ac:dyDescent="0.3">
      <c r="A213" s="16" t="s">
        <v>441</v>
      </c>
      <c r="B213">
        <f>IF('IPCC data'!I213=0,0,IFERROR('IPCC data'!M213*'IPCC data'!J213*(1-EXP(-1000/'IPCC data'!J213))*'IPCC data'!E213,""))</f>
        <v>4.6056189628755695E-10</v>
      </c>
      <c r="C213">
        <f t="shared" si="3"/>
        <v>840.47890416683856</v>
      </c>
    </row>
    <row r="214" spans="1:3" x14ac:dyDescent="0.3">
      <c r="A214" s="16" t="s">
        <v>443</v>
      </c>
      <c r="B214">
        <f>IF('IPCC data'!I214=0,0,IFERROR('IPCC data'!M214*'IPCC data'!J214*(1-EXP(-1000/'IPCC data'!J214))*'IPCC data'!E214,""))</f>
        <v>4.2106971858731253E-10</v>
      </c>
      <c r="C214">
        <f t="shared" si="3"/>
        <v>768.40967198715464</v>
      </c>
    </row>
    <row r="215" spans="1:3" x14ac:dyDescent="0.3">
      <c r="A215" s="16" t="s">
        <v>445</v>
      </c>
      <c r="B215">
        <f>IF('IPCC data'!I215=0,0,IFERROR('IPCC data'!M215*'IPCC data'!J215*(1-EXP(-1000/'IPCC data'!J215))*'IPCC data'!E215,""))</f>
        <v>3.4064270959221769E-10</v>
      </c>
      <c r="C215">
        <f t="shared" si="3"/>
        <v>621.63851065033236</v>
      </c>
    </row>
  </sheetData>
  <mergeCells count="1">
    <mergeCell ref="G1:R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zoomScaleNormal="100" workbookViewId="0">
      <selection activeCell="D17" sqref="D17"/>
    </sheetView>
  </sheetViews>
  <sheetFormatPr defaultRowHeight="14.4" x14ac:dyDescent="0.3"/>
  <cols>
    <col min="3" max="3" width="39.6640625" bestFit="1" customWidth="1"/>
    <col min="4" max="4" width="43.33203125" bestFit="1" customWidth="1"/>
    <col min="5" max="5" width="12" bestFit="1" customWidth="1"/>
    <col min="6" max="6" width="12" customWidth="1"/>
    <col min="8" max="8" width="12" bestFit="1" customWidth="1"/>
    <col min="10" max="10" width="10.5546875" bestFit="1" customWidth="1"/>
  </cols>
  <sheetData>
    <row r="1" spans="2:16" x14ac:dyDescent="0.3">
      <c r="B1" t="s">
        <v>10</v>
      </c>
      <c r="C1" t="s">
        <v>9</v>
      </c>
      <c r="D1" t="s">
        <v>8</v>
      </c>
      <c r="E1" t="s">
        <v>7</v>
      </c>
      <c r="H1" t="s">
        <v>6</v>
      </c>
    </row>
    <row r="2" spans="2:16" x14ac:dyDescent="0.3">
      <c r="B2" s="1">
        <v>3934</v>
      </c>
      <c r="C2" s="1">
        <v>-4432</v>
      </c>
      <c r="D2" s="1">
        <v>777.7</v>
      </c>
      <c r="E2" s="1">
        <v>-280</v>
      </c>
      <c r="F2" s="1"/>
      <c r="H2">
        <f>(12/44*10^-14)</f>
        <v>2.7272727272727269E-15</v>
      </c>
      <c r="I2" t="s">
        <v>13</v>
      </c>
    </row>
    <row r="3" spans="2:16" x14ac:dyDescent="0.3">
      <c r="C3" t="s">
        <v>5</v>
      </c>
      <c r="D3" t="s">
        <v>4</v>
      </c>
      <c r="E3" t="s">
        <v>3</v>
      </c>
    </row>
    <row r="4" spans="2:16" x14ac:dyDescent="0.3">
      <c r="C4" s="1">
        <v>16080</v>
      </c>
      <c r="D4" s="1">
        <v>2294</v>
      </c>
      <c r="E4" s="1">
        <v>1144</v>
      </c>
      <c r="F4" s="1"/>
    </row>
    <row r="5" spans="2:16" x14ac:dyDescent="0.3">
      <c r="B5" t="s">
        <v>2</v>
      </c>
    </row>
    <row r="6" spans="2:16" x14ac:dyDescent="0.3">
      <c r="B6">
        <v>20</v>
      </c>
      <c r="C6" s="6">
        <f t="shared" ref="C6:E10" si="0">EXP(-$B6/C$4)</f>
        <v>0.99875699208059143</v>
      </c>
      <c r="D6" s="6">
        <f t="shared" si="0"/>
        <v>0.9913194991897758</v>
      </c>
      <c r="E6" s="6">
        <f t="shared" si="0"/>
        <v>0.98266941505013139</v>
      </c>
      <c r="G6" s="1"/>
      <c r="H6" s="1"/>
    </row>
    <row r="7" spans="2:16" x14ac:dyDescent="0.3">
      <c r="B7">
        <v>50</v>
      </c>
      <c r="C7" s="6">
        <f t="shared" si="0"/>
        <v>0.99689537660500827</v>
      </c>
      <c r="D7" s="6">
        <f t="shared" si="0"/>
        <v>0.97843982665227835</v>
      </c>
      <c r="E7" s="6">
        <f t="shared" si="0"/>
        <v>0.95723506215222964</v>
      </c>
      <c r="H7" s="1"/>
    </row>
    <row r="8" spans="2:16" x14ac:dyDescent="0.3">
      <c r="B8">
        <v>100</v>
      </c>
      <c r="C8" s="6">
        <f t="shared" si="0"/>
        <v>0.99380039189644132</v>
      </c>
      <c r="D8" s="6">
        <f t="shared" si="0"/>
        <v>0.95734449437934044</v>
      </c>
      <c r="E8" s="6">
        <f t="shared" si="0"/>
        <v>0.91629896421358292</v>
      </c>
      <c r="H8" s="1"/>
    </row>
    <row r="9" spans="2:16" x14ac:dyDescent="0.3">
      <c r="B9">
        <v>500</v>
      </c>
      <c r="C9" s="6">
        <f t="shared" si="0"/>
        <v>0.96938393543763213</v>
      </c>
      <c r="D9" s="6">
        <f t="shared" si="0"/>
        <v>0.80415769145911142</v>
      </c>
      <c r="E9" s="6">
        <f t="shared" si="0"/>
        <v>0.64593077714533365</v>
      </c>
    </row>
    <row r="10" spans="2:16" x14ac:dyDescent="0.3">
      <c r="B10">
        <v>1000</v>
      </c>
      <c r="C10" s="6">
        <f t="shared" si="0"/>
        <v>0.93970521428455123</v>
      </c>
      <c r="D10" s="6">
        <f t="shared" si="0"/>
        <v>0.64666959273284752</v>
      </c>
      <c r="E10" s="6">
        <f t="shared" si="0"/>
        <v>0.41722656886357473</v>
      </c>
      <c r="J10" t="s">
        <v>11</v>
      </c>
    </row>
    <row r="11" spans="2:16" ht="15" customHeight="1" x14ac:dyDescent="0.3">
      <c r="J11" s="38" t="s">
        <v>462</v>
      </c>
      <c r="K11" s="38"/>
      <c r="L11" s="38"/>
      <c r="M11" s="38"/>
      <c r="N11" s="38"/>
      <c r="O11" s="38"/>
      <c r="P11" s="38"/>
    </row>
    <row r="12" spans="2:16" x14ac:dyDescent="0.3">
      <c r="C12" t="s">
        <v>12</v>
      </c>
      <c r="D12" t="s">
        <v>14</v>
      </c>
      <c r="J12" s="38"/>
      <c r="K12" s="38"/>
      <c r="L12" s="38"/>
      <c r="M12" s="38"/>
      <c r="N12" s="38"/>
      <c r="O12" s="38"/>
      <c r="P12" s="38"/>
    </row>
    <row r="13" spans="2:16" x14ac:dyDescent="0.3">
      <c r="B13">
        <v>20</v>
      </c>
      <c r="C13" s="1">
        <f>$B$2+SUMPRODUCT($C$2:$E$2,C6:E6)</f>
        <v>3.3107494046698775</v>
      </c>
      <c r="D13" s="21">
        <f>C13*$H$2</f>
        <v>9.0293165581905743E-15</v>
      </c>
      <c r="E13" s="2"/>
      <c r="F13" s="2"/>
      <c r="J13" s="38"/>
      <c r="K13" s="38"/>
      <c r="L13" s="38"/>
      <c r="M13" s="38"/>
      <c r="N13" s="38"/>
      <c r="O13" s="38"/>
      <c r="P13" s="38"/>
    </row>
    <row r="14" spans="2:16" x14ac:dyDescent="0.3">
      <c r="B14">
        <v>50</v>
      </c>
      <c r="C14" s="1">
        <f>$B$2+SUMPRODUCT($C$2:$E$2,C7:E7)</f>
        <v>8.6665266714558129</v>
      </c>
      <c r="D14" s="20">
        <f>C14*$H$2</f>
        <v>2.3635981831243122E-14</v>
      </c>
      <c r="E14" s="2"/>
      <c r="F14" s="2"/>
      <c r="J14" s="38"/>
      <c r="K14" s="38"/>
      <c r="L14" s="38"/>
      <c r="M14" s="38"/>
      <c r="N14" s="38"/>
      <c r="O14" s="38"/>
      <c r="P14" s="38"/>
    </row>
    <row r="15" spans="2:16" x14ac:dyDescent="0.3">
      <c r="B15">
        <v>100</v>
      </c>
      <c r="C15" s="1">
        <f>$B$2+SUMPRODUCT($C$2:$E$2,C8:E8)</f>
        <v>17.439766413982397</v>
      </c>
      <c r="D15" s="19">
        <f>C15*$H$2</f>
        <v>4.7562999310861076E-14</v>
      </c>
      <c r="E15" s="2"/>
      <c r="F15" s="2"/>
      <c r="J15" s="38"/>
      <c r="K15" s="38"/>
      <c r="L15" s="38"/>
      <c r="M15" s="38"/>
      <c r="N15" s="38"/>
      <c r="O15" s="38"/>
      <c r="P15" s="38"/>
    </row>
    <row r="16" spans="2:16" x14ac:dyDescent="0.3">
      <c r="B16">
        <v>500</v>
      </c>
      <c r="C16" s="1">
        <f>$B$2+SUMPRODUCT($C$2:$E$2,C9:E9)</f>
        <v>82.223217187472528</v>
      </c>
      <c r="D16" s="20">
        <f>C16*$H$2</f>
        <v>2.2424513778401595E-13</v>
      </c>
      <c r="E16" s="2"/>
      <c r="F16" s="2"/>
      <c r="J16" s="38"/>
      <c r="K16" s="38"/>
      <c r="L16" s="38"/>
      <c r="M16" s="38"/>
      <c r="N16" s="38"/>
      <c r="O16" s="38"/>
      <c r="P16" s="38"/>
    </row>
    <row r="17" spans="2:17" x14ac:dyDescent="0.3">
      <c r="B17">
        <v>1000</v>
      </c>
      <c r="C17" s="1">
        <f>$B$2+SUMPRODUCT($C$2:$E$2,C10:E10)</f>
        <v>155.31799327740373</v>
      </c>
      <c r="D17" s="19">
        <f>C17*$H$2</f>
        <v>4.2359452712019195E-13</v>
      </c>
      <c r="E17" s="2"/>
      <c r="F17" s="2"/>
      <c r="J17" s="38"/>
      <c r="K17" s="38"/>
      <c r="L17" s="38"/>
      <c r="M17" s="38"/>
      <c r="N17" s="38"/>
      <c r="O17" s="38"/>
      <c r="P17" s="38"/>
    </row>
    <row r="18" spans="2:17" x14ac:dyDescent="0.3">
      <c r="C18" s="1"/>
      <c r="J18" s="38"/>
      <c r="K18" s="38"/>
      <c r="L18" s="38"/>
      <c r="M18" s="38"/>
      <c r="N18" s="38"/>
      <c r="O18" s="38"/>
      <c r="P18" s="38"/>
    </row>
    <row r="19" spans="2:17" x14ac:dyDescent="0.3">
      <c r="J19" s="38"/>
      <c r="K19" s="38"/>
      <c r="L19" s="38"/>
      <c r="M19" s="38"/>
      <c r="N19" s="38"/>
      <c r="O19" s="38"/>
      <c r="P19" s="38"/>
    </row>
    <row r="20" spans="2:17" x14ac:dyDescent="0.3">
      <c r="J20" s="38"/>
      <c r="K20" s="38"/>
      <c r="L20" s="38"/>
      <c r="M20" s="38"/>
      <c r="N20" s="38"/>
      <c r="O20" s="38"/>
      <c r="P20" s="38"/>
    </row>
    <row r="21" spans="2:17" x14ac:dyDescent="0.3">
      <c r="J21" s="5"/>
      <c r="K21" s="5"/>
      <c r="L21" s="5"/>
      <c r="M21" s="5"/>
      <c r="N21" s="5"/>
      <c r="O21" s="5"/>
    </row>
    <row r="22" spans="2:17" x14ac:dyDescent="0.3">
      <c r="G22" s="4"/>
      <c r="H22" s="4"/>
      <c r="I22" s="4"/>
      <c r="J22" s="4"/>
      <c r="K22" s="4"/>
      <c r="L22" s="4"/>
    </row>
    <row r="23" spans="2:17" x14ac:dyDescent="0.3">
      <c r="G23" s="4"/>
      <c r="H23" s="4"/>
      <c r="I23" s="4"/>
      <c r="J23" s="4"/>
      <c r="K23" s="4"/>
      <c r="L23" s="4"/>
    </row>
    <row r="24" spans="2:17" x14ac:dyDescent="0.3">
      <c r="B24" t="s">
        <v>10</v>
      </c>
      <c r="C24" t="s">
        <v>9</v>
      </c>
      <c r="D24" t="s">
        <v>8</v>
      </c>
      <c r="E24" t="s">
        <v>7</v>
      </c>
      <c r="J24" t="s">
        <v>463</v>
      </c>
      <c r="K24" t="s">
        <v>464</v>
      </c>
      <c r="L24" t="s">
        <v>465</v>
      </c>
      <c r="M24" t="s">
        <v>466</v>
      </c>
    </row>
    <row r="25" spans="2:17" x14ac:dyDescent="0.3">
      <c r="B25" s="1">
        <v>0.21729999999999999</v>
      </c>
      <c r="C25" s="1">
        <v>0.224</v>
      </c>
      <c r="D25" s="1">
        <v>0.28239999999999998</v>
      </c>
      <c r="E25" s="1">
        <v>0.27629999999999999</v>
      </c>
      <c r="J25">
        <v>5.35</v>
      </c>
      <c r="K25">
        <f>J25/389</f>
        <v>1.3753213367609254E-2</v>
      </c>
      <c r="L25">
        <f>2123000000000</f>
        <v>2123000000000</v>
      </c>
      <c r="M25">
        <f>12/44</f>
        <v>0.27272727272727271</v>
      </c>
    </row>
    <row r="26" spans="2:17" x14ac:dyDescent="0.3">
      <c r="C26" t="s">
        <v>5</v>
      </c>
      <c r="D26" t="s">
        <v>4</v>
      </c>
      <c r="E26" t="s">
        <v>3</v>
      </c>
      <c r="K26" t="s">
        <v>467</v>
      </c>
    </row>
    <row r="27" spans="2:17" x14ac:dyDescent="0.3">
      <c r="C27" s="1">
        <v>394.4</v>
      </c>
      <c r="D27" s="1">
        <v>36.54</v>
      </c>
      <c r="E27" s="1">
        <v>4.3040000000000003</v>
      </c>
      <c r="K27">
        <f>(K25/L25)*M25</f>
        <v>1.7667811460124078E-15</v>
      </c>
    </row>
    <row r="28" spans="2:17" x14ac:dyDescent="0.3">
      <c r="B28" t="s">
        <v>2</v>
      </c>
    </row>
    <row r="29" spans="2:17" ht="15" customHeight="1" x14ac:dyDescent="0.3">
      <c r="B29">
        <v>20</v>
      </c>
      <c r="C29">
        <f>EXP(-$B29/C$27)</f>
        <v>0.9505543491530245</v>
      </c>
      <c r="D29">
        <f>EXP(-$B29/D$27)</f>
        <v>0.57848343050293038</v>
      </c>
      <c r="E29">
        <f>EXP(-$B29/E$27)</f>
        <v>9.5918629558357227E-3</v>
      </c>
      <c r="F29" s="16">
        <f t="shared" ref="F29:H33" si="1">1-C29</f>
        <v>4.9445650846975497E-2</v>
      </c>
      <c r="G29" s="16">
        <f t="shared" si="1"/>
        <v>0.42151656949706962</v>
      </c>
      <c r="H29" s="16">
        <f t="shared" si="1"/>
        <v>0.99040813704416431</v>
      </c>
      <c r="J29" s="39" t="s">
        <v>511</v>
      </c>
      <c r="K29" s="39"/>
      <c r="L29" s="39"/>
      <c r="M29" s="39"/>
      <c r="N29" s="39"/>
      <c r="O29" s="39"/>
      <c r="P29" s="39"/>
      <c r="Q29" s="31"/>
    </row>
    <row r="30" spans="2:17" x14ac:dyDescent="0.3">
      <c r="B30">
        <v>50</v>
      </c>
      <c r="C30">
        <f t="shared" ref="C30:E33" si="2">EXP(-$B30/C$27)</f>
        <v>0.88093199398474775</v>
      </c>
      <c r="D30">
        <f t="shared" si="2"/>
        <v>0.25452316199505337</v>
      </c>
      <c r="E30">
        <f t="shared" si="2"/>
        <v>9.0106768079360724E-6</v>
      </c>
      <c r="F30" s="16">
        <f t="shared" si="1"/>
        <v>0.11906800601525225</v>
      </c>
      <c r="G30" s="16">
        <f t="shared" si="1"/>
        <v>0.74547683800494657</v>
      </c>
      <c r="H30" s="16">
        <f t="shared" si="1"/>
        <v>0.99999098932319208</v>
      </c>
      <c r="J30" s="39"/>
      <c r="K30" s="39"/>
      <c r="L30" s="39"/>
      <c r="M30" s="39"/>
      <c r="N30" s="39"/>
      <c r="O30" s="39"/>
      <c r="P30" s="39"/>
      <c r="Q30" s="31"/>
    </row>
    <row r="31" spans="2:17" x14ac:dyDescent="0.3">
      <c r="B31">
        <v>100</v>
      </c>
      <c r="C31">
        <f t="shared" si="2"/>
        <v>0.77604117802594363</v>
      </c>
      <c r="D31">
        <f t="shared" si="2"/>
        <v>6.4782039991960166E-2</v>
      </c>
      <c r="E31">
        <f t="shared" si="2"/>
        <v>8.1192296537077011E-11</v>
      </c>
      <c r="F31" s="16">
        <f t="shared" si="1"/>
        <v>0.22395882197405637</v>
      </c>
      <c r="G31" s="16">
        <f t="shared" si="1"/>
        <v>0.93521796000803981</v>
      </c>
      <c r="H31" s="16">
        <f t="shared" si="1"/>
        <v>0.99999999991880772</v>
      </c>
      <c r="J31" s="39"/>
      <c r="K31" s="39"/>
      <c r="L31" s="39"/>
      <c r="M31" s="39"/>
      <c r="N31" s="39"/>
      <c r="O31" s="39"/>
      <c r="P31" s="39"/>
      <c r="Q31" s="31"/>
    </row>
    <row r="32" spans="2:17" x14ac:dyDescent="0.3">
      <c r="B32">
        <v>500</v>
      </c>
      <c r="C32">
        <f t="shared" si="2"/>
        <v>0.28146463250717096</v>
      </c>
      <c r="D32">
        <f t="shared" si="2"/>
        <v>1.1409670413158822E-6</v>
      </c>
      <c r="E32">
        <f t="shared" si="2"/>
        <v>3.5283700610240359E-51</v>
      </c>
      <c r="F32" s="16">
        <f t="shared" si="1"/>
        <v>0.71853536749282898</v>
      </c>
      <c r="G32" s="16">
        <f t="shared" si="1"/>
        <v>0.99999885903295871</v>
      </c>
      <c r="H32" s="16">
        <f t="shared" si="1"/>
        <v>1</v>
      </c>
      <c r="J32" s="39"/>
      <c r="K32" s="39"/>
      <c r="L32" s="39"/>
      <c r="M32" s="39"/>
      <c r="N32" s="39"/>
      <c r="O32" s="39"/>
      <c r="P32" s="39"/>
      <c r="Q32" s="31"/>
    </row>
    <row r="33" spans="2:17" x14ac:dyDescent="0.3">
      <c r="B33">
        <v>1000</v>
      </c>
      <c r="C33">
        <f t="shared" si="2"/>
        <v>7.9222339352396795E-2</v>
      </c>
      <c r="D33">
        <f t="shared" si="2"/>
        <v>1.3018057893691183E-12</v>
      </c>
      <c r="E33">
        <f t="shared" si="2"/>
        <v>1.244939528753076E-101</v>
      </c>
      <c r="F33" s="16">
        <f t="shared" si="1"/>
        <v>0.92077766064760325</v>
      </c>
      <c r="G33" s="16">
        <f t="shared" si="1"/>
        <v>0.99999999999869815</v>
      </c>
      <c r="H33" s="16">
        <f t="shared" si="1"/>
        <v>1</v>
      </c>
      <c r="J33" s="39"/>
      <c r="K33" s="39"/>
      <c r="L33" s="39"/>
      <c r="M33" s="39"/>
      <c r="N33" s="39"/>
      <c r="O33" s="39"/>
      <c r="P33" s="39"/>
      <c r="Q33" s="31"/>
    </row>
    <row r="34" spans="2:17" x14ac:dyDescent="0.3">
      <c r="J34" s="39"/>
      <c r="K34" s="39"/>
      <c r="L34" s="39"/>
      <c r="M34" s="39"/>
      <c r="N34" s="39"/>
      <c r="O34" s="39"/>
      <c r="P34" s="39"/>
    </row>
    <row r="35" spans="2:17" x14ac:dyDescent="0.3">
      <c r="C35" t="s">
        <v>468</v>
      </c>
      <c r="D35" t="s">
        <v>470</v>
      </c>
      <c r="E35" t="s">
        <v>469</v>
      </c>
      <c r="J35" s="39"/>
      <c r="K35" s="39"/>
      <c r="L35" s="39"/>
      <c r="M35" s="39"/>
      <c r="N35" s="39"/>
      <c r="O35" s="39"/>
      <c r="P35" s="39"/>
    </row>
    <row r="36" spans="2:17" x14ac:dyDescent="0.3">
      <c r="B36" s="27">
        <v>20</v>
      </c>
      <c r="C36" s="28">
        <f>$B$25+SUMPRODUCT($C$25:$E$25,C29:E29)</f>
        <v>0.59623812671900245</v>
      </c>
      <c r="D36" s="28">
        <f>$B$25*B36+SUMPRODUCT($C$25:$E$25,$C$27:$E$27,F29:H29)</f>
        <v>14.241679936997453</v>
      </c>
      <c r="E36" s="29">
        <f>D36*$K$27</f>
        <v>2.5161931600230277E-14</v>
      </c>
      <c r="F36" s="2"/>
    </row>
    <row r="37" spans="2:17" x14ac:dyDescent="0.3">
      <c r="B37" s="27">
        <v>50</v>
      </c>
      <c r="C37" s="28">
        <f t="shared" ref="C37:C40" si="3">$B$25+SUMPRODUCT($C$25:$E$25,C30:E30)</f>
        <v>0.48650859724998863</v>
      </c>
      <c r="D37" s="28">
        <f t="shared" ref="D37:D40" si="4">$B$25*B37+SUMPRODUCT($C$25:$E$25,$C$27:$E$27,F30:H30)</f>
        <v>30.265816878549352</v>
      </c>
      <c r="E37" s="29">
        <f t="shared" ref="E37:E40" si="5">D37*$K$27</f>
        <v>5.3473074629685101E-14</v>
      </c>
      <c r="F37" s="2"/>
      <c r="G37" s="1"/>
      <c r="H37" s="1"/>
      <c r="I37" s="1"/>
      <c r="J37" s="2"/>
    </row>
    <row r="38" spans="2:17" x14ac:dyDescent="0.3">
      <c r="B38" s="27">
        <v>100</v>
      </c>
      <c r="C38" s="28">
        <f t="shared" si="3"/>
        <v>0.40942767199397434</v>
      </c>
      <c r="D38" s="28">
        <f t="shared" si="4"/>
        <v>52.35538856914976</v>
      </c>
      <c r="E38" s="30">
        <f t="shared" si="5"/>
        <v>9.2500513416127333E-14</v>
      </c>
      <c r="F38" s="26"/>
      <c r="G38" s="2"/>
      <c r="H38" s="2"/>
    </row>
    <row r="39" spans="2:17" x14ac:dyDescent="0.3">
      <c r="B39" s="27">
        <v>500</v>
      </c>
      <c r="C39" s="28">
        <f t="shared" si="3"/>
        <v>0.28034839989069876</v>
      </c>
      <c r="D39" s="28">
        <f t="shared" si="4"/>
        <v>183.63751758885422</v>
      </c>
      <c r="E39" s="29">
        <f t="shared" si="5"/>
        <v>3.2444730377650955E-13</v>
      </c>
      <c r="F39" s="26"/>
    </row>
    <row r="40" spans="2:17" x14ac:dyDescent="0.3">
      <c r="B40" s="27">
        <v>1000</v>
      </c>
      <c r="C40" s="28">
        <f t="shared" si="3"/>
        <v>0.2350458040153045</v>
      </c>
      <c r="D40" s="28">
        <f t="shared" si="4"/>
        <v>310.15474609649544</v>
      </c>
      <c r="E40" s="30">
        <f t="shared" si="5"/>
        <v>5.4797555774955356E-13</v>
      </c>
      <c r="F40" s="26"/>
      <c r="G40" s="2"/>
      <c r="H40" s="2"/>
    </row>
    <row r="42" spans="2:17" x14ac:dyDescent="0.3">
      <c r="F42" s="1"/>
    </row>
  </sheetData>
  <mergeCells count="2">
    <mergeCell ref="J11:P20"/>
    <mergeCell ref="J29:P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O1" workbookViewId="0">
      <selection activeCell="T18" sqref="T18"/>
    </sheetView>
  </sheetViews>
  <sheetFormatPr defaultRowHeight="14.4" x14ac:dyDescent="0.3"/>
  <cols>
    <col min="14" max="15" width="23.33203125" bestFit="1" customWidth="1"/>
    <col min="16" max="17" width="21.5546875" bestFit="1" customWidth="1"/>
  </cols>
  <sheetData>
    <row r="1" spans="1:26" ht="15" customHeight="1" x14ac:dyDescent="0.3">
      <c r="B1" t="s">
        <v>471</v>
      </c>
      <c r="C1" t="s">
        <v>472</v>
      </c>
      <c r="D1" t="s">
        <v>471</v>
      </c>
      <c r="E1" t="s">
        <v>472</v>
      </c>
      <c r="F1" t="s">
        <v>473</v>
      </c>
      <c r="G1" t="s">
        <v>471</v>
      </c>
      <c r="H1" t="s">
        <v>472</v>
      </c>
      <c r="N1" t="s">
        <v>514</v>
      </c>
      <c r="O1" t="s">
        <v>515</v>
      </c>
      <c r="P1" t="s">
        <v>516</v>
      </c>
      <c r="Q1" t="s">
        <v>517</v>
      </c>
      <c r="S1" s="38" t="s">
        <v>503</v>
      </c>
      <c r="T1" s="38"/>
      <c r="U1" s="38"/>
      <c r="V1" s="38"/>
      <c r="W1" s="38"/>
      <c r="X1" s="38"/>
      <c r="Y1" s="38"/>
      <c r="Z1" s="38"/>
    </row>
    <row r="2" spans="1:26" ht="15" customHeight="1" x14ac:dyDescent="0.3">
      <c r="A2" t="s">
        <v>474</v>
      </c>
      <c r="D2">
        <v>1.004</v>
      </c>
      <c r="E2">
        <v>1.004</v>
      </c>
      <c r="F2" s="1">
        <v>43600000</v>
      </c>
      <c r="G2">
        <v>1.0069999999999999</v>
      </c>
      <c r="H2">
        <v>1.008</v>
      </c>
      <c r="J2" t="s">
        <v>475</v>
      </c>
      <c r="N2" t="str">
        <f>IF(ISBLANK(B2),"",B2-1)</f>
        <v/>
      </c>
      <c r="O2" t="str">
        <f>IF(ISBLANK(C2),"",C2-1)</f>
        <v/>
      </c>
      <c r="P2">
        <f t="shared" ref="P2:P33" si="0">IF(ISBLANK(G2),"",G2-1)</f>
        <v>6.9999999999998952E-3</v>
      </c>
      <c r="Q2">
        <f t="shared" ref="Q2:Q33" si="1">IF(ISBLANK(H2),"",H2-1)</f>
        <v>8.0000000000000071E-3</v>
      </c>
      <c r="S2" s="38"/>
      <c r="T2" s="38"/>
      <c r="U2" s="38"/>
      <c r="V2" s="38"/>
      <c r="W2" s="38"/>
      <c r="X2" s="38"/>
      <c r="Y2" s="38"/>
      <c r="Z2" s="38"/>
    </row>
    <row r="3" spans="1:26" x14ac:dyDescent="0.3">
      <c r="D3">
        <v>1.004</v>
      </c>
      <c r="E3">
        <v>1.0029999999999999</v>
      </c>
      <c r="F3" s="1">
        <v>24000000</v>
      </c>
      <c r="G3">
        <v>1.0069999999999999</v>
      </c>
      <c r="H3">
        <v>1.0049999999999999</v>
      </c>
      <c r="J3" t="s">
        <v>476</v>
      </c>
      <c r="L3" t="s">
        <v>477</v>
      </c>
      <c r="N3" t="str">
        <f t="shared" ref="N3:O60" si="2">IF(ISBLANK(B3),"",B3-1)</f>
        <v/>
      </c>
      <c r="O3" t="str">
        <f t="shared" si="2"/>
        <v/>
      </c>
      <c r="P3">
        <f t="shared" si="0"/>
        <v>6.9999999999998952E-3</v>
      </c>
      <c r="Q3">
        <f t="shared" si="1"/>
        <v>4.9999999999998934E-3</v>
      </c>
      <c r="S3" s="38"/>
      <c r="T3" s="38"/>
      <c r="U3" s="38"/>
      <c r="V3" s="38"/>
      <c r="W3" s="38"/>
      <c r="X3" s="38"/>
      <c r="Y3" s="38"/>
      <c r="Z3" s="38"/>
    </row>
    <row r="4" spans="1:26" ht="15" customHeight="1" x14ac:dyDescent="0.3">
      <c r="D4">
        <v>1.002</v>
      </c>
      <c r="E4">
        <v>1.0029999999999999</v>
      </c>
      <c r="F4" s="1">
        <v>23600000</v>
      </c>
      <c r="G4" s="1">
        <v>1.004</v>
      </c>
      <c r="H4">
        <v>1.0049999999999999</v>
      </c>
      <c r="J4" t="s">
        <v>478</v>
      </c>
      <c r="N4" t="str">
        <f t="shared" si="2"/>
        <v/>
      </c>
      <c r="O4" t="str">
        <f t="shared" si="2"/>
        <v/>
      </c>
      <c r="P4">
        <f t="shared" si="0"/>
        <v>4.0000000000000036E-3</v>
      </c>
      <c r="Q4">
        <f t="shared" si="1"/>
        <v>4.9999999999998934E-3</v>
      </c>
      <c r="S4" s="38"/>
      <c r="T4" s="38"/>
      <c r="U4" s="38"/>
      <c r="V4" s="38"/>
      <c r="W4" s="38"/>
      <c r="X4" s="38"/>
      <c r="Y4" s="38"/>
      <c r="Z4" s="38"/>
    </row>
    <row r="5" spans="1:26" x14ac:dyDescent="0.3">
      <c r="D5">
        <v>1.004</v>
      </c>
      <c r="E5">
        <v>1.0049999999999999</v>
      </c>
      <c r="F5" s="1">
        <v>118000000</v>
      </c>
      <c r="G5">
        <v>1.008</v>
      </c>
      <c r="H5">
        <v>1.0089999999999999</v>
      </c>
      <c r="J5" t="s">
        <v>479</v>
      </c>
      <c r="N5" t="str">
        <f t="shared" si="2"/>
        <v/>
      </c>
      <c r="O5" t="str">
        <f t="shared" si="2"/>
        <v/>
      </c>
      <c r="P5">
        <f t="shared" si="0"/>
        <v>8.0000000000000071E-3</v>
      </c>
      <c r="Q5">
        <f t="shared" si="1"/>
        <v>8.999999999999897E-3</v>
      </c>
      <c r="S5" s="38"/>
      <c r="T5" s="38"/>
      <c r="U5" s="38"/>
      <c r="V5" s="38"/>
      <c r="W5" s="38"/>
      <c r="X5" s="38"/>
      <c r="Y5" s="38"/>
      <c r="Z5" s="38"/>
    </row>
    <row r="6" spans="1:26" ht="15" customHeight="1" x14ac:dyDescent="0.3">
      <c r="D6">
        <v>1</v>
      </c>
      <c r="E6">
        <v>1</v>
      </c>
      <c r="F6" s="1">
        <v>96700000</v>
      </c>
      <c r="G6" s="1">
        <v>1</v>
      </c>
      <c r="H6">
        <v>1</v>
      </c>
      <c r="J6" t="s">
        <v>480</v>
      </c>
      <c r="N6" t="str">
        <f t="shared" si="2"/>
        <v/>
      </c>
      <c r="O6" t="str">
        <f t="shared" si="2"/>
        <v/>
      </c>
      <c r="P6">
        <f t="shared" si="0"/>
        <v>0</v>
      </c>
      <c r="Q6">
        <f t="shared" si="1"/>
        <v>0</v>
      </c>
      <c r="S6" s="38"/>
      <c r="T6" s="38"/>
      <c r="U6" s="38"/>
      <c r="V6" s="38"/>
      <c r="W6" s="38"/>
      <c r="X6" s="38"/>
      <c r="Y6" s="38"/>
      <c r="Z6" s="38"/>
    </row>
    <row r="7" spans="1:26" x14ac:dyDescent="0.3">
      <c r="D7">
        <v>1</v>
      </c>
      <c r="E7">
        <v>1</v>
      </c>
      <c r="F7" s="1">
        <v>76600000</v>
      </c>
      <c r="G7">
        <v>1</v>
      </c>
      <c r="H7">
        <v>1</v>
      </c>
      <c r="J7" t="s">
        <v>481</v>
      </c>
      <c r="N7" t="str">
        <f t="shared" si="2"/>
        <v/>
      </c>
      <c r="O7" t="str">
        <f t="shared" si="2"/>
        <v/>
      </c>
      <c r="P7">
        <f t="shared" si="0"/>
        <v>0</v>
      </c>
      <c r="Q7">
        <f t="shared" si="1"/>
        <v>0</v>
      </c>
      <c r="S7" s="38"/>
      <c r="T7" s="38"/>
      <c r="U7" s="38"/>
      <c r="V7" s="38"/>
      <c r="W7" s="38"/>
      <c r="X7" s="38"/>
      <c r="Y7" s="38"/>
      <c r="Z7" s="38"/>
    </row>
    <row r="8" spans="1:26" x14ac:dyDescent="0.3">
      <c r="N8" t="str">
        <f t="shared" si="2"/>
        <v/>
      </c>
      <c r="O8" t="str">
        <f t="shared" si="2"/>
        <v/>
      </c>
      <c r="P8" t="str">
        <f t="shared" si="0"/>
        <v/>
      </c>
      <c r="Q8" t="str">
        <f t="shared" si="1"/>
        <v/>
      </c>
      <c r="S8" s="38"/>
      <c r="T8" s="38"/>
      <c r="U8" s="38"/>
      <c r="V8" s="38"/>
      <c r="W8" s="38"/>
      <c r="X8" s="38"/>
      <c r="Y8" s="38"/>
      <c r="Z8" s="38"/>
    </row>
    <row r="9" spans="1:26" x14ac:dyDescent="0.3">
      <c r="A9" t="s">
        <v>482</v>
      </c>
      <c r="B9">
        <v>1.05</v>
      </c>
      <c r="C9">
        <v>1.06</v>
      </c>
      <c r="D9">
        <v>1.05</v>
      </c>
      <c r="E9">
        <v>1.06</v>
      </c>
      <c r="F9" s="1">
        <v>66700000</v>
      </c>
      <c r="G9">
        <v>1.05</v>
      </c>
      <c r="H9">
        <v>1.06</v>
      </c>
      <c r="J9" t="s">
        <v>475</v>
      </c>
      <c r="N9">
        <f t="shared" si="2"/>
        <v>5.0000000000000044E-2</v>
      </c>
      <c r="O9">
        <f t="shared" si="2"/>
        <v>6.0000000000000053E-2</v>
      </c>
      <c r="P9">
        <f t="shared" si="0"/>
        <v>5.0000000000000044E-2</v>
      </c>
      <c r="Q9">
        <f t="shared" si="1"/>
        <v>6.0000000000000053E-2</v>
      </c>
      <c r="S9" s="38"/>
      <c r="T9" s="38"/>
      <c r="U9" s="38"/>
      <c r="V9" s="38"/>
      <c r="W9" s="38"/>
      <c r="X9" s="38"/>
      <c r="Y9" s="38"/>
      <c r="Z9" s="38"/>
    </row>
    <row r="10" spans="1:26" x14ac:dyDescent="0.3">
      <c r="B10">
        <v>1.0449999999999999</v>
      </c>
      <c r="C10">
        <v>1.0449999999999999</v>
      </c>
      <c r="D10">
        <v>1.0449999999999999</v>
      </c>
      <c r="E10">
        <v>1.0449999999999999</v>
      </c>
      <c r="F10" s="1">
        <v>3600000</v>
      </c>
      <c r="G10">
        <v>1.0449999999999999</v>
      </c>
      <c r="H10">
        <v>1.0449999999999999</v>
      </c>
      <c r="J10" t="s">
        <v>476</v>
      </c>
      <c r="N10">
        <f t="shared" si="2"/>
        <v>4.4999999999999929E-2</v>
      </c>
      <c r="O10">
        <f t="shared" si="2"/>
        <v>4.4999999999999929E-2</v>
      </c>
      <c r="P10">
        <f t="shared" si="0"/>
        <v>4.4999999999999929E-2</v>
      </c>
      <c r="Q10">
        <f t="shared" si="1"/>
        <v>4.4999999999999929E-2</v>
      </c>
      <c r="S10" s="38"/>
      <c r="T10" s="38"/>
      <c r="U10" s="38"/>
      <c r="V10" s="38"/>
      <c r="W10" s="38"/>
      <c r="X10" s="38"/>
      <c r="Y10" s="38"/>
      <c r="Z10" s="38"/>
    </row>
    <row r="11" spans="1:26" x14ac:dyDescent="0.3">
      <c r="B11">
        <v>1</v>
      </c>
      <c r="C11">
        <v>1</v>
      </c>
      <c r="D11">
        <v>1</v>
      </c>
      <c r="E11">
        <v>1</v>
      </c>
      <c r="F11" s="1">
        <v>2270000</v>
      </c>
      <c r="G11">
        <v>1</v>
      </c>
      <c r="H11">
        <v>1</v>
      </c>
      <c r="J11" t="s">
        <v>478</v>
      </c>
      <c r="N11">
        <f t="shared" si="2"/>
        <v>0</v>
      </c>
      <c r="O11">
        <f t="shared" si="2"/>
        <v>0</v>
      </c>
      <c r="P11">
        <f t="shared" si="0"/>
        <v>0</v>
      </c>
      <c r="Q11">
        <f t="shared" si="1"/>
        <v>0</v>
      </c>
      <c r="S11" s="38"/>
      <c r="T11" s="38"/>
      <c r="U11" s="38"/>
      <c r="V11" s="38"/>
      <c r="W11" s="38"/>
      <c r="X11" s="38"/>
      <c r="Y11" s="38"/>
      <c r="Z11" s="38"/>
    </row>
    <row r="12" spans="1:26" x14ac:dyDescent="0.3">
      <c r="B12">
        <v>1.0549999999999999</v>
      </c>
      <c r="C12">
        <v>1.06</v>
      </c>
      <c r="D12">
        <v>1.0549999999999999</v>
      </c>
      <c r="E12">
        <v>1.06</v>
      </c>
      <c r="F12" s="1">
        <v>28700000</v>
      </c>
      <c r="G12">
        <v>1.0549999999999999</v>
      </c>
      <c r="H12">
        <v>1.06</v>
      </c>
      <c r="J12" t="s">
        <v>479</v>
      </c>
      <c r="N12">
        <f t="shared" si="2"/>
        <v>5.4999999999999938E-2</v>
      </c>
      <c r="O12">
        <f t="shared" si="2"/>
        <v>6.0000000000000053E-2</v>
      </c>
      <c r="P12">
        <f t="shared" si="0"/>
        <v>5.4999999999999938E-2</v>
      </c>
      <c r="Q12">
        <f t="shared" si="1"/>
        <v>6.0000000000000053E-2</v>
      </c>
      <c r="S12" s="4"/>
      <c r="T12" s="4"/>
      <c r="U12" s="4"/>
      <c r="V12" s="4"/>
      <c r="W12" s="4"/>
      <c r="X12" s="4"/>
      <c r="Y12" s="4"/>
      <c r="Z12" s="4"/>
    </row>
    <row r="13" spans="1:26" x14ac:dyDescent="0.3">
      <c r="B13">
        <v>1</v>
      </c>
      <c r="C13">
        <v>1</v>
      </c>
      <c r="D13">
        <v>1</v>
      </c>
      <c r="E13">
        <v>1</v>
      </c>
      <c r="F13" s="1">
        <v>8370000</v>
      </c>
      <c r="G13">
        <v>1</v>
      </c>
      <c r="H13">
        <v>1</v>
      </c>
      <c r="J13" t="s">
        <v>480</v>
      </c>
      <c r="N13">
        <f t="shared" si="2"/>
        <v>0</v>
      </c>
      <c r="O13">
        <f t="shared" si="2"/>
        <v>0</v>
      </c>
      <c r="P13">
        <f t="shared" si="0"/>
        <v>0</v>
      </c>
      <c r="Q13">
        <f t="shared" si="1"/>
        <v>0</v>
      </c>
    </row>
    <row r="14" spans="1:26" x14ac:dyDescent="0.3">
      <c r="B14">
        <v>1</v>
      </c>
      <c r="C14">
        <v>1</v>
      </c>
      <c r="D14">
        <v>1</v>
      </c>
      <c r="E14">
        <v>1</v>
      </c>
      <c r="F14" s="1">
        <v>1220000</v>
      </c>
      <c r="G14">
        <v>1</v>
      </c>
      <c r="H14">
        <v>1</v>
      </c>
      <c r="J14" t="s">
        <v>481</v>
      </c>
      <c r="N14">
        <f t="shared" si="2"/>
        <v>0</v>
      </c>
      <c r="O14">
        <f t="shared" si="2"/>
        <v>0</v>
      </c>
      <c r="P14">
        <f t="shared" si="0"/>
        <v>0</v>
      </c>
      <c r="Q14">
        <f t="shared" si="1"/>
        <v>0</v>
      </c>
    </row>
    <row r="15" spans="1:26" x14ac:dyDescent="0.3">
      <c r="N15" t="str">
        <f t="shared" si="2"/>
        <v/>
      </c>
      <c r="O15" t="str">
        <f t="shared" si="2"/>
        <v/>
      </c>
      <c r="P15" t="str">
        <f t="shared" si="0"/>
        <v/>
      </c>
      <c r="Q15" t="str">
        <f t="shared" si="1"/>
        <v/>
      </c>
    </row>
    <row r="16" spans="1:26" x14ac:dyDescent="0.3">
      <c r="A16" t="s">
        <v>483</v>
      </c>
      <c r="D16">
        <v>1</v>
      </c>
      <c r="E16">
        <v>1.0449999999999999</v>
      </c>
      <c r="F16" s="1">
        <v>19600000</v>
      </c>
      <c r="G16">
        <v>1</v>
      </c>
      <c r="H16">
        <v>1.0900000000000001</v>
      </c>
      <c r="J16" t="s">
        <v>475</v>
      </c>
      <c r="N16" t="str">
        <f t="shared" si="2"/>
        <v/>
      </c>
      <c r="O16" t="str">
        <f t="shared" si="2"/>
        <v/>
      </c>
      <c r="P16">
        <f t="shared" si="0"/>
        <v>0</v>
      </c>
      <c r="Q16">
        <f t="shared" si="1"/>
        <v>9.000000000000008E-2</v>
      </c>
    </row>
    <row r="17" spans="1:17" x14ac:dyDescent="0.3">
      <c r="D17">
        <v>1.03</v>
      </c>
      <c r="E17">
        <v>1.1000000000000001</v>
      </c>
      <c r="F17" s="1">
        <v>2330000</v>
      </c>
      <c r="G17">
        <v>1.06</v>
      </c>
      <c r="H17">
        <v>1.2</v>
      </c>
      <c r="J17" t="s">
        <v>476</v>
      </c>
      <c r="N17" t="str">
        <f t="shared" si="2"/>
        <v/>
      </c>
      <c r="O17" t="str">
        <f t="shared" si="2"/>
        <v/>
      </c>
      <c r="P17">
        <f t="shared" si="0"/>
        <v>6.0000000000000053E-2</v>
      </c>
      <c r="Q17">
        <f t="shared" si="1"/>
        <v>0.19999999999999996</v>
      </c>
    </row>
    <row r="18" spans="1:17" x14ac:dyDescent="0.3">
      <c r="D18">
        <v>1.05</v>
      </c>
      <c r="E18">
        <v>1.1100000000000001</v>
      </c>
      <c r="F18" s="1">
        <v>1260000</v>
      </c>
      <c r="G18">
        <v>1.1000000000000001</v>
      </c>
      <c r="H18">
        <v>1.22</v>
      </c>
      <c r="J18" t="s">
        <v>478</v>
      </c>
      <c r="N18" t="str">
        <f t="shared" si="2"/>
        <v/>
      </c>
      <c r="O18" t="str">
        <f t="shared" si="2"/>
        <v/>
      </c>
      <c r="P18">
        <f t="shared" si="0"/>
        <v>0.10000000000000009</v>
      </c>
      <c r="Q18">
        <f t="shared" si="1"/>
        <v>0.21999999999999997</v>
      </c>
    </row>
    <row r="19" spans="1:17" x14ac:dyDescent="0.3">
      <c r="D19">
        <v>1.1100000000000001</v>
      </c>
      <c r="E19">
        <v>1.1599999999999999</v>
      </c>
      <c r="F19" s="1">
        <v>12700000</v>
      </c>
      <c r="G19">
        <v>1.22</v>
      </c>
      <c r="H19">
        <v>1.32</v>
      </c>
      <c r="J19" t="s">
        <v>479</v>
      </c>
      <c r="N19" t="str">
        <f t="shared" si="2"/>
        <v/>
      </c>
      <c r="O19" t="str">
        <f t="shared" si="2"/>
        <v/>
      </c>
      <c r="P19">
        <f t="shared" si="0"/>
        <v>0.21999999999999997</v>
      </c>
      <c r="Q19">
        <f t="shared" si="1"/>
        <v>0.32000000000000006</v>
      </c>
    </row>
    <row r="20" spans="1:17" x14ac:dyDescent="0.3">
      <c r="D20">
        <v>1.01</v>
      </c>
      <c r="E20">
        <v>1.0249999999999999</v>
      </c>
      <c r="F20" s="1">
        <v>4710000</v>
      </c>
      <c r="G20">
        <v>1.02</v>
      </c>
      <c r="H20">
        <v>1.05</v>
      </c>
      <c r="J20" t="s">
        <v>480</v>
      </c>
      <c r="N20" t="str">
        <f t="shared" si="2"/>
        <v/>
      </c>
      <c r="O20" t="str">
        <f t="shared" si="2"/>
        <v/>
      </c>
      <c r="P20">
        <f t="shared" si="0"/>
        <v>2.0000000000000018E-2</v>
      </c>
      <c r="Q20">
        <f t="shared" si="1"/>
        <v>5.0000000000000044E-2</v>
      </c>
    </row>
    <row r="21" spans="1:17" x14ac:dyDescent="0.3">
      <c r="F21" s="1">
        <v>0</v>
      </c>
      <c r="J21" t="s">
        <v>481</v>
      </c>
      <c r="N21" t="str">
        <f t="shared" si="2"/>
        <v/>
      </c>
      <c r="O21" t="str">
        <f t="shared" si="2"/>
        <v/>
      </c>
      <c r="P21" t="str">
        <f t="shared" si="0"/>
        <v/>
      </c>
      <c r="Q21" t="str">
        <f t="shared" si="1"/>
        <v/>
      </c>
    </row>
    <row r="22" spans="1:17" x14ac:dyDescent="0.3">
      <c r="N22" t="str">
        <f t="shared" si="2"/>
        <v/>
      </c>
      <c r="O22" t="str">
        <f t="shared" si="2"/>
        <v/>
      </c>
      <c r="P22" t="str">
        <f t="shared" si="0"/>
        <v/>
      </c>
      <c r="Q22" t="str">
        <f t="shared" si="1"/>
        <v/>
      </c>
    </row>
    <row r="23" spans="1:17" x14ac:dyDescent="0.3">
      <c r="A23" t="s">
        <v>484</v>
      </c>
      <c r="B23">
        <v>1.0449999999999999</v>
      </c>
      <c r="C23">
        <v>1.0549999999999999</v>
      </c>
      <c r="D23">
        <v>1.0449999999999999</v>
      </c>
      <c r="E23">
        <v>1.0549999999999999</v>
      </c>
      <c r="F23" s="1">
        <v>74800000</v>
      </c>
      <c r="G23">
        <v>1.0449999999999999</v>
      </c>
      <c r="H23">
        <v>1.0549999999999999</v>
      </c>
      <c r="J23" t="s">
        <v>475</v>
      </c>
      <c r="N23">
        <f t="shared" si="2"/>
        <v>4.4999999999999929E-2</v>
      </c>
      <c r="O23">
        <f t="shared" si="2"/>
        <v>5.4999999999999938E-2</v>
      </c>
      <c r="P23">
        <f t="shared" si="0"/>
        <v>4.4999999999999929E-2</v>
      </c>
      <c r="Q23">
        <f t="shared" si="1"/>
        <v>5.4999999999999938E-2</v>
      </c>
    </row>
    <row r="24" spans="1:17" x14ac:dyDescent="0.3">
      <c r="B24">
        <v>1.0449999999999999</v>
      </c>
      <c r="C24">
        <v>1.135</v>
      </c>
      <c r="D24">
        <v>1.0449999999999999</v>
      </c>
      <c r="E24">
        <v>1.135</v>
      </c>
      <c r="F24" s="1">
        <v>296000</v>
      </c>
      <c r="G24">
        <v>1.0449999999999999</v>
      </c>
      <c r="H24">
        <v>1.135</v>
      </c>
      <c r="J24" t="s">
        <v>476</v>
      </c>
      <c r="N24">
        <f t="shared" si="2"/>
        <v>4.4999999999999929E-2</v>
      </c>
      <c r="O24">
        <f t="shared" si="2"/>
        <v>0.13500000000000001</v>
      </c>
      <c r="P24">
        <f t="shared" si="0"/>
        <v>4.4999999999999929E-2</v>
      </c>
      <c r="Q24">
        <f t="shared" si="1"/>
        <v>0.13500000000000001</v>
      </c>
    </row>
    <row r="25" spans="1:17" x14ac:dyDescent="0.3">
      <c r="B25">
        <v>1.075</v>
      </c>
      <c r="C25">
        <v>1.0900000000000001</v>
      </c>
      <c r="D25">
        <v>1.075</v>
      </c>
      <c r="E25">
        <v>1.0900000000000001</v>
      </c>
      <c r="F25" s="1">
        <v>95700</v>
      </c>
      <c r="G25">
        <v>1.075</v>
      </c>
      <c r="H25">
        <v>1.0900000000000001</v>
      </c>
      <c r="J25" t="s">
        <v>478</v>
      </c>
      <c r="N25">
        <f t="shared" si="2"/>
        <v>7.4999999999999956E-2</v>
      </c>
      <c r="O25">
        <f t="shared" si="2"/>
        <v>9.000000000000008E-2</v>
      </c>
      <c r="P25">
        <f t="shared" si="0"/>
        <v>7.4999999999999956E-2</v>
      </c>
      <c r="Q25">
        <f t="shared" si="1"/>
        <v>9.000000000000008E-2</v>
      </c>
    </row>
    <row r="26" spans="1:17" x14ac:dyDescent="0.3">
      <c r="B26">
        <v>1.0049999999999999</v>
      </c>
      <c r="C26">
        <v>1.0049999999999999</v>
      </c>
      <c r="D26">
        <v>1.0049999999999999</v>
      </c>
      <c r="E26">
        <v>1.0049999999999999</v>
      </c>
      <c r="F26" s="1">
        <v>1420000</v>
      </c>
      <c r="G26">
        <v>1.0049999999999999</v>
      </c>
      <c r="H26">
        <v>1.0049999999999999</v>
      </c>
      <c r="J26" t="s">
        <v>479</v>
      </c>
      <c r="N26">
        <f t="shared" si="2"/>
        <v>4.9999999999998934E-3</v>
      </c>
      <c r="O26">
        <f t="shared" si="2"/>
        <v>4.9999999999998934E-3</v>
      </c>
      <c r="P26">
        <f t="shared" si="0"/>
        <v>4.9999999999998934E-3</v>
      </c>
      <c r="Q26">
        <f t="shared" si="1"/>
        <v>4.9999999999998934E-3</v>
      </c>
    </row>
    <row r="27" spans="1:17" x14ac:dyDescent="0.3">
      <c r="B27">
        <v>1.2150000000000001</v>
      </c>
      <c r="C27">
        <v>1.2649999999999999</v>
      </c>
      <c r="D27">
        <v>1.2150000000000001</v>
      </c>
      <c r="E27">
        <v>1.2649999999999999</v>
      </c>
      <c r="F27" s="1">
        <v>960000</v>
      </c>
      <c r="G27">
        <v>1.2150000000000001</v>
      </c>
      <c r="H27">
        <v>1.2649999999999999</v>
      </c>
      <c r="J27" t="s">
        <v>480</v>
      </c>
      <c r="N27">
        <f t="shared" si="2"/>
        <v>0.21500000000000008</v>
      </c>
      <c r="O27">
        <f t="shared" si="2"/>
        <v>0.2649999999999999</v>
      </c>
      <c r="P27">
        <f t="shared" si="0"/>
        <v>0.21500000000000008</v>
      </c>
      <c r="Q27">
        <f t="shared" si="1"/>
        <v>0.2649999999999999</v>
      </c>
    </row>
    <row r="28" spans="1:17" x14ac:dyDescent="0.3">
      <c r="B28">
        <v>1.26</v>
      </c>
      <c r="C28">
        <v>1.165</v>
      </c>
      <c r="D28">
        <v>1.26</v>
      </c>
      <c r="E28">
        <v>1.165</v>
      </c>
      <c r="F28" s="1">
        <v>162000</v>
      </c>
      <c r="G28">
        <v>1.26</v>
      </c>
      <c r="H28">
        <v>1.165</v>
      </c>
      <c r="J28" t="s">
        <v>481</v>
      </c>
      <c r="N28">
        <f t="shared" si="2"/>
        <v>0.26</v>
      </c>
      <c r="O28">
        <f t="shared" si="2"/>
        <v>0.16500000000000004</v>
      </c>
      <c r="P28">
        <f t="shared" si="0"/>
        <v>0.26</v>
      </c>
      <c r="Q28">
        <f t="shared" si="1"/>
        <v>0.16500000000000004</v>
      </c>
    </row>
    <row r="29" spans="1:17" x14ac:dyDescent="0.3">
      <c r="N29" t="str">
        <f t="shared" si="2"/>
        <v/>
      </c>
      <c r="O29" t="str">
        <f t="shared" si="2"/>
        <v/>
      </c>
      <c r="P29" t="str">
        <f t="shared" si="0"/>
        <v/>
      </c>
      <c r="Q29" t="str">
        <f t="shared" si="1"/>
        <v/>
      </c>
    </row>
    <row r="30" spans="1:17" x14ac:dyDescent="0.3">
      <c r="N30" t="str">
        <f t="shared" si="2"/>
        <v/>
      </c>
      <c r="O30" t="str">
        <f t="shared" si="2"/>
        <v/>
      </c>
      <c r="P30" t="str">
        <f t="shared" si="0"/>
        <v/>
      </c>
      <c r="Q30" t="str">
        <f t="shared" si="1"/>
        <v/>
      </c>
    </row>
    <row r="31" spans="1:17" x14ac:dyDescent="0.3">
      <c r="A31" t="s">
        <v>485</v>
      </c>
      <c r="N31" t="str">
        <f t="shared" si="2"/>
        <v/>
      </c>
      <c r="O31" t="str">
        <f t="shared" si="2"/>
        <v/>
      </c>
      <c r="P31" t="str">
        <f t="shared" si="0"/>
        <v/>
      </c>
      <c r="Q31" t="str">
        <f t="shared" si="1"/>
        <v/>
      </c>
    </row>
    <row r="32" spans="1:17" x14ac:dyDescent="0.3">
      <c r="A32" t="s">
        <v>486</v>
      </c>
      <c r="B32">
        <v>1.22</v>
      </c>
      <c r="C32">
        <v>1.24</v>
      </c>
      <c r="D32">
        <v>1.44</v>
      </c>
      <c r="E32">
        <v>1.48</v>
      </c>
      <c r="F32" s="1">
        <v>0</v>
      </c>
      <c r="G32">
        <v>1.89</v>
      </c>
      <c r="H32">
        <v>1.96</v>
      </c>
      <c r="N32">
        <f t="shared" si="2"/>
        <v>0.21999999999999997</v>
      </c>
      <c r="O32">
        <f t="shared" si="2"/>
        <v>0.24</v>
      </c>
      <c r="P32">
        <f t="shared" si="0"/>
        <v>0.8899999999999999</v>
      </c>
      <c r="Q32">
        <f t="shared" si="1"/>
        <v>0.96</v>
      </c>
    </row>
    <row r="33" spans="1:17" x14ac:dyDescent="0.3">
      <c r="A33" t="s">
        <v>487</v>
      </c>
      <c r="B33">
        <v>1.06</v>
      </c>
      <c r="C33">
        <v>1.07</v>
      </c>
      <c r="D33">
        <v>1.1200000000000001</v>
      </c>
      <c r="E33">
        <v>1.1299999999999999</v>
      </c>
      <c r="F33" s="1">
        <v>0</v>
      </c>
      <c r="G33">
        <v>1.25</v>
      </c>
      <c r="H33">
        <v>1.27</v>
      </c>
      <c r="N33">
        <f t="shared" si="2"/>
        <v>6.0000000000000053E-2</v>
      </c>
      <c r="O33">
        <f t="shared" si="2"/>
        <v>7.0000000000000062E-2</v>
      </c>
      <c r="P33">
        <f t="shared" si="0"/>
        <v>0.25</v>
      </c>
      <c r="Q33">
        <f t="shared" si="1"/>
        <v>0.27</v>
      </c>
    </row>
    <row r="34" spans="1:17" x14ac:dyDescent="0.3">
      <c r="A34" t="s">
        <v>488</v>
      </c>
      <c r="B34">
        <v>1.06</v>
      </c>
      <c r="C34">
        <v>1.07</v>
      </c>
      <c r="D34">
        <v>1.1299999999999999</v>
      </c>
      <c r="E34">
        <v>1.1399999999999999</v>
      </c>
      <c r="F34" s="1">
        <v>0</v>
      </c>
      <c r="G34">
        <v>1.25</v>
      </c>
      <c r="H34">
        <v>1.27</v>
      </c>
      <c r="N34">
        <f t="shared" si="2"/>
        <v>6.0000000000000053E-2</v>
      </c>
      <c r="O34">
        <f t="shared" si="2"/>
        <v>7.0000000000000062E-2</v>
      </c>
      <c r="P34">
        <f t="shared" ref="P34:P60" si="3">IF(ISBLANK(G34),"",G34-1)</f>
        <v>0.25</v>
      </c>
      <c r="Q34">
        <f t="shared" ref="Q34:Q60" si="4">IF(ISBLANK(H34),"",H34-1)</f>
        <v>0.27</v>
      </c>
    </row>
    <row r="35" spans="1:17" x14ac:dyDescent="0.3">
      <c r="A35" t="s">
        <v>489</v>
      </c>
      <c r="B35">
        <v>1.45</v>
      </c>
      <c r="C35">
        <v>1.48</v>
      </c>
      <c r="D35">
        <v>1.9</v>
      </c>
      <c r="E35">
        <v>1.96</v>
      </c>
      <c r="F35" s="1">
        <v>2490</v>
      </c>
      <c r="G35">
        <v>2.81</v>
      </c>
      <c r="H35">
        <v>2.93</v>
      </c>
      <c r="N35">
        <f t="shared" si="2"/>
        <v>0.44999999999999996</v>
      </c>
      <c r="O35">
        <f t="shared" si="2"/>
        <v>0.48</v>
      </c>
      <c r="P35">
        <f t="shared" si="3"/>
        <v>1.81</v>
      </c>
      <c r="Q35">
        <f t="shared" si="4"/>
        <v>1.9300000000000002</v>
      </c>
    </row>
    <row r="36" spans="1:17" x14ac:dyDescent="0.3">
      <c r="A36" t="s">
        <v>490</v>
      </c>
      <c r="B36">
        <v>2.29</v>
      </c>
      <c r="C36">
        <v>2.38</v>
      </c>
      <c r="D36">
        <v>3.58</v>
      </c>
      <c r="E36">
        <v>3.76</v>
      </c>
      <c r="F36" s="1">
        <v>146</v>
      </c>
      <c r="G36">
        <v>3.54</v>
      </c>
      <c r="H36">
        <v>6.52</v>
      </c>
      <c r="N36">
        <f t="shared" si="2"/>
        <v>1.29</v>
      </c>
      <c r="O36">
        <f t="shared" si="2"/>
        <v>1.38</v>
      </c>
      <c r="P36">
        <f t="shared" si="3"/>
        <v>2.54</v>
      </c>
      <c r="Q36">
        <f t="shared" si="4"/>
        <v>5.52</v>
      </c>
    </row>
    <row r="37" spans="1:17" x14ac:dyDescent="0.3">
      <c r="A37" t="s">
        <v>491</v>
      </c>
      <c r="B37">
        <v>1.27</v>
      </c>
      <c r="C37">
        <v>1.28</v>
      </c>
      <c r="D37">
        <v>1.53</v>
      </c>
      <c r="E37">
        <v>1.57</v>
      </c>
      <c r="F37" s="1">
        <v>0</v>
      </c>
      <c r="G37">
        <v>8.2799999999999994</v>
      </c>
      <c r="H37">
        <v>2.13</v>
      </c>
      <c r="N37">
        <f t="shared" si="2"/>
        <v>0.27</v>
      </c>
      <c r="O37">
        <f t="shared" si="2"/>
        <v>0.28000000000000003</v>
      </c>
      <c r="P37">
        <f t="shared" si="3"/>
        <v>7.2799999999999994</v>
      </c>
      <c r="Q37">
        <f t="shared" si="4"/>
        <v>1.1299999999999999</v>
      </c>
    </row>
    <row r="38" spans="1:17" x14ac:dyDescent="0.3">
      <c r="A38" t="s">
        <v>492</v>
      </c>
      <c r="B38">
        <v>2.0099999999999998</v>
      </c>
      <c r="C38">
        <v>2.09</v>
      </c>
      <c r="D38">
        <v>3.01</v>
      </c>
      <c r="E38">
        <v>3.18</v>
      </c>
      <c r="F38" s="1">
        <v>0</v>
      </c>
      <c r="G38">
        <v>2.5</v>
      </c>
      <c r="H38">
        <v>5.36</v>
      </c>
      <c r="N38">
        <f t="shared" si="2"/>
        <v>1.0099999999999998</v>
      </c>
      <c r="O38">
        <f t="shared" si="2"/>
        <v>1.0899999999999999</v>
      </c>
      <c r="P38">
        <f t="shared" si="3"/>
        <v>1.5</v>
      </c>
      <c r="Q38">
        <f t="shared" si="4"/>
        <v>4.3600000000000003</v>
      </c>
    </row>
    <row r="39" spans="1:17" x14ac:dyDescent="0.3">
      <c r="A39" t="s">
        <v>493</v>
      </c>
      <c r="B39">
        <v>1.04</v>
      </c>
      <c r="C39">
        <v>1.05</v>
      </c>
      <c r="D39">
        <v>1.0900000000000001</v>
      </c>
      <c r="E39">
        <v>1.1000000000000001</v>
      </c>
      <c r="F39" s="1">
        <v>0</v>
      </c>
      <c r="G39">
        <v>6.82</v>
      </c>
      <c r="H39">
        <v>1.2</v>
      </c>
      <c r="N39">
        <f t="shared" si="2"/>
        <v>4.0000000000000036E-2</v>
      </c>
      <c r="O39">
        <f t="shared" si="2"/>
        <v>5.0000000000000044E-2</v>
      </c>
      <c r="P39">
        <f t="shared" si="3"/>
        <v>5.82</v>
      </c>
      <c r="Q39">
        <f t="shared" si="4"/>
        <v>0.19999999999999996</v>
      </c>
    </row>
    <row r="40" spans="1:17" x14ac:dyDescent="0.3">
      <c r="A40" t="s">
        <v>494</v>
      </c>
      <c r="B40">
        <v>2.89</v>
      </c>
      <c r="C40">
        <v>3.01</v>
      </c>
      <c r="D40">
        <v>4.78</v>
      </c>
      <c r="E40">
        <v>5.0199999999999996</v>
      </c>
      <c r="F40" s="1">
        <v>0</v>
      </c>
      <c r="G40">
        <v>1.18</v>
      </c>
      <c r="H40">
        <v>9.0500000000000007</v>
      </c>
      <c r="N40">
        <f t="shared" si="2"/>
        <v>1.8900000000000001</v>
      </c>
      <c r="O40">
        <f t="shared" si="2"/>
        <v>2.0099999999999998</v>
      </c>
      <c r="P40">
        <f t="shared" si="3"/>
        <v>0.17999999999999994</v>
      </c>
      <c r="Q40">
        <f t="shared" si="4"/>
        <v>8.0500000000000007</v>
      </c>
    </row>
    <row r="41" spans="1:17" x14ac:dyDescent="0.3">
      <c r="A41" t="s">
        <v>495</v>
      </c>
      <c r="B41">
        <v>1.01</v>
      </c>
      <c r="C41">
        <v>1.02</v>
      </c>
      <c r="D41">
        <v>1.03</v>
      </c>
      <c r="E41">
        <v>1.03</v>
      </c>
      <c r="F41" s="1">
        <v>140</v>
      </c>
      <c r="G41">
        <v>8.5500000000000007</v>
      </c>
      <c r="H41">
        <v>1.06</v>
      </c>
      <c r="N41">
        <f t="shared" si="2"/>
        <v>1.0000000000000009E-2</v>
      </c>
      <c r="O41">
        <f t="shared" si="2"/>
        <v>2.0000000000000018E-2</v>
      </c>
      <c r="P41">
        <f t="shared" si="3"/>
        <v>7.5500000000000007</v>
      </c>
      <c r="Q41">
        <f t="shared" si="4"/>
        <v>6.0000000000000053E-2</v>
      </c>
    </row>
    <row r="42" spans="1:17" x14ac:dyDescent="0.3">
      <c r="A42" t="s">
        <v>496</v>
      </c>
      <c r="B42">
        <v>1.1399999999999999</v>
      </c>
      <c r="C42">
        <v>1.1499999999999999</v>
      </c>
      <c r="D42">
        <v>1.28</v>
      </c>
      <c r="E42">
        <v>1.3</v>
      </c>
      <c r="F42" s="1">
        <v>212</v>
      </c>
      <c r="G42">
        <v>1.06</v>
      </c>
      <c r="H42">
        <v>1.59</v>
      </c>
      <c r="N42">
        <f t="shared" si="2"/>
        <v>0.1399999999999999</v>
      </c>
      <c r="O42">
        <f t="shared" si="2"/>
        <v>0.14999999999999991</v>
      </c>
      <c r="P42">
        <f t="shared" si="3"/>
        <v>6.0000000000000053E-2</v>
      </c>
      <c r="Q42">
        <f t="shared" si="4"/>
        <v>0.59000000000000008</v>
      </c>
    </row>
    <row r="43" spans="1:17" x14ac:dyDescent="0.3">
      <c r="A43" t="s">
        <v>497</v>
      </c>
      <c r="B43">
        <v>1.01</v>
      </c>
      <c r="C43">
        <v>1.01</v>
      </c>
      <c r="D43">
        <v>1.03</v>
      </c>
      <c r="E43">
        <v>1.03</v>
      </c>
      <c r="F43" s="1">
        <v>14800</v>
      </c>
      <c r="G43">
        <v>1.56</v>
      </c>
      <c r="H43">
        <v>1.05</v>
      </c>
      <c r="N43">
        <f t="shared" si="2"/>
        <v>1.0000000000000009E-2</v>
      </c>
      <c r="O43">
        <f t="shared" si="2"/>
        <v>1.0000000000000009E-2</v>
      </c>
      <c r="P43">
        <f t="shared" si="3"/>
        <v>0.56000000000000005</v>
      </c>
      <c r="Q43">
        <f t="shared" si="4"/>
        <v>5.0000000000000044E-2</v>
      </c>
    </row>
    <row r="44" spans="1:17" x14ac:dyDescent="0.3">
      <c r="A44" t="s">
        <v>498</v>
      </c>
      <c r="B44">
        <v>1.01</v>
      </c>
      <c r="C44">
        <v>1.02</v>
      </c>
      <c r="D44">
        <v>1.03</v>
      </c>
      <c r="E44">
        <v>1.03</v>
      </c>
      <c r="F44" s="1">
        <v>82.8</v>
      </c>
      <c r="G44">
        <v>1.05</v>
      </c>
      <c r="H44">
        <v>1.06</v>
      </c>
      <c r="N44">
        <f t="shared" si="2"/>
        <v>1.0000000000000009E-2</v>
      </c>
      <c r="O44">
        <f t="shared" si="2"/>
        <v>2.0000000000000018E-2</v>
      </c>
      <c r="P44">
        <f t="shared" si="3"/>
        <v>5.0000000000000044E-2</v>
      </c>
      <c r="Q44">
        <f t="shared" si="4"/>
        <v>6.0000000000000053E-2</v>
      </c>
    </row>
    <row r="45" spans="1:17" x14ac:dyDescent="0.3">
      <c r="A45" t="s">
        <v>499</v>
      </c>
      <c r="B45">
        <v>1.02</v>
      </c>
      <c r="C45">
        <v>1.02</v>
      </c>
      <c r="D45">
        <v>1.04</v>
      </c>
      <c r="E45">
        <v>1.04</v>
      </c>
      <c r="F45" s="1">
        <v>9220</v>
      </c>
      <c r="G45">
        <v>1.06</v>
      </c>
      <c r="H45">
        <v>1.08</v>
      </c>
      <c r="N45">
        <f t="shared" si="2"/>
        <v>2.0000000000000018E-2</v>
      </c>
      <c r="O45">
        <f t="shared" si="2"/>
        <v>2.0000000000000018E-2</v>
      </c>
      <c r="P45">
        <f t="shared" si="3"/>
        <v>6.0000000000000053E-2</v>
      </c>
      <c r="Q45">
        <f t="shared" si="4"/>
        <v>8.0000000000000071E-2</v>
      </c>
    </row>
    <row r="46" spans="1:17" x14ac:dyDescent="0.3">
      <c r="A46" t="s">
        <v>500</v>
      </c>
      <c r="N46" t="str">
        <f t="shared" si="2"/>
        <v/>
      </c>
      <c r="O46" t="str">
        <f t="shared" si="2"/>
        <v/>
      </c>
      <c r="P46" t="str">
        <f t="shared" si="3"/>
        <v/>
      </c>
      <c r="Q46" t="str">
        <f t="shared" si="4"/>
        <v/>
      </c>
    </row>
    <row r="47" spans="1:17" x14ac:dyDescent="0.3">
      <c r="A47" t="s">
        <v>486</v>
      </c>
      <c r="B47">
        <v>1</v>
      </c>
      <c r="C47">
        <v>1</v>
      </c>
      <c r="D47">
        <v>2.2999999999999998</v>
      </c>
      <c r="E47">
        <v>1.99</v>
      </c>
      <c r="F47" s="1">
        <v>3330</v>
      </c>
      <c r="G47">
        <v>3.13</v>
      </c>
      <c r="H47">
        <v>2.64</v>
      </c>
      <c r="N47">
        <f t="shared" si="2"/>
        <v>0</v>
      </c>
      <c r="O47">
        <f t="shared" si="2"/>
        <v>0</v>
      </c>
      <c r="P47">
        <f t="shared" si="3"/>
        <v>2.13</v>
      </c>
      <c r="Q47">
        <f t="shared" si="4"/>
        <v>1.6400000000000001</v>
      </c>
    </row>
    <row r="48" spans="1:17" x14ac:dyDescent="0.3">
      <c r="A48" t="s">
        <v>487</v>
      </c>
      <c r="B48">
        <v>1</v>
      </c>
      <c r="C48">
        <v>1</v>
      </c>
      <c r="D48">
        <v>2.2999999999999998</v>
      </c>
      <c r="E48">
        <v>1.99</v>
      </c>
      <c r="F48" s="1">
        <v>19400</v>
      </c>
      <c r="G48">
        <v>3.18</v>
      </c>
      <c r="H48">
        <v>2.65</v>
      </c>
      <c r="N48">
        <f t="shared" si="2"/>
        <v>0</v>
      </c>
      <c r="O48">
        <f t="shared" si="2"/>
        <v>0</v>
      </c>
      <c r="P48">
        <f t="shared" si="3"/>
        <v>2.1800000000000002</v>
      </c>
      <c r="Q48">
        <f t="shared" si="4"/>
        <v>1.65</v>
      </c>
    </row>
    <row r="49" spans="1:18" x14ac:dyDescent="0.3">
      <c r="A49" t="s">
        <v>488</v>
      </c>
      <c r="B49">
        <v>1</v>
      </c>
      <c r="C49">
        <v>1</v>
      </c>
      <c r="D49">
        <v>11.5</v>
      </c>
      <c r="E49">
        <v>9.66</v>
      </c>
      <c r="F49" s="1">
        <v>3110</v>
      </c>
      <c r="G49">
        <v>18.690000000000001</v>
      </c>
      <c r="H49">
        <v>15.61</v>
      </c>
      <c r="N49">
        <f t="shared" si="2"/>
        <v>0</v>
      </c>
      <c r="O49">
        <f t="shared" si="2"/>
        <v>0</v>
      </c>
      <c r="P49">
        <f t="shared" si="3"/>
        <v>17.690000000000001</v>
      </c>
      <c r="Q49">
        <f t="shared" si="4"/>
        <v>14.61</v>
      </c>
    </row>
    <row r="50" spans="1:18" x14ac:dyDescent="0.3">
      <c r="A50" t="s">
        <v>489</v>
      </c>
      <c r="B50">
        <v>1</v>
      </c>
      <c r="C50">
        <v>1</v>
      </c>
      <c r="D50">
        <v>2.6</v>
      </c>
      <c r="E50">
        <v>3.18</v>
      </c>
      <c r="F50" s="1">
        <v>46900</v>
      </c>
      <c r="G50">
        <v>3.67</v>
      </c>
      <c r="H50">
        <v>4.6500000000000004</v>
      </c>
      <c r="N50">
        <f t="shared" si="2"/>
        <v>0</v>
      </c>
      <c r="O50">
        <f t="shared" si="2"/>
        <v>0</v>
      </c>
      <c r="P50">
        <f t="shared" si="3"/>
        <v>2.67</v>
      </c>
      <c r="Q50">
        <f t="shared" si="4"/>
        <v>3.6500000000000004</v>
      </c>
    </row>
    <row r="51" spans="1:18" x14ac:dyDescent="0.3">
      <c r="A51" t="s">
        <v>490</v>
      </c>
      <c r="B51">
        <v>1</v>
      </c>
      <c r="C51">
        <v>1</v>
      </c>
      <c r="D51">
        <v>2.92</v>
      </c>
      <c r="E51">
        <v>2.2599999999999998</v>
      </c>
      <c r="F51" s="1">
        <v>16100</v>
      </c>
      <c r="G51">
        <v>4.2</v>
      </c>
      <c r="H51">
        <v>3.1</v>
      </c>
      <c r="N51">
        <f t="shared" si="2"/>
        <v>0</v>
      </c>
      <c r="O51">
        <f t="shared" si="2"/>
        <v>0</v>
      </c>
      <c r="P51">
        <f t="shared" si="3"/>
        <v>3.2</v>
      </c>
      <c r="Q51">
        <f t="shared" si="4"/>
        <v>2.1</v>
      </c>
    </row>
    <row r="52" spans="1:18" x14ac:dyDescent="0.3">
      <c r="A52" t="s">
        <v>491</v>
      </c>
      <c r="B52">
        <v>1</v>
      </c>
      <c r="C52">
        <v>1</v>
      </c>
      <c r="D52">
        <v>3.2</v>
      </c>
      <c r="E52">
        <v>4.04</v>
      </c>
      <c r="F52" s="1">
        <v>14000</v>
      </c>
      <c r="G52">
        <v>4.63</v>
      </c>
      <c r="H52">
        <v>6.03</v>
      </c>
      <c r="N52">
        <f t="shared" si="2"/>
        <v>0</v>
      </c>
      <c r="O52">
        <f t="shared" si="2"/>
        <v>0</v>
      </c>
      <c r="P52">
        <f t="shared" si="3"/>
        <v>3.63</v>
      </c>
      <c r="Q52">
        <f t="shared" si="4"/>
        <v>5.03</v>
      </c>
    </row>
    <row r="53" spans="1:18" x14ac:dyDescent="0.3">
      <c r="A53" t="s">
        <v>492</v>
      </c>
      <c r="B53">
        <v>1</v>
      </c>
      <c r="C53">
        <v>1</v>
      </c>
      <c r="D53">
        <v>5.29</v>
      </c>
      <c r="E53">
        <v>4.5599999999999996</v>
      </c>
      <c r="F53" s="1">
        <v>74100</v>
      </c>
      <c r="G53">
        <v>8.17</v>
      </c>
      <c r="H53">
        <v>6.94</v>
      </c>
      <c r="N53">
        <f t="shared" si="2"/>
        <v>0</v>
      </c>
      <c r="O53">
        <f t="shared" si="2"/>
        <v>0</v>
      </c>
      <c r="P53">
        <f t="shared" si="3"/>
        <v>7.17</v>
      </c>
      <c r="Q53">
        <f t="shared" si="4"/>
        <v>5.94</v>
      </c>
    </row>
    <row r="54" spans="1:18" x14ac:dyDescent="0.3">
      <c r="A54" t="s">
        <v>493</v>
      </c>
      <c r="B54">
        <v>1</v>
      </c>
      <c r="C54">
        <v>1</v>
      </c>
      <c r="D54">
        <v>5.3</v>
      </c>
      <c r="E54">
        <v>5.27</v>
      </c>
      <c r="F54" s="1">
        <v>1290</v>
      </c>
      <c r="G54">
        <v>8.2799999999999994</v>
      </c>
      <c r="H54">
        <v>8.1999999999999993</v>
      </c>
      <c r="N54">
        <f t="shared" si="2"/>
        <v>0</v>
      </c>
      <c r="O54">
        <f t="shared" si="2"/>
        <v>0</v>
      </c>
      <c r="P54">
        <f t="shared" si="3"/>
        <v>7.2799999999999994</v>
      </c>
      <c r="Q54">
        <f t="shared" si="4"/>
        <v>7.1999999999999993</v>
      </c>
    </row>
    <row r="55" spans="1:18" x14ac:dyDescent="0.3">
      <c r="A55" t="s">
        <v>494</v>
      </c>
      <c r="B55">
        <v>1</v>
      </c>
      <c r="C55">
        <v>1</v>
      </c>
      <c r="D55">
        <v>2.3199999999999998</v>
      </c>
      <c r="E55">
        <v>3.16</v>
      </c>
      <c r="F55" s="1">
        <v>5710</v>
      </c>
      <c r="G55">
        <v>3.22</v>
      </c>
      <c r="H55">
        <v>4.6500000000000004</v>
      </c>
      <c r="N55">
        <f t="shared" si="2"/>
        <v>0</v>
      </c>
      <c r="O55">
        <f t="shared" si="2"/>
        <v>0</v>
      </c>
      <c r="P55">
        <f t="shared" si="3"/>
        <v>2.2200000000000002</v>
      </c>
      <c r="Q55">
        <f t="shared" si="4"/>
        <v>3.6500000000000004</v>
      </c>
    </row>
    <row r="56" spans="1:18" x14ac:dyDescent="0.3">
      <c r="A56" t="s">
        <v>495</v>
      </c>
      <c r="B56">
        <v>1</v>
      </c>
      <c r="C56">
        <v>1</v>
      </c>
      <c r="D56">
        <v>2.4500000000000002</v>
      </c>
      <c r="E56">
        <v>4.3099999999999996</v>
      </c>
      <c r="F56" s="1">
        <v>933</v>
      </c>
      <c r="G56">
        <v>3.42</v>
      </c>
      <c r="H56">
        <v>6.46</v>
      </c>
      <c r="N56">
        <f t="shared" si="2"/>
        <v>0</v>
      </c>
      <c r="O56">
        <f t="shared" si="2"/>
        <v>0</v>
      </c>
      <c r="P56">
        <f t="shared" si="3"/>
        <v>2.42</v>
      </c>
      <c r="Q56">
        <f t="shared" si="4"/>
        <v>5.46</v>
      </c>
    </row>
    <row r="57" spans="1:18" x14ac:dyDescent="0.3">
      <c r="A57" t="s">
        <v>496</v>
      </c>
      <c r="B57">
        <v>1</v>
      </c>
      <c r="C57">
        <v>1</v>
      </c>
      <c r="D57">
        <v>2.5099999999999998</v>
      </c>
      <c r="E57">
        <v>3.57</v>
      </c>
      <c r="F57" s="1">
        <v>9810</v>
      </c>
      <c r="G57">
        <v>3.6</v>
      </c>
      <c r="H57">
        <v>5.37</v>
      </c>
      <c r="N57">
        <f t="shared" si="2"/>
        <v>0</v>
      </c>
      <c r="O57">
        <f t="shared" si="2"/>
        <v>0</v>
      </c>
      <c r="P57">
        <f t="shared" si="3"/>
        <v>2.6</v>
      </c>
      <c r="Q57">
        <f t="shared" si="4"/>
        <v>4.37</v>
      </c>
    </row>
    <row r="58" spans="1:18" x14ac:dyDescent="0.3">
      <c r="A58" t="s">
        <v>497</v>
      </c>
      <c r="B58">
        <v>1</v>
      </c>
      <c r="C58">
        <v>1</v>
      </c>
      <c r="D58">
        <v>1.73</v>
      </c>
      <c r="E58">
        <v>1.39</v>
      </c>
      <c r="F58" s="1">
        <v>99900</v>
      </c>
      <c r="G58">
        <v>2.2200000000000002</v>
      </c>
      <c r="H58">
        <v>1.68</v>
      </c>
      <c r="N58">
        <f t="shared" si="2"/>
        <v>0</v>
      </c>
      <c r="O58">
        <f t="shared" si="2"/>
        <v>0</v>
      </c>
      <c r="P58">
        <f t="shared" si="3"/>
        <v>1.2200000000000002</v>
      </c>
      <c r="Q58">
        <f t="shared" si="4"/>
        <v>0.67999999999999994</v>
      </c>
    </row>
    <row r="59" spans="1:18" x14ac:dyDescent="0.3">
      <c r="A59" t="s">
        <v>498</v>
      </c>
      <c r="B59">
        <v>1</v>
      </c>
      <c r="C59">
        <v>1</v>
      </c>
      <c r="D59">
        <v>2.91</v>
      </c>
      <c r="E59">
        <v>2.04</v>
      </c>
      <c r="F59" s="1">
        <v>1510</v>
      </c>
      <c r="G59">
        <v>4.29</v>
      </c>
      <c r="H59">
        <v>2.8</v>
      </c>
      <c r="N59">
        <f t="shared" si="2"/>
        <v>0</v>
      </c>
      <c r="O59">
        <f t="shared" si="2"/>
        <v>0</v>
      </c>
      <c r="P59">
        <f t="shared" si="3"/>
        <v>3.29</v>
      </c>
      <c r="Q59">
        <f t="shared" si="4"/>
        <v>1.7999999999999998</v>
      </c>
    </row>
    <row r="60" spans="1:18" x14ac:dyDescent="0.3">
      <c r="A60" t="s">
        <v>499</v>
      </c>
      <c r="B60">
        <v>1</v>
      </c>
      <c r="C60">
        <v>1</v>
      </c>
      <c r="D60">
        <v>1.88</v>
      </c>
      <c r="E60">
        <v>2</v>
      </c>
      <c r="F60" s="1">
        <v>49100</v>
      </c>
      <c r="G60">
        <v>2.5</v>
      </c>
      <c r="H60">
        <v>2.7</v>
      </c>
      <c r="N60">
        <f t="shared" si="2"/>
        <v>0</v>
      </c>
      <c r="O60">
        <f t="shared" si="2"/>
        <v>0</v>
      </c>
      <c r="P60">
        <f t="shared" si="3"/>
        <v>1.5</v>
      </c>
      <c r="Q60">
        <f t="shared" si="4"/>
        <v>1.7000000000000002</v>
      </c>
    </row>
    <row r="62" spans="1:18" x14ac:dyDescent="0.3">
      <c r="N62">
        <f>SUMPRODUCT(N2:N60,$F$2:$F$60)</f>
        <v>8719290.6479999945</v>
      </c>
      <c r="O62">
        <f>SUMPRODUCT(O2:O60,$F$2:$F$60)</f>
        <v>10338568.336000001</v>
      </c>
      <c r="P62">
        <f>SUMPRODUCT(P2:P60,$F$2:$F$60)</f>
        <v>14511598.259999989</v>
      </c>
      <c r="Q62">
        <f>SUMPRODUCT(Q2:Q60,$F$2:$F$60)</f>
        <v>19830221.347999986</v>
      </c>
      <c r="R62" s="25" t="s">
        <v>504</v>
      </c>
    </row>
    <row r="63" spans="1:18" x14ac:dyDescent="0.3">
      <c r="O63">
        <f>O62-N62</f>
        <v>1619277.6880000066</v>
      </c>
      <c r="Q63">
        <f>Q62-P62</f>
        <v>5318623.0879999977</v>
      </c>
      <c r="R63" t="s">
        <v>505</v>
      </c>
    </row>
    <row r="64" spans="1:18" x14ac:dyDescent="0.3">
      <c r="P64">
        <v>0.5</v>
      </c>
      <c r="Q64">
        <v>0.68</v>
      </c>
      <c r="R64" t="s">
        <v>501</v>
      </c>
    </row>
    <row r="65" spans="17:20" x14ac:dyDescent="0.3">
      <c r="Q65">
        <f>Q64-P64</f>
        <v>0.18000000000000005</v>
      </c>
      <c r="R65" t="s">
        <v>502</v>
      </c>
    </row>
    <row r="66" spans="17:20" x14ac:dyDescent="0.3">
      <c r="Q66" s="3">
        <f>Q63/Q65</f>
        <v>29547906.044444423</v>
      </c>
      <c r="R66" s="25"/>
      <c r="S66" t="s">
        <v>506</v>
      </c>
      <c r="T66" t="s">
        <v>507</v>
      </c>
    </row>
    <row r="67" spans="17:20" x14ac:dyDescent="0.3">
      <c r="Q67" s="3">
        <f>O63/Q65</f>
        <v>8995987.1555555891</v>
      </c>
      <c r="S67" t="s">
        <v>506</v>
      </c>
      <c r="T67" t="s">
        <v>508</v>
      </c>
    </row>
  </sheetData>
  <mergeCells count="1">
    <mergeCell ref="S1:Z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7" sqref="B7"/>
    </sheetView>
  </sheetViews>
  <sheetFormatPr defaultRowHeight="14.4" x14ac:dyDescent="0.3"/>
  <cols>
    <col min="2" max="2" width="21.6640625" customWidth="1"/>
  </cols>
  <sheetData>
    <row r="1" spans="1:7" x14ac:dyDescent="0.3">
      <c r="A1" t="s">
        <v>512</v>
      </c>
      <c r="B1" t="s">
        <v>513</v>
      </c>
    </row>
    <row r="2" spans="1:7" ht="15" customHeight="1" x14ac:dyDescent="0.3">
      <c r="A2" s="18">
        <v>3.6999999999999998E-2</v>
      </c>
      <c r="B2" s="16"/>
      <c r="C2" s="38" t="s">
        <v>526</v>
      </c>
      <c r="D2" s="38"/>
      <c r="E2" s="38"/>
      <c r="F2" s="38"/>
      <c r="G2" s="4"/>
    </row>
    <row r="3" spans="1:7" x14ac:dyDescent="0.3">
      <c r="A3" s="16"/>
      <c r="B3" s="33">
        <v>1.15E-2</v>
      </c>
      <c r="C3" s="38"/>
      <c r="D3" s="38"/>
      <c r="E3" s="38"/>
      <c r="F3" s="38"/>
      <c r="G3" s="4"/>
    </row>
    <row r="4" spans="1:7" x14ac:dyDescent="0.3">
      <c r="A4" t="s">
        <v>527</v>
      </c>
      <c r="B4" t="s">
        <v>509</v>
      </c>
      <c r="C4" s="38"/>
      <c r="D4" s="38"/>
      <c r="E4" s="38"/>
      <c r="F4" s="38"/>
      <c r="G4" s="4"/>
    </row>
    <row r="5" spans="1:7" x14ac:dyDescent="0.3">
      <c r="C5" s="38"/>
      <c r="D5" s="38"/>
      <c r="E5" s="38"/>
      <c r="F5" s="38"/>
      <c r="G5" s="4"/>
    </row>
    <row r="6" spans="1:7" x14ac:dyDescent="0.3">
      <c r="C6" s="38"/>
      <c r="D6" s="38"/>
      <c r="E6" s="38"/>
      <c r="F6" s="38"/>
      <c r="G6" s="4"/>
    </row>
    <row r="7" spans="1:7" x14ac:dyDescent="0.3">
      <c r="C7" s="38"/>
      <c r="D7" s="38"/>
      <c r="E7" s="38"/>
      <c r="F7" s="38"/>
    </row>
    <row r="8" spans="1:7" x14ac:dyDescent="0.3">
      <c r="C8" s="4"/>
      <c r="D8" s="4"/>
      <c r="E8" s="4"/>
      <c r="F8" s="4"/>
    </row>
    <row r="9" spans="1:7" x14ac:dyDescent="0.3">
      <c r="C9" s="4"/>
      <c r="D9" s="4"/>
      <c r="E9" s="4"/>
      <c r="F9" s="4"/>
    </row>
  </sheetData>
  <mergeCells count="1">
    <mergeCell ref="C2:F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4"/>
  <sheetViews>
    <sheetView tabSelected="1" workbookViewId="0">
      <selection activeCell="A3" sqref="A3"/>
    </sheetView>
  </sheetViews>
  <sheetFormatPr defaultRowHeight="14.4" x14ac:dyDescent="0.3"/>
  <cols>
    <col min="1" max="1" width="72.109375" customWidth="1"/>
    <col min="2" max="2" width="35.88671875" style="25" bestFit="1" customWidth="1"/>
    <col min="3" max="3" width="38.109375" style="25" bestFit="1" customWidth="1"/>
    <col min="4" max="4" width="28" style="25" bestFit="1" customWidth="1"/>
    <col min="5" max="5" width="30.44140625" style="25" bestFit="1" customWidth="1"/>
    <col min="6" max="6" width="30.44140625" style="25" customWidth="1"/>
    <col min="7" max="7" width="27.88671875" style="25" bestFit="1" customWidth="1"/>
  </cols>
  <sheetData>
    <row r="1" spans="1:13" x14ac:dyDescent="0.3">
      <c r="A1" s="25" t="s">
        <v>459</v>
      </c>
      <c r="B1" s="25" t="s">
        <v>520</v>
      </c>
      <c r="C1" s="25" t="s">
        <v>521</v>
      </c>
      <c r="D1" s="25" t="s">
        <v>522</v>
      </c>
      <c r="E1" s="25" t="s">
        <v>523</v>
      </c>
      <c r="F1" s="25" t="s">
        <v>524</v>
      </c>
      <c r="G1" s="25" t="s">
        <v>525</v>
      </c>
    </row>
    <row r="2" spans="1:13" ht="15" customHeight="1" x14ac:dyDescent="0.3">
      <c r="A2" s="16" t="s">
        <v>528</v>
      </c>
      <c r="B2" s="3">
        <f>'IPCC data'!I2*'Temperature factor'!$D$15*'Human health'!$Q$67</f>
        <v>4.278761308802056E-7</v>
      </c>
      <c r="C2" s="3">
        <f>'AGWP calculation'!C2*'Temperature factor'!$D$17*'Human health'!$Q$66</f>
        <v>1.2516331288288296E-5</v>
      </c>
      <c r="D2" s="3">
        <f>'IPCC data'!I2*'Temperature factor'!$D$15*Ecosystems!$A$2</f>
        <v>1.7598309745018596E-15</v>
      </c>
      <c r="E2" s="3">
        <f>'AGWP calculation'!C2*'Temperature factor'!$D$17*Ecosystems!$A$2</f>
        <v>1.5672997503447102E-14</v>
      </c>
      <c r="F2" s="34">
        <v>0</v>
      </c>
      <c r="G2" s="3">
        <f>'AGWP calculation'!C2*'Temperature factor'!$D$17*Ecosystems!$B$3</f>
        <v>4.8713370618822077E-15</v>
      </c>
      <c r="I2" s="32"/>
      <c r="J2" s="32"/>
      <c r="K2" s="32"/>
      <c r="L2" s="32"/>
      <c r="M2" s="32"/>
    </row>
    <row r="3" spans="1:13" x14ac:dyDescent="0.3">
      <c r="A3" s="16" t="s">
        <v>27</v>
      </c>
      <c r="B3" s="3">
        <f>'IPCC data'!I3*'Temperature factor'!$D$15*'Human health'!$Q$67</f>
        <v>1.1980531664645755E-5</v>
      </c>
      <c r="C3" s="3">
        <f>'AGWP calculation'!C3*'Temperature factor'!$D$17*'Human health'!$Q$66</f>
        <v>5.9627260741465701E-5</v>
      </c>
      <c r="D3" s="3">
        <f>'IPCC data'!I3*'Temperature factor'!$D$15*Ecosystems!$A$2</f>
        <v>4.9275267286052071E-14</v>
      </c>
      <c r="E3" s="3">
        <f>'AGWP calculation'!C3*'Temperature factor'!$D$17*Ecosystems!$A$2</f>
        <v>7.4665482018108717E-14</v>
      </c>
      <c r="F3" s="34">
        <v>0</v>
      </c>
      <c r="G3" s="3">
        <f>'AGWP calculation'!C3*'Temperature factor'!$D$17*Ecosystems!$B$3</f>
        <v>2.3206839005628385E-14</v>
      </c>
      <c r="I3" s="32"/>
      <c r="J3" s="32"/>
      <c r="K3" s="32"/>
      <c r="L3" s="32"/>
      <c r="M3" s="32"/>
    </row>
    <row r="4" spans="1:13" x14ac:dyDescent="0.3">
      <c r="A4" s="16" t="s">
        <v>30</v>
      </c>
      <c r="B4" s="3">
        <f>'IPCC data'!I4*'Temperature factor'!$D$15*'Human health'!$Q$67</f>
        <v>1.2836283926406166E-5</v>
      </c>
      <c r="C4" s="3">
        <f>'AGWP calculation'!C4*'Temperature factor'!$D$17*'Human health'!$Q$66</f>
        <v>6.1283420539691303E-5</v>
      </c>
      <c r="D4" s="3">
        <f>'IPCC data'!I4*'Temperature factor'!$D$15*Ecosystems!$A$2</f>
        <v>5.279492923505579E-14</v>
      </c>
      <c r="E4" s="3">
        <f>'AGWP calculation'!C4*'Temperature factor'!$D$17*Ecosystems!$A$2</f>
        <v>7.6739331597912311E-14</v>
      </c>
      <c r="F4" s="34">
        <v>0</v>
      </c>
      <c r="G4" s="3">
        <f>'AGWP calculation'!C4*'Temperature factor'!$D$17*Ecosystems!$B$3</f>
        <v>2.3851413875026802E-14</v>
      </c>
      <c r="I4" s="32"/>
      <c r="J4" s="32"/>
      <c r="K4" s="32"/>
      <c r="L4" s="32"/>
      <c r="M4" s="32"/>
    </row>
    <row r="5" spans="1:13" x14ac:dyDescent="0.3">
      <c r="A5" s="16" t="s">
        <v>31</v>
      </c>
      <c r="B5" s="3">
        <f>'IPCC data'!I5*'Temperature factor'!$D$15*'Human health'!$Q$67</f>
        <v>1.1338717468325446E-4</v>
      </c>
      <c r="C5" s="3">
        <f>'AGWP calculation'!C5*'Temperature factor'!$D$17*'Human health'!$Q$66</f>
        <v>9.8644912082012748E-4</v>
      </c>
      <c r="D5" s="3">
        <f>'IPCC data'!I5*'Temperature factor'!$D$15*Ecosystems!$A$2</f>
        <v>4.6635520824299284E-13</v>
      </c>
      <c r="E5" s="3">
        <f>'AGWP calculation'!C5*'Temperature factor'!$D$17*Ecosystems!$A$2</f>
        <v>1.2352353298892108E-12</v>
      </c>
      <c r="F5" s="34">
        <v>0</v>
      </c>
      <c r="G5" s="3">
        <f>'AGWP calculation'!C5*'Temperature factor'!$D$17*Ecosystems!$B$3</f>
        <v>3.8392449442502498E-13</v>
      </c>
      <c r="I5" s="32"/>
      <c r="J5" s="32"/>
      <c r="K5" s="32"/>
      <c r="L5" s="32"/>
      <c r="M5" s="32"/>
    </row>
    <row r="6" spans="1:13" x14ac:dyDescent="0.3">
      <c r="A6" s="22" t="s">
        <v>33</v>
      </c>
      <c r="B6" s="3"/>
      <c r="C6" s="3"/>
      <c r="D6" s="3"/>
      <c r="E6" s="3"/>
      <c r="F6" s="34"/>
      <c r="G6" s="3"/>
      <c r="I6" s="32"/>
      <c r="J6" s="32"/>
      <c r="K6" s="32"/>
      <c r="L6" s="32"/>
      <c r="M6" s="32"/>
    </row>
    <row r="7" spans="1:13" x14ac:dyDescent="0.3">
      <c r="A7" s="16" t="s">
        <v>34</v>
      </c>
      <c r="B7" s="3">
        <f>'IPCC data'!I7*'Temperature factor'!$D$15*'Human health'!$Q$67</f>
        <v>1.9939027699017579E-3</v>
      </c>
      <c r="C7" s="3">
        <f>'AGWP calculation'!C7*'Temperature factor'!$D$17*'Human health'!$Q$66</f>
        <v>1.0956483079769713E-2</v>
      </c>
      <c r="D7" s="3">
        <f>'IPCC data'!I7*'Temperature factor'!$D$15*Ecosystems!$A$2</f>
        <v>8.2008123411786667E-12</v>
      </c>
      <c r="E7" s="3">
        <f>'AGWP calculation'!C7*'Temperature factor'!$D$17*Ecosystems!$A$2</f>
        <v>1.3719749661506063E-11</v>
      </c>
      <c r="F7" s="34">
        <v>0</v>
      </c>
      <c r="G7" s="3">
        <f>'AGWP calculation'!C7*'Temperature factor'!$D$17*Ecosystems!$B$3</f>
        <v>4.2642465164140467E-12</v>
      </c>
    </row>
    <row r="8" spans="1:13" x14ac:dyDescent="0.3">
      <c r="A8" s="16" t="s">
        <v>36</v>
      </c>
      <c r="B8" s="3">
        <f>'IPCC data'!I8*'Temperature factor'!$D$15*'Human health'!$Q$67</f>
        <v>4.3643365349780973E-3</v>
      </c>
      <c r="C8" s="3">
        <f>'AGWP calculation'!C8*'Temperature factor'!$D$17*'Human health'!$Q$66</f>
        <v>3.3911196490907784E-2</v>
      </c>
      <c r="D8" s="3">
        <f>'IPCC data'!I8*'Temperature factor'!$D$15*Ecosystems!$A$2</f>
        <v>1.7950275939918968E-11</v>
      </c>
      <c r="E8" s="3">
        <f>'AGWP calculation'!C8*'Temperature factor'!$D$17*Ecosystems!$A$2</f>
        <v>4.2463728843469041E-11</v>
      </c>
      <c r="F8" s="34">
        <v>0</v>
      </c>
      <c r="G8" s="3">
        <f>'AGWP calculation'!C8*'Temperature factor'!$D$17*Ecosystems!$B$3</f>
        <v>1.3198185991889027E-11</v>
      </c>
    </row>
    <row r="9" spans="1:13" x14ac:dyDescent="0.3">
      <c r="A9" s="16" t="s">
        <v>38</v>
      </c>
      <c r="B9" s="3">
        <f>'IPCC data'!I9*'Temperature factor'!$D$15*'Human health'!$Q$67</f>
        <v>5.9474782192348577E-3</v>
      </c>
      <c r="C9" s="3">
        <f>'AGWP calculation'!C9*'Temperature factor'!$D$17*'Human health'!$Q$66</f>
        <v>0.15875830955410661</v>
      </c>
      <c r="D9" s="3">
        <f>'IPCC data'!I9*'Temperature factor'!$D$15*Ecosystems!$A$2</f>
        <v>2.446165054557585E-11</v>
      </c>
      <c r="E9" s="3">
        <f>'AGWP calculation'!C9*'Temperature factor'!$D$17*Ecosystems!$A$2</f>
        <v>1.9879775726464314E-10</v>
      </c>
      <c r="F9" s="34">
        <v>0</v>
      </c>
      <c r="G9" s="3">
        <f>'AGWP calculation'!C9*'Temperature factor'!$D$17*Ecosystems!$B$3</f>
        <v>6.1788492122794493E-11</v>
      </c>
    </row>
    <row r="10" spans="1:13" x14ac:dyDescent="0.3">
      <c r="A10" s="16" t="s">
        <v>40</v>
      </c>
      <c r="B10" s="3">
        <f>'IPCC data'!I10*'Temperature factor'!$D$15*'Human health'!$Q$67</f>
        <v>2.4902390817227965E-3</v>
      </c>
      <c r="C10" s="3">
        <f>'AGWP calculation'!C10*'Temperature factor'!$D$17*'Human health'!$Q$66</f>
        <v>1.7641793682773632E-2</v>
      </c>
      <c r="D10" s="3">
        <f>'IPCC data'!I10*'Temperature factor'!$D$15*Ecosystems!$A$2</f>
        <v>1.0242216271600823E-11</v>
      </c>
      <c r="E10" s="3">
        <f>'AGWP calculation'!C10*'Temperature factor'!$D$17*Ecosystems!$A$2</f>
        <v>2.2091120950526824E-11</v>
      </c>
      <c r="F10" s="34">
        <v>0</v>
      </c>
      <c r="G10" s="3">
        <f>'AGWP calculation'!C10*'Temperature factor'!$D$17*Ecosystems!$B$3</f>
        <v>6.8661592143529317E-12</v>
      </c>
    </row>
    <row r="11" spans="1:13" x14ac:dyDescent="0.3">
      <c r="A11" s="16" t="s">
        <v>42</v>
      </c>
      <c r="B11" s="3">
        <f>'IPCC data'!I11*'Temperature factor'!$D$15*'Human health'!$Q$67</f>
        <v>3.675455964260966E-3</v>
      </c>
      <c r="C11" s="3">
        <f>'AGWP calculation'!C11*'Temperature factor'!$D$17*'Human health'!$Q$66</f>
        <v>4.371046280753068E-2</v>
      </c>
      <c r="D11" s="3">
        <f>'IPCC data'!I11*'Temperature factor'!$D$15*Ecosystems!$A$2</f>
        <v>1.5116948070970976E-11</v>
      </c>
      <c r="E11" s="3">
        <f>'AGWP calculation'!C11*'Temperature factor'!$D$17*Ecosystems!$A$2</f>
        <v>5.4734407285781808E-11</v>
      </c>
      <c r="F11" s="34">
        <v>0</v>
      </c>
      <c r="G11" s="3">
        <f>'AGWP calculation'!C11*'Temperature factor'!$D$17*Ecosystems!$B$3</f>
        <v>1.7012045507742995E-11</v>
      </c>
    </row>
    <row r="12" spans="1:13" x14ac:dyDescent="0.3">
      <c r="A12" s="16" t="s">
        <v>44</v>
      </c>
      <c r="B12" s="3">
        <f>'IPCC data'!I12*'Temperature factor'!$D$15*'Human health'!$Q$67</f>
        <v>3.2818099238511767E-3</v>
      </c>
      <c r="C12" s="3">
        <f>'AGWP calculation'!C12*'Temperature factor'!$D$17*'Human health'!$Q$66</f>
        <v>0.10737525519168979</v>
      </c>
      <c r="D12" s="3">
        <f>'IPCC data'!I12*'Temperature factor'!$D$15*Ecosystems!$A$2</f>
        <v>1.3497903574429264E-11</v>
      </c>
      <c r="E12" s="3">
        <f>'AGWP calculation'!C12*'Temperature factor'!$D$17*Ecosystems!$A$2</f>
        <v>1.3445570173794097E-10</v>
      </c>
      <c r="F12" s="34">
        <v>0</v>
      </c>
      <c r="G12" s="3">
        <f>'AGWP calculation'!C12*'Temperature factor'!$D$17*Ecosystems!$B$3</f>
        <v>4.1790285675305976E-11</v>
      </c>
    </row>
    <row r="13" spans="1:13" x14ac:dyDescent="0.3">
      <c r="A13" s="22" t="s">
        <v>46</v>
      </c>
      <c r="B13" s="3"/>
      <c r="C13" s="3"/>
      <c r="D13" s="3"/>
      <c r="E13" s="3"/>
      <c r="F13" s="34"/>
      <c r="G13" s="3"/>
    </row>
    <row r="14" spans="1:13" x14ac:dyDescent="0.3">
      <c r="A14" s="16" t="s">
        <v>47</v>
      </c>
      <c r="B14" s="3">
        <f>'IPCC data'!I14*'Temperature factor'!$D$15*'Human health'!$Q$67</f>
        <v>6.3325667370270423E-5</v>
      </c>
      <c r="C14" s="3">
        <f>'AGWP calculation'!C14*'Temperature factor'!$D$17*'Human health'!$Q$66</f>
        <v>3.0835523009857253E-4</v>
      </c>
      <c r="D14" s="3">
        <f>'IPCC data'!I14*'Temperature factor'!$D$15*Ecosystems!$A$2</f>
        <v>2.6045498422627527E-13</v>
      </c>
      <c r="E14" s="3">
        <f>'AGWP calculation'!C14*'Temperature factor'!$D$17*Ecosystems!$A$2</f>
        <v>3.8612358846972586E-13</v>
      </c>
      <c r="F14" s="34">
        <v>0</v>
      </c>
      <c r="G14" s="3">
        <f>'AGWP calculation'!C14*'Temperature factor'!$D$17*Ecosystems!$B$3</f>
        <v>1.2001138560545535E-13</v>
      </c>
    </row>
    <row r="15" spans="1:13" x14ac:dyDescent="0.3">
      <c r="A15" s="16" t="s">
        <v>49</v>
      </c>
      <c r="B15" s="3">
        <f>'IPCC data'!I15*'Temperature factor'!$D$15*'Human health'!$Q$67</f>
        <v>7.530619903491618E-4</v>
      </c>
      <c r="C15" s="3">
        <f>'AGWP calculation'!C15*'Temperature factor'!$D$17*'Human health'!$Q$66</f>
        <v>3.7030811436710568E-3</v>
      </c>
      <c r="D15" s="3">
        <f>'IPCC data'!I15*'Temperature factor'!$D$15*Ecosystems!$A$2</f>
        <v>3.0973025151232728E-12</v>
      </c>
      <c r="E15" s="3">
        <f>'AGWP calculation'!C15*'Temperature factor'!$D$17*Ecosystems!$A$2</f>
        <v>4.6370122508762471E-12</v>
      </c>
      <c r="F15" s="34">
        <v>0</v>
      </c>
      <c r="G15" s="3">
        <f>'AGWP calculation'!C15*'Temperature factor'!$D$17*Ecosystems!$B$3</f>
        <v>1.4412335374345093E-12</v>
      </c>
    </row>
    <row r="16" spans="1:13" x14ac:dyDescent="0.3">
      <c r="A16" s="16" t="s">
        <v>51</v>
      </c>
      <c r="B16" s="3">
        <f>'IPCC data'!I16*'Temperature factor'!$D$15*'Human health'!$Q$67</f>
        <v>2.5244691721932128E-5</v>
      </c>
      <c r="C16" s="3">
        <f>'AGWP calculation'!C16*'Temperature factor'!$D$17*'Human health'!$Q$66</f>
        <v>1.2402684390625562E-4</v>
      </c>
      <c r="D16" s="3">
        <f>'IPCC data'!I16*'Temperature factor'!$D$15*Ecosystems!$A$2</f>
        <v>1.0383002749560971E-13</v>
      </c>
      <c r="E16" s="3">
        <f>'AGWP calculation'!C16*'Temperature factor'!$D$17*Ecosystems!$A$2</f>
        <v>1.5530688427223683E-13</v>
      </c>
      <c r="F16" s="34">
        <v>0</v>
      </c>
      <c r="G16" s="3">
        <f>'AGWP calculation'!C16*'Temperature factor'!$D$17*Ecosystems!$B$3</f>
        <v>4.8271058625154696E-14</v>
      </c>
    </row>
    <row r="17" spans="1:7" x14ac:dyDescent="0.3">
      <c r="A17" s="16" t="s">
        <v>53</v>
      </c>
      <c r="B17" s="3">
        <f>'IPCC data'!I17*'Temperature factor'!$D$15*'Human health'!$Q$67</f>
        <v>1.1039204176709304E-4</v>
      </c>
      <c r="C17" s="3">
        <f>'AGWP calculation'!C17*'Temperature factor'!$D$17*'Human health'!$Q$66</f>
        <v>5.4094417442658214E-4</v>
      </c>
      <c r="D17" s="3">
        <f>'IPCC data'!I17*'Temperature factor'!$D$15*Ecosystems!$A$2</f>
        <v>4.540363914214798E-13</v>
      </c>
      <c r="E17" s="3">
        <f>'AGWP calculation'!C17*'Temperature factor'!$D$17*Ecosystems!$A$2</f>
        <v>6.7737234657772754E-13</v>
      </c>
      <c r="F17" s="34">
        <v>0</v>
      </c>
      <c r="G17" s="3">
        <f>'AGWP calculation'!C17*'Temperature factor'!$D$17*Ecosystems!$B$3</f>
        <v>2.1053464826064505E-13</v>
      </c>
    </row>
    <row r="18" spans="1:7" x14ac:dyDescent="0.3">
      <c r="A18" s="16" t="s">
        <v>55</v>
      </c>
      <c r="B18" s="3">
        <f>'IPCC data'!I18*'Temperature factor'!$D$15*'Human health'!$Q$67</f>
        <v>3.3802214339536238E-5</v>
      </c>
      <c r="C18" s="3">
        <f>'AGWP calculation'!C18*'Temperature factor'!$D$17*'Human health'!$Q$66</f>
        <v>1.6628278392536908E-4</v>
      </c>
      <c r="D18" s="3">
        <f>'IPCC data'!I18*'Temperature factor'!$D$15*Ecosystems!$A$2</f>
        <v>1.3902664698564692E-13</v>
      </c>
      <c r="E18" s="3">
        <f>'AGWP calculation'!C18*'Temperature factor'!$D$17*Ecosystems!$A$2</f>
        <v>2.0821993260654211E-13</v>
      </c>
      <c r="F18" s="34">
        <v>0</v>
      </c>
      <c r="G18" s="3">
        <f>'AGWP calculation'!C18*'Temperature factor'!$D$17*Ecosystems!$B$3</f>
        <v>6.4717006080411745E-14</v>
      </c>
    </row>
    <row r="19" spans="1:7" x14ac:dyDescent="0.3">
      <c r="A19" s="16" t="s">
        <v>57</v>
      </c>
      <c r="B19" s="3">
        <f>'IPCC data'!I19*'Temperature factor'!$D$15*'Human health'!$Q$67</f>
        <v>1.5831416842567605E-4</v>
      </c>
      <c r="C19" s="3">
        <f>'AGWP calculation'!C19*'Temperature factor'!$D$17*'Human health'!$Q$66</f>
        <v>7.7463796623729981E-4</v>
      </c>
      <c r="D19" s="3">
        <f>'IPCC data'!I19*'Temperature factor'!$D$15*Ecosystems!$A$2</f>
        <v>6.5113746056568806E-13</v>
      </c>
      <c r="E19" s="3">
        <f>'AGWP calculation'!C19*'Temperature factor'!$D$17*Ecosystems!$A$2</f>
        <v>9.7000459889336314E-13</v>
      </c>
      <c r="F19" s="34">
        <v>0</v>
      </c>
      <c r="G19" s="3">
        <f>'AGWP calculation'!C19*'Temperature factor'!$D$17*Ecosystems!$B$3</f>
        <v>3.0148791587226154E-13</v>
      </c>
    </row>
    <row r="20" spans="1:7" x14ac:dyDescent="0.3">
      <c r="A20" s="16" t="s">
        <v>59</v>
      </c>
      <c r="B20" s="3">
        <f>'IPCC data'!I20*'Temperature factor'!$D$15*'Human health'!$Q$67</f>
        <v>2.2549072097386835E-4</v>
      </c>
      <c r="C20" s="3">
        <f>'AGWP calculation'!C20*'Temperature factor'!$D$17*'Human health'!$Q$66</f>
        <v>1.1035579448433787E-3</v>
      </c>
      <c r="D20" s="3">
        <f>'IPCC data'!I20*'Temperature factor'!$D$15*Ecosystems!$A$2</f>
        <v>9.2743092356248E-13</v>
      </c>
      <c r="E20" s="3">
        <f>'AGWP calculation'!C20*'Temperature factor'!$D$17*Ecosystems!$A$2</f>
        <v>1.3818794434295336E-12</v>
      </c>
      <c r="F20" s="34">
        <v>0</v>
      </c>
      <c r="G20" s="3">
        <f>'AGWP calculation'!C20*'Temperature factor'!$D$17*Ecosystems!$B$3</f>
        <v>4.2950307025512534E-13</v>
      </c>
    </row>
    <row r="21" spans="1:7" x14ac:dyDescent="0.3">
      <c r="A21" s="16" t="s">
        <v>61</v>
      </c>
      <c r="B21" s="3">
        <f>'IPCC data'!I21*'Temperature factor'!$D$15*'Human health'!$Q$67</f>
        <v>1.4462213223750947E-4</v>
      </c>
      <c r="C21" s="3">
        <f>'AGWP calculation'!C21*'Temperature factor'!$D$17*'Human health'!$Q$66</f>
        <v>7.0802684969451261E-4</v>
      </c>
      <c r="D21" s="3">
        <f>'IPCC data'!I21*'Temperature factor'!$D$15*Ecosystems!$A$2</f>
        <v>5.9482286938162856E-13</v>
      </c>
      <c r="E21" s="3">
        <f>'AGWP calculation'!C21*'Temperature factor'!$D$17*Ecosystems!$A$2</f>
        <v>8.8659390615676153E-13</v>
      </c>
      <c r="F21" s="34">
        <v>0</v>
      </c>
      <c r="G21" s="3">
        <f>'AGWP calculation'!C21*'Temperature factor'!$D$17*Ecosystems!$B$3</f>
        <v>2.7556297083250695E-13</v>
      </c>
    </row>
    <row r="22" spans="1:7" x14ac:dyDescent="0.3">
      <c r="A22" s="16" t="s">
        <v>63</v>
      </c>
      <c r="B22" s="3">
        <f>'IPCC data'!I22*'Temperature factor'!$D$15*'Human health'!$Q$67</f>
        <v>3.3459913434832076E-4</v>
      </c>
      <c r="C22" s="3">
        <f>'AGWP calculation'!C22*'Temperature factor'!$D$17*'Human health'!$Q$66</f>
        <v>1.6384212135654498E-3</v>
      </c>
      <c r="D22" s="3">
        <f>'IPCC data'!I22*'Temperature factor'!$D$15*Ecosystems!$A$2</f>
        <v>1.3761878220604543E-12</v>
      </c>
      <c r="E22" s="3">
        <f>'AGWP calculation'!C22*'Temperature factor'!$D$17*Ecosystems!$A$2</f>
        <v>2.0516372568241487E-12</v>
      </c>
      <c r="F22" s="34">
        <v>0</v>
      </c>
      <c r="G22" s="3">
        <f>'AGWP calculation'!C22*'Temperature factor'!$D$17*Ecosystems!$B$3</f>
        <v>6.3767103928318142E-13</v>
      </c>
    </row>
    <row r="23" spans="1:7" x14ac:dyDescent="0.3">
      <c r="A23" s="16" t="s">
        <v>65</v>
      </c>
      <c r="B23" s="3">
        <f>'IPCC data'!I23*'Temperature factor'!$D$15*'Human health'!$Q$67</f>
        <v>8.4719473914280708E-4</v>
      </c>
      <c r="C23" s="3">
        <f>'AGWP calculation'!C23*'Temperature factor'!$D$17*'Human health'!$Q$66</f>
        <v>4.1615569765553733E-3</v>
      </c>
      <c r="D23" s="3">
        <f>'IPCC data'!I23*'Temperature factor'!$D$15*Ecosystems!$A$2</f>
        <v>3.4844653295136824E-12</v>
      </c>
      <c r="E23" s="3">
        <f>'AGWP calculation'!C23*'Temperature factor'!$D$17*Ecosystems!$A$2</f>
        <v>5.2111174274394843E-12</v>
      </c>
      <c r="F23" s="34">
        <v>0</v>
      </c>
      <c r="G23" s="3">
        <f>'AGWP calculation'!C23*'Temperature factor'!$D$17*Ecosystems!$B$3</f>
        <v>1.6196716328528127E-12</v>
      </c>
    </row>
    <row r="24" spans="1:7" x14ac:dyDescent="0.3">
      <c r="A24" s="16" t="s">
        <v>67</v>
      </c>
      <c r="B24" s="3">
        <f>'IPCC data'!I24*'Temperature factor'!$D$15*'Human health'!$Q$67</f>
        <v>5.4340268621786108E-5</v>
      </c>
      <c r="C24" s="3">
        <f>'AGWP calculation'!C24*'Temperature factor'!$D$17*'Human health'!$Q$66</f>
        <v>2.672437445822959E-4</v>
      </c>
      <c r="D24" s="3">
        <f>'IPCC data'!I24*'Temperature factor'!$D$15*Ecosystems!$A$2</f>
        <v>2.2349853376173617E-13</v>
      </c>
      <c r="E24" s="3">
        <f>'AGWP calculation'!C24*'Temperature factor'!$D$17*Ecosystems!$A$2</f>
        <v>3.3464363040385684E-13</v>
      </c>
      <c r="F24" s="34">
        <v>0</v>
      </c>
      <c r="G24" s="3">
        <f>'AGWP calculation'!C24*'Temperature factor'!$D$17*Ecosystems!$B$3</f>
        <v>1.0401085809849605E-13</v>
      </c>
    </row>
    <row r="25" spans="1:7" x14ac:dyDescent="0.3">
      <c r="A25" s="16" t="s">
        <v>69</v>
      </c>
      <c r="B25" s="3">
        <f>'IPCC data'!I25*'Temperature factor'!$D$15*'Human health'!$Q$67</f>
        <v>2.2463496871210793E-4</v>
      </c>
      <c r="C25" s="3">
        <f>'AGWP calculation'!C25*'Temperature factor'!$D$17*'Human health'!$Q$66</f>
        <v>1.09891004286243E-3</v>
      </c>
      <c r="D25" s="3">
        <f>'IPCC data'!I25*'Temperature factor'!$D$15*Ecosystems!$A$2</f>
        <v>9.2391126161347642E-13</v>
      </c>
      <c r="E25" s="3">
        <f>'AGWP calculation'!C25*'Temperature factor'!$D$17*Ecosystems!$A$2</f>
        <v>1.3760593229432824E-12</v>
      </c>
      <c r="F25" s="34">
        <v>0</v>
      </c>
      <c r="G25" s="3">
        <f>'AGWP calculation'!C25*'Temperature factor'!$D$17*Ecosystems!$B$3</f>
        <v>4.2769411388777695E-13</v>
      </c>
    </row>
    <row r="26" spans="1:7" x14ac:dyDescent="0.3">
      <c r="A26" s="16" t="s">
        <v>71</v>
      </c>
      <c r="B26" s="3">
        <f>'IPCC data'!I26*'Temperature factor'!$D$15*'Human health'!$Q$67</f>
        <v>4.278761308802056E-7</v>
      </c>
      <c r="C26" s="3">
        <f>'AGWP calculation'!C26*'Temperature factor'!$D$17*'Human health'!$Q$66</f>
        <v>3.1292223936732581E-6</v>
      </c>
      <c r="D26" s="3">
        <f>'IPCC data'!I26*'Temperature factor'!$D$15*Ecosystems!$A$2</f>
        <v>1.7598309745018596E-15</v>
      </c>
      <c r="E26" s="3">
        <f>'AGWP calculation'!C26*'Temperature factor'!$D$17*Ecosystems!$A$2</f>
        <v>3.9184241479500593E-15</v>
      </c>
      <c r="F26" s="34">
        <v>0</v>
      </c>
      <c r="G26" s="3">
        <f>'AGWP calculation'!C26*'Temperature factor'!$D$17*Ecosystems!$B$3</f>
        <v>1.2178885865250184E-15</v>
      </c>
    </row>
    <row r="27" spans="1:7" x14ac:dyDescent="0.3">
      <c r="A27" s="22" t="s">
        <v>74</v>
      </c>
      <c r="B27" s="3"/>
      <c r="C27" s="3"/>
      <c r="D27" s="3"/>
      <c r="E27" s="3"/>
      <c r="F27" s="34"/>
      <c r="G27" s="3"/>
    </row>
    <row r="28" spans="1:7" x14ac:dyDescent="0.3">
      <c r="A28" s="16" t="s">
        <v>75</v>
      </c>
      <c r="B28" s="3">
        <f>'IPCC data'!I28*'Temperature factor'!$D$15*'Human health'!$Q$67</f>
        <v>5.3056640229145495E-3</v>
      </c>
      <c r="C28" s="3">
        <f>'AGWP calculation'!C28*'Temperature factor'!$D$17*'Human health'!$Q$66</f>
        <v>7.0899185714715138E-2</v>
      </c>
      <c r="D28" s="3">
        <f>'IPCC data'!I28*'Temperature factor'!$D$15*Ecosystems!$A$2</f>
        <v>2.1821904083823061E-11</v>
      </c>
      <c r="E28" s="3">
        <f>'AGWP calculation'!C28*'Temperature factor'!$D$17*Ecosystems!$A$2</f>
        <v>8.8780229214844317E-11</v>
      </c>
      <c r="F28" s="34">
        <v>0</v>
      </c>
      <c r="G28" s="3">
        <f>'AGWP calculation'!C28*'Temperature factor'!$D$17*Ecosystems!$B$3</f>
        <v>2.7593855026235398E-11</v>
      </c>
    </row>
    <row r="29" spans="1:7" x14ac:dyDescent="0.3">
      <c r="A29" s="16" t="s">
        <v>77</v>
      </c>
      <c r="B29" s="3">
        <f>'IPCC data'!I29*'Temperature factor'!$D$15*'Human health'!$Q$67</f>
        <v>2.896721406058992E-4</v>
      </c>
      <c r="C29" s="3">
        <f>'AGWP calculation'!C29*'Temperature factor'!$D$17*'Human health'!$Q$66</f>
        <v>1.417571564105204E-3</v>
      </c>
      <c r="D29" s="3">
        <f>'IPCC data'!I29*'Temperature factor'!$D$15*Ecosystems!$A$2</f>
        <v>1.1914055697377592E-12</v>
      </c>
      <c r="E29" s="3">
        <f>'AGWP calculation'!C29*'Temperature factor'!$D$17*Ecosystems!$A$2</f>
        <v>1.775088488267147E-12</v>
      </c>
      <c r="F29" s="34">
        <v>0</v>
      </c>
      <c r="G29" s="3">
        <f>'AGWP calculation'!C29*'Temperature factor'!$D$17*Ecosystems!$B$3</f>
        <v>5.517166922992484E-13</v>
      </c>
    </row>
    <row r="30" spans="1:7" x14ac:dyDescent="0.3">
      <c r="A30" s="16" t="s">
        <v>79</v>
      </c>
      <c r="B30" s="3">
        <f>'IPCC data'!I30*'Temperature factor'!$D$15*'Human health'!$Q$67</f>
        <v>4.9633631182103847E-5</v>
      </c>
      <c r="C30" s="3">
        <f>'AGWP calculation'!C30*'Temperature factor'!$D$17*'Human health'!$Q$66</f>
        <v>2.4449579524771269E-4</v>
      </c>
      <c r="D30" s="3">
        <f>'IPCC data'!I30*'Temperature factor'!$D$15*Ecosystems!$A$2</f>
        <v>2.0414039304221575E-13</v>
      </c>
      <c r="E30" s="3">
        <f>'AGWP calculation'!C30*'Temperature factor'!$D$17*Ecosystems!$A$2</f>
        <v>3.0615856198264362E-13</v>
      </c>
      <c r="F30" s="34">
        <v>0</v>
      </c>
      <c r="G30" s="3">
        <f>'AGWP calculation'!C30*'Temperature factor'!$D$17*Ecosystems!$B$3</f>
        <v>9.5157390886497347E-14</v>
      </c>
    </row>
    <row r="31" spans="1:7" x14ac:dyDescent="0.3">
      <c r="A31" s="16" t="s">
        <v>81</v>
      </c>
      <c r="B31" s="3">
        <f>'IPCC data'!I31*'Temperature factor'!$D$15*'Human health'!$Q$67</f>
        <v>1.3563673348902516E-3</v>
      </c>
      <c r="C31" s="3">
        <f>'AGWP calculation'!C31*'Temperature factor'!$D$17*'Human health'!$Q$66</f>
        <v>6.8394036858020184E-3</v>
      </c>
      <c r="D31" s="3">
        <f>'IPCC data'!I31*'Temperature factor'!$D$15*Ecosystems!$A$2</f>
        <v>5.5786641891708951E-12</v>
      </c>
      <c r="E31" s="3">
        <f>'AGWP calculation'!C31*'Temperature factor'!$D$17*Ecosystems!$A$2</f>
        <v>8.5643272316501235E-12</v>
      </c>
      <c r="F31" s="34">
        <v>0</v>
      </c>
      <c r="G31" s="3">
        <f>'AGWP calculation'!C31*'Temperature factor'!$D$17*Ecosystems!$B$3</f>
        <v>2.6618854909182818E-12</v>
      </c>
    </row>
    <row r="32" spans="1:7" x14ac:dyDescent="0.3">
      <c r="A32" s="16" t="s">
        <v>83</v>
      </c>
      <c r="B32" s="3">
        <f>'IPCC data'!I32*'Temperature factor'!$D$15*'Human health'!$Q$67</f>
        <v>4.7922126658583023E-4</v>
      </c>
      <c r="C32" s="3">
        <f>'AGWP calculation'!C32*'Temperature factor'!$D$17*'Human health'!$Q$66</f>
        <v>2.3334390022596045E-3</v>
      </c>
      <c r="D32" s="3">
        <f>'IPCC data'!I32*'Temperature factor'!$D$15*Ecosystems!$A$2</f>
        <v>1.9710106914420828E-12</v>
      </c>
      <c r="E32" s="3">
        <f>'AGWP calculation'!C32*'Temperature factor'!$D$17*Ecosystems!$A$2</f>
        <v>2.921941167463487E-12</v>
      </c>
      <c r="F32" s="34">
        <v>0</v>
      </c>
      <c r="G32" s="3">
        <f>'AGWP calculation'!C32*'Temperature factor'!$D$17*Ecosystems!$B$3</f>
        <v>9.0817090340081361E-13</v>
      </c>
    </row>
    <row r="33" spans="1:7" x14ac:dyDescent="0.3">
      <c r="A33" s="16" t="s">
        <v>85</v>
      </c>
      <c r="B33" s="3">
        <f>'IPCC data'!I33*'Temperature factor'!$D$15*'Human health'!$Q$67</f>
        <v>5.5623897014426724E-4</v>
      </c>
      <c r="C33" s="3">
        <f>'AGWP calculation'!C33*'Temperature factor'!$D$17*'Human health'!$Q$66</f>
        <v>2.7240410862182807E-3</v>
      </c>
      <c r="D33" s="3">
        <f>'IPCC data'!I33*'Temperature factor'!$D$15*Ecosystems!$A$2</f>
        <v>2.2877802668524175E-12</v>
      </c>
      <c r="E33" s="3">
        <f>'AGWP calculation'!C33*'Temperature factor'!$D$17*Ecosystems!$A$2</f>
        <v>3.4110545782321775E-12</v>
      </c>
      <c r="F33" s="34">
        <v>0</v>
      </c>
      <c r="G33" s="3">
        <f>'AGWP calculation'!C33*'Temperature factor'!$D$17*Ecosystems!$B$3</f>
        <v>1.0601926391802715E-12</v>
      </c>
    </row>
    <row r="34" spans="1:7" x14ac:dyDescent="0.3">
      <c r="A34" s="16" t="s">
        <v>87</v>
      </c>
      <c r="B34" s="3">
        <f>'IPCC data'!I34*'Temperature factor'!$D$15*'Human health'!$Q$67</f>
        <v>1.4034337092870745E-4</v>
      </c>
      <c r="C34" s="3">
        <f>'AGWP calculation'!C34*'Temperature factor'!$D$17*'Human health'!$Q$66</f>
        <v>6.8750709260467769E-4</v>
      </c>
      <c r="D34" s="3">
        <f>'IPCC data'!I34*'Temperature factor'!$D$15*Ecosystems!$A$2</f>
        <v>5.7722455963661005E-13</v>
      </c>
      <c r="E34" s="3">
        <f>'AGWP calculation'!C34*'Temperature factor'!$D$17*Ecosystems!$A$2</f>
        <v>8.6089898851414092E-13</v>
      </c>
      <c r="F34" s="34">
        <v>0</v>
      </c>
      <c r="G34" s="3">
        <f>'AGWP calculation'!C34*'Temperature factor'!$D$17*Ecosystems!$B$3</f>
        <v>2.6757671264628705E-13</v>
      </c>
    </row>
    <row r="35" spans="1:7" x14ac:dyDescent="0.3">
      <c r="A35" s="16" t="s">
        <v>89</v>
      </c>
      <c r="B35" s="3">
        <f>'IPCC data'!I35*'Temperature factor'!$D$15*'Human health'!$Q$67</f>
        <v>2.0538054282249868E-3</v>
      </c>
      <c r="C35" s="3">
        <f>'AGWP calculation'!C35*'Temperature factor'!$D$17*'Human health'!$Q$66</f>
        <v>1.143146521990179E-2</v>
      </c>
      <c r="D35" s="3">
        <f>'IPCC data'!I35*'Temperature factor'!$D$15*Ecosystems!$A$2</f>
        <v>8.4471886776089266E-12</v>
      </c>
      <c r="E35" s="3">
        <f>'AGWP calculation'!C35*'Temperature factor'!$D$17*Ecosystems!$A$2</f>
        <v>1.4314524098599928E-11</v>
      </c>
      <c r="F35" s="34">
        <v>0</v>
      </c>
      <c r="G35" s="3">
        <f>'AGWP calculation'!C35*'Temperature factor'!$D$17*Ecosystems!$B$3</f>
        <v>4.4491088414567348E-12</v>
      </c>
    </row>
    <row r="36" spans="1:7" x14ac:dyDescent="0.3">
      <c r="A36" s="16" t="s">
        <v>91</v>
      </c>
      <c r="B36" s="3">
        <f>'IPCC data'!I36*'Temperature factor'!$D$15*'Human health'!$Q$67</f>
        <v>6.8460180940832896E-6</v>
      </c>
      <c r="C36" s="3">
        <f>'AGWP calculation'!C36*'Temperature factor'!$D$17*'Human health'!$Q$66</f>
        <v>3.4489969448515477E-5</v>
      </c>
      <c r="D36" s="3">
        <f>'IPCC data'!I36*'Temperature factor'!$D$15*Ecosystems!$A$2</f>
        <v>2.8157295592029754E-14</v>
      </c>
      <c r="E36" s="3">
        <f>'AGWP calculation'!C36*'Temperature factor'!$D$17*Ecosystems!$A$2</f>
        <v>4.3188470535799926E-14</v>
      </c>
      <c r="F36" s="34">
        <v>0</v>
      </c>
      <c r="G36" s="3">
        <f>'AGWP calculation'!C36*'Temperature factor'!$D$17*Ecosystems!$B$3</f>
        <v>1.3423443544910788E-14</v>
      </c>
    </row>
    <row r="37" spans="1:7" x14ac:dyDescent="0.3">
      <c r="A37" s="16" t="s">
        <v>93</v>
      </c>
      <c r="B37" s="3">
        <f>'IPCC data'!I37*'Temperature factor'!$D$15*'Human health'!$Q$67</f>
        <v>5.904690606146837E-5</v>
      </c>
      <c r="C37" s="3">
        <f>'AGWP calculation'!C37*'Temperature factor'!$D$17*'Human health'!$Q$66</f>
        <v>2.8779732911846459E-4</v>
      </c>
      <c r="D37" s="3">
        <f>'IPCC data'!I37*'Temperature factor'!$D$15*Ecosystems!$A$2</f>
        <v>2.4285667448125667E-13</v>
      </c>
      <c r="E37" s="3">
        <f>'AGWP calculation'!C37*'Temperature factor'!$D$17*Ecosystems!$A$2</f>
        <v>3.6038090690305661E-13</v>
      </c>
      <c r="F37" s="34">
        <v>0</v>
      </c>
      <c r="G37" s="3">
        <f>'AGWP calculation'!C37*'Temperature factor'!$D$17*Ecosystems!$B$3</f>
        <v>1.1201028187527436E-13</v>
      </c>
    </row>
    <row r="38" spans="1:7" x14ac:dyDescent="0.3">
      <c r="A38" s="16" t="s">
        <v>95</v>
      </c>
      <c r="B38" s="3">
        <f>'IPCC data'!I38*'Temperature factor'!$D$15*'Human health'!$Q$67</f>
        <v>1.7115045235208224E-6</v>
      </c>
      <c r="C38" s="3">
        <f>'AGWP calculation'!C38*'Temperature factor'!$D$17*'Human health'!$Q$66</f>
        <v>7.6060661101693049E-6</v>
      </c>
      <c r="D38" s="3">
        <f>'IPCC data'!I38*'Temperature factor'!$D$15*Ecosystems!$A$2</f>
        <v>7.0393238980074386E-15</v>
      </c>
      <c r="E38" s="3">
        <f>'AGWP calculation'!C38*'Temperature factor'!$D$17*Ecosystems!$A$2</f>
        <v>9.5243448267691196E-15</v>
      </c>
      <c r="F38" s="34">
        <v>0</v>
      </c>
      <c r="G38" s="3">
        <f>'AGWP calculation'!C38*'Temperature factor'!$D$17*Ecosystems!$B$3</f>
        <v>2.9602693380498617E-15</v>
      </c>
    </row>
    <row r="39" spans="1:7" x14ac:dyDescent="0.3">
      <c r="A39" s="16" t="s">
        <v>97</v>
      </c>
      <c r="B39" s="3">
        <f>'IPCC data'!I39*'Temperature factor'!$D$15*'Human health'!$Q$67</f>
        <v>1.1295929855237427E-3</v>
      </c>
      <c r="C39" s="3">
        <f>'AGWP calculation'!C39*'Temperature factor'!$D$17*'Human health'!$Q$66</f>
        <v>5.7011174468791625E-3</v>
      </c>
      <c r="D39" s="3">
        <f>'IPCC data'!I39*'Temperature factor'!$D$15*Ecosystems!$A$2</f>
        <v>4.6459537726849099E-12</v>
      </c>
      <c r="E39" s="3">
        <f>'AGWP calculation'!C39*'Temperature factor'!$D$17*Ecosystems!$A$2</f>
        <v>7.138960886678128E-12</v>
      </c>
      <c r="F39" s="34">
        <v>0</v>
      </c>
      <c r="G39" s="3">
        <f>'AGWP calculation'!C39*'Temperature factor'!$D$17*Ecosystems!$B$3</f>
        <v>2.218866221535094E-12</v>
      </c>
    </row>
    <row r="40" spans="1:7" x14ac:dyDescent="0.3">
      <c r="A40" s="16" t="s">
        <v>99</v>
      </c>
      <c r="B40" s="3">
        <f>'IPCC data'!I40*'Temperature factor'!$D$15*'Human health'!$Q$67</f>
        <v>1.4333850384486888E-3</v>
      </c>
      <c r="C40" s="3">
        <f>'AGWP calculation'!C40*'Temperature factor'!$D$17*'Human health'!$Q$66</f>
        <v>7.6034477267530095E-3</v>
      </c>
      <c r="D40" s="3">
        <f>'IPCC data'!I40*'Temperature factor'!$D$15*Ecosystems!$A$2</f>
        <v>5.8954337645812298E-12</v>
      </c>
      <c r="E40" s="3">
        <f>'AGWP calculation'!C40*'Temperature factor'!$D$17*Ecosystems!$A$2</f>
        <v>9.5210660771258385E-12</v>
      </c>
      <c r="F40" s="34">
        <v>0</v>
      </c>
      <c r="G40" s="3">
        <f>'AGWP calculation'!C40*'Temperature factor'!$D$17*Ecosystems!$B$3</f>
        <v>2.9592502672147878E-12</v>
      </c>
    </row>
    <row r="41" spans="1:7" x14ac:dyDescent="0.3">
      <c r="A41" s="16" t="s">
        <v>101</v>
      </c>
      <c r="B41" s="3">
        <f>'IPCC data'!I41*'Temperature factor'!$D$15*'Human health'!$Q$67</f>
        <v>5.1773011836504877E-4</v>
      </c>
      <c r="C41" s="3">
        <f>'AGWP calculation'!C41*'Temperature factor'!$D$17*'Human health'!$Q$66</f>
        <v>2.5332624025772902E-3</v>
      </c>
      <c r="D41" s="3">
        <f>'IPCC data'!I41*'Temperature factor'!$D$15*Ecosystems!$A$2</f>
        <v>2.1293954791472506E-12</v>
      </c>
      <c r="E41" s="3">
        <f>'AGWP calculation'!C41*'Temperature factor'!$D$17*Ecosystems!$A$2</f>
        <v>3.1721607871087336E-12</v>
      </c>
      <c r="F41" s="34">
        <v>0</v>
      </c>
      <c r="G41" s="3">
        <f>'AGWP calculation'!C41*'Temperature factor'!$D$17*Ecosystems!$B$3</f>
        <v>9.8594186626352538E-13</v>
      </c>
    </row>
    <row r="42" spans="1:7" x14ac:dyDescent="0.3">
      <c r="A42" s="16" t="s">
        <v>103</v>
      </c>
      <c r="B42" s="3">
        <f>'IPCC data'!I42*'Temperature factor'!$D$15*'Human health'!$Q$67</f>
        <v>5.690752540706734E-4</v>
      </c>
      <c r="C42" s="3">
        <f>'AGWP calculation'!C42*'Temperature factor'!$D$17*'Human health'!$Q$66</f>
        <v>2.7977131054383502E-3</v>
      </c>
      <c r="D42" s="3">
        <f>'IPCC data'!I42*'Temperature factor'!$D$15*Ecosystems!$A$2</f>
        <v>2.3405751960874734E-12</v>
      </c>
      <c r="E42" s="3">
        <f>'AGWP calculation'!C42*'Temperature factor'!$D$17*Ecosystems!$A$2</f>
        <v>3.5033069600775263E-12</v>
      </c>
      <c r="F42" s="34">
        <v>0</v>
      </c>
      <c r="G42" s="3">
        <f>'AGWP calculation'!C42*'Temperature factor'!$D$17*Ecosystems!$B$3</f>
        <v>1.0888656767808527E-12</v>
      </c>
    </row>
    <row r="43" spans="1:7" x14ac:dyDescent="0.3">
      <c r="A43" s="16" t="s">
        <v>105</v>
      </c>
      <c r="B43" s="3">
        <f>'IPCC data'!I43*'Temperature factor'!$D$15*'Human health'!$Q$67</f>
        <v>3.4486816148944573E-3</v>
      </c>
      <c r="C43" s="3">
        <f>'AGWP calculation'!C43*'Temperature factor'!$D$17*'Human health'!$Q$66</f>
        <v>4.9042151503093476E-2</v>
      </c>
      <c r="D43" s="3">
        <f>'IPCC data'!I43*'Temperature factor'!$D$15*Ecosystems!$A$2</f>
        <v>1.4184237654484989E-11</v>
      </c>
      <c r="E43" s="3">
        <f>'AGWP calculation'!C43*'Temperature factor'!$D$17*Ecosystems!$A$2</f>
        <v>6.1410768089119148E-11</v>
      </c>
      <c r="F43" s="34">
        <v>0</v>
      </c>
      <c r="G43" s="3">
        <f>'AGWP calculation'!C43*'Temperature factor'!$D$17*Ecosystems!$B$3</f>
        <v>1.9087130622293791E-11</v>
      </c>
    </row>
    <row r="44" spans="1:7" x14ac:dyDescent="0.3">
      <c r="A44" s="16" t="s">
        <v>107</v>
      </c>
      <c r="B44" s="3">
        <f>'IPCC data'!I44*'Temperature factor'!$D$15*'Human health'!$Q$67</f>
        <v>3.0635930971022722E-4</v>
      </c>
      <c r="C44" s="3">
        <f>'AGWP calculation'!C44*'Temperature factor'!$D$17*'Human health'!$Q$66</f>
        <v>1.4986622903788444E-3</v>
      </c>
      <c r="D44" s="3">
        <f>'IPCC data'!I44*'Temperature factor'!$D$15*Ecosystems!$A$2</f>
        <v>1.2600389777433315E-12</v>
      </c>
      <c r="E44" s="3">
        <f>'AGWP calculation'!C44*'Temperature factor'!$D$17*Ecosystems!$A$2</f>
        <v>1.8766306032180918E-12</v>
      </c>
      <c r="F44" s="34">
        <v>0</v>
      </c>
      <c r="G44" s="3">
        <f>'AGWP calculation'!C44*'Temperature factor'!$D$17*Ecosystems!$B$3</f>
        <v>5.832770793785961E-13</v>
      </c>
    </row>
    <row r="45" spans="1:7" x14ac:dyDescent="0.3">
      <c r="A45" s="16" t="s">
        <v>109</v>
      </c>
      <c r="B45" s="3">
        <f>'IPCC data'!I45*'Temperature factor'!$D$15*'Human health'!$Q$67</f>
        <v>1.9767877246665497E-3</v>
      </c>
      <c r="C45" s="3">
        <f>'AGWP calculation'!C45*'Temperature factor'!$D$17*'Human health'!$Q$66</f>
        <v>1.1012877006837649E-2</v>
      </c>
      <c r="D45" s="3">
        <f>'IPCC data'!I45*'Temperature factor'!$D$15*Ecosystems!$A$2</f>
        <v>8.1304191021985926E-12</v>
      </c>
      <c r="E45" s="3">
        <f>'AGWP calculation'!C45*'Temperature factor'!$D$17*Ecosystems!$A$2</f>
        <v>1.3790366350836779E-11</v>
      </c>
      <c r="F45" s="34">
        <v>0</v>
      </c>
      <c r="G45" s="3">
        <f>'AGWP calculation'!C45*'Temperature factor'!$D$17*Ecosystems!$B$3</f>
        <v>4.2861949468817015E-12</v>
      </c>
    </row>
    <row r="46" spans="1:7" x14ac:dyDescent="0.3">
      <c r="A46" s="16" t="s">
        <v>111</v>
      </c>
      <c r="B46" s="3">
        <f>'IPCC data'!I46*'Temperature factor'!$D$15*'Human health'!$Q$67</f>
        <v>1.005508907568483E-4</v>
      </c>
      <c r="C46" s="3">
        <f>'AGWP calculation'!C46*'Temperature factor'!$D$17*'Human health'!$Q$66</f>
        <v>4.9269932121100634E-4</v>
      </c>
      <c r="D46" s="3">
        <f>'IPCC data'!I46*'Temperature factor'!$D$15*Ecosystems!$A$2</f>
        <v>4.1356027900793701E-13</v>
      </c>
      <c r="E46" s="3">
        <f>'AGWP calculation'!C46*'Temperature factor'!$D$17*Ecosystems!$A$2</f>
        <v>6.1695995842774118E-13</v>
      </c>
      <c r="F46" s="34">
        <v>0</v>
      </c>
      <c r="G46" s="3">
        <f>'AGWP calculation'!C46*'Temperature factor'!$D$17*Ecosystems!$B$3</f>
        <v>1.9175782491673036E-13</v>
      </c>
    </row>
    <row r="47" spans="1:7" x14ac:dyDescent="0.3">
      <c r="A47" s="16" t="s">
        <v>113</v>
      </c>
      <c r="B47" s="3">
        <f>'IPCC data'!I47*'Temperature factor'!$D$15*'Human health'!$Q$67</f>
        <v>1.2408407795525962E-4</v>
      </c>
      <c r="C47" s="3">
        <f>'AGWP calculation'!C47*'Temperature factor'!$D$17*'Human health'!$Q$66</f>
        <v>6.0805177129575922E-4</v>
      </c>
      <c r="D47" s="3">
        <f>'IPCC data'!I47*'Temperature factor'!$D$15*Ecosystems!$A$2</f>
        <v>5.103509826055393E-13</v>
      </c>
      <c r="E47" s="3">
        <f>'AGWP calculation'!C47*'Temperature factor'!$D$17*Ecosystems!$A$2</f>
        <v>7.6140473386178014E-13</v>
      </c>
      <c r="F47" s="34">
        <v>0</v>
      </c>
      <c r="G47" s="3">
        <f>'AGWP calculation'!C47*'Temperature factor'!$D$17*Ecosystems!$B$3</f>
        <v>2.366528226867695E-13</v>
      </c>
    </row>
    <row r="48" spans="1:7" x14ac:dyDescent="0.3">
      <c r="A48" s="16" t="s">
        <v>115</v>
      </c>
      <c r="B48" s="3">
        <f>'IPCC data'!I48*'Temperature factor'!$D$15*'Human health'!$Q$67</f>
        <v>3.6711772029521635E-4</v>
      </c>
      <c r="C48" s="3">
        <f>'AGWP calculation'!C48*'Temperature factor'!$D$17*'Human health'!$Q$66</f>
        <v>1.7983387973065541E-3</v>
      </c>
      <c r="D48" s="3">
        <f>'IPCC data'!I48*'Temperature factor'!$D$15*Ecosystems!$A$2</f>
        <v>1.5099349761225956E-12</v>
      </c>
      <c r="E48" s="3">
        <f>'AGWP calculation'!C48*'Temperature factor'!$D$17*Ecosystems!$A$2</f>
        <v>2.2518866616219333E-12</v>
      </c>
      <c r="F48" s="34">
        <v>0</v>
      </c>
      <c r="G48" s="3">
        <f>'AGWP calculation'!C48*'Temperature factor'!$D$17*Ecosystems!$B$3</f>
        <v>6.9991071915276305E-13</v>
      </c>
    </row>
    <row r="49" spans="1:7" x14ac:dyDescent="0.3">
      <c r="A49" s="16" t="s">
        <v>117</v>
      </c>
      <c r="B49" s="3">
        <f>'IPCC data'!I49*'Temperature factor'!$D$15*'Human health'!$Q$67</f>
        <v>3.2518585946895621E-5</v>
      </c>
      <c r="C49" s="3">
        <f>'AGWP calculation'!C49*'Temperature factor'!$D$17*'Human health'!$Q$66</f>
        <v>1.5828840740600631E-4</v>
      </c>
      <c r="D49" s="3">
        <f>'IPCC data'!I49*'Temperature factor'!$D$15*Ecosystems!$A$2</f>
        <v>1.3374715406214134E-13</v>
      </c>
      <c r="E49" s="3">
        <f>'AGWP calculation'!C49*'Temperature factor'!$D$17*Ecosystems!$A$2</f>
        <v>1.9820934401283573E-13</v>
      </c>
      <c r="F49" s="34">
        <v>0</v>
      </c>
      <c r="G49" s="3">
        <f>'AGWP calculation'!C49*'Temperature factor'!$D$17*Ecosystems!$B$3</f>
        <v>6.1605606922908402E-14</v>
      </c>
    </row>
    <row r="50" spans="1:7" x14ac:dyDescent="0.3">
      <c r="A50" s="16" t="s">
        <v>119</v>
      </c>
      <c r="B50" s="3">
        <f>'IPCC data'!I50*'Temperature factor'!$D$15*'Human health'!$Q$67</f>
        <v>6.1614162846749604E-5</v>
      </c>
      <c r="C50" s="3">
        <f>'AGWP calculation'!C50*'Temperature factor'!$D$17*'Human health'!$Q$66</f>
        <v>3.0157054230817469E-4</v>
      </c>
      <c r="D50" s="3">
        <f>'IPCC data'!I50*'Temperature factor'!$D$15*Ecosystems!$A$2</f>
        <v>2.5341566032826781E-13</v>
      </c>
      <c r="E50" s="3">
        <f>'AGWP calculation'!C50*'Temperature factor'!$D$17*Ecosystems!$A$2</f>
        <v>3.7762777668979368E-13</v>
      </c>
      <c r="F50" s="34">
        <v>0</v>
      </c>
      <c r="G50" s="3">
        <f>'AGWP calculation'!C50*'Temperature factor'!$D$17*Ecosystems!$B$3</f>
        <v>1.1737079545763858E-13</v>
      </c>
    </row>
    <row r="51" spans="1:7" x14ac:dyDescent="0.3">
      <c r="A51" s="16" t="s">
        <v>121</v>
      </c>
      <c r="B51" s="3">
        <f>'IPCC data'!I51*'Temperature factor'!$D$15*'Human health'!$Q$67</f>
        <v>1.0097876688772852E-3</v>
      </c>
      <c r="C51" s="3">
        <f>'AGWP calculation'!C51*'Temperature factor'!$D$17*'Human health'!$Q$66</f>
        <v>5.0949008877510422E-3</v>
      </c>
      <c r="D51" s="3">
        <f>'IPCC data'!I51*'Temperature factor'!$D$15*Ecosystems!$A$2</f>
        <v>4.1532010998243893E-12</v>
      </c>
      <c r="E51" s="3">
        <f>'AGWP calculation'!C51*'Temperature factor'!$D$17*Ecosystems!$A$2</f>
        <v>6.3798542124521311E-12</v>
      </c>
      <c r="F51" s="34">
        <v>0</v>
      </c>
      <c r="G51" s="3">
        <f>'AGWP calculation'!C51*'Temperature factor'!$D$17*Ecosystems!$B$3</f>
        <v>1.9829276606270137E-12</v>
      </c>
    </row>
    <row r="52" spans="1:7" x14ac:dyDescent="0.3">
      <c r="A52" s="16" t="s">
        <v>123</v>
      </c>
      <c r="B52" s="3">
        <f>'IPCC data'!I52*'Temperature factor'!$D$15*'Human health'!$Q$67</f>
        <v>3.4401240922768525E-4</v>
      </c>
      <c r="C52" s="3">
        <f>'AGWP calculation'!C52*'Temperature factor'!$D$17*'Human health'!$Q$66</f>
        <v>1.6857739286295246E-3</v>
      </c>
      <c r="D52" s="3">
        <f>'IPCC data'!I52*'Temperature factor'!$D$15*Ecosystems!$A$2</f>
        <v>1.4149041034994951E-12</v>
      </c>
      <c r="E52" s="3">
        <f>'AGWP calculation'!C52*'Temperature factor'!$D$17*Ecosystems!$A$2</f>
        <v>2.1109325061976721E-12</v>
      </c>
      <c r="F52" s="34">
        <v>0</v>
      </c>
      <c r="G52" s="3">
        <f>'AGWP calculation'!C52*'Temperature factor'!$D$17*Ecosystems!$B$3</f>
        <v>6.5610064381819542E-13</v>
      </c>
    </row>
    <row r="53" spans="1:7" x14ac:dyDescent="0.3">
      <c r="A53" s="16" t="s">
        <v>125</v>
      </c>
      <c r="B53" s="3">
        <f>'IPCC data'!I53*'Temperature factor'!$D$15*'Human health'!$Q$67</f>
        <v>7.0599561595233911E-4</v>
      </c>
      <c r="C53" s="3">
        <f>'AGWP calculation'!C53*'Temperature factor'!$D$17*'Human health'!$Q$66</f>
        <v>3.4620894243174356E-3</v>
      </c>
      <c r="D53" s="3">
        <f>'IPCC data'!I53*'Temperature factor'!$D$15*Ecosystems!$A$2</f>
        <v>2.9037211079280685E-12</v>
      </c>
      <c r="E53" s="3">
        <f>'AGWP calculation'!C53*'Temperature factor'!$D$17*Ecosystems!$A$2</f>
        <v>4.3352415060162907E-12</v>
      </c>
      <c r="F53" s="34">
        <v>0</v>
      </c>
      <c r="G53" s="3">
        <f>'AGWP calculation'!C53*'Temperature factor'!$D$17*Ecosystems!$B$3</f>
        <v>1.347439927545604E-12</v>
      </c>
    </row>
    <row r="54" spans="1:7" x14ac:dyDescent="0.3">
      <c r="A54" s="16" t="s">
        <v>127</v>
      </c>
      <c r="B54" s="3">
        <f>'IPCC data'!I54*'Temperature factor'!$D$15*'Human health'!$Q$67</f>
        <v>0</v>
      </c>
      <c r="C54" s="3">
        <f>'AGWP calculation'!C54*'Temperature factor'!$D$17*'Human health'!$Q$66</f>
        <v>0</v>
      </c>
      <c r="D54" s="3">
        <f>'IPCC data'!I54*'Temperature factor'!$D$15*Ecosystems!$A$2</f>
        <v>0</v>
      </c>
      <c r="E54" s="3">
        <f>'AGWP calculation'!C54*'Temperature factor'!$D$17*Ecosystems!$A$2</f>
        <v>0</v>
      </c>
      <c r="F54" s="34">
        <v>0</v>
      </c>
      <c r="G54" s="3">
        <f>'AGWP calculation'!C54*'Temperature factor'!$D$17*Ecosystems!$B$3</f>
        <v>0</v>
      </c>
    </row>
    <row r="55" spans="1:7" x14ac:dyDescent="0.3">
      <c r="A55" s="16" t="s">
        <v>129</v>
      </c>
      <c r="B55" s="3">
        <f>'IPCC data'!I55*'Temperature factor'!$D$15*'Human health'!$Q$67</f>
        <v>0</v>
      </c>
      <c r="C55" s="3">
        <f>'AGWP calculation'!C55*'Temperature factor'!$D$17*'Human health'!$Q$66</f>
        <v>0</v>
      </c>
      <c r="D55" s="3">
        <f>'IPCC data'!I55*'Temperature factor'!$D$15*Ecosystems!$A$2</f>
        <v>0</v>
      </c>
      <c r="E55" s="3">
        <f>'AGWP calculation'!C55*'Temperature factor'!$D$17*Ecosystems!$A$2</f>
        <v>0</v>
      </c>
      <c r="F55" s="34">
        <v>0</v>
      </c>
      <c r="G55" s="3">
        <f>'AGWP calculation'!C55*'Temperature factor'!$D$17*Ecosystems!$B$3</f>
        <v>0</v>
      </c>
    </row>
    <row r="56" spans="1:7" x14ac:dyDescent="0.3">
      <c r="A56" s="16" t="s">
        <v>131</v>
      </c>
      <c r="B56" s="3">
        <f>'IPCC data'!I56*'Temperature factor'!$D$15*'Human health'!$Q$67</f>
        <v>0</v>
      </c>
      <c r="C56" s="3">
        <f>'AGWP calculation'!C56*'Temperature factor'!$D$17*'Human health'!$Q$66</f>
        <v>0</v>
      </c>
      <c r="D56" s="3">
        <f>'IPCC data'!I56*'Temperature factor'!$D$15*Ecosystems!$A$2</f>
        <v>0</v>
      </c>
      <c r="E56" s="3">
        <f>'AGWP calculation'!C56*'Temperature factor'!$D$17*Ecosystems!$A$2</f>
        <v>0</v>
      </c>
      <c r="F56" s="34">
        <v>0</v>
      </c>
      <c r="G56" s="3">
        <f>'AGWP calculation'!C56*'Temperature factor'!$D$17*Ecosystems!$B$3</f>
        <v>0</v>
      </c>
    </row>
    <row r="57" spans="1:7" x14ac:dyDescent="0.3">
      <c r="A57" s="16" t="s">
        <v>133</v>
      </c>
      <c r="B57" s="3">
        <f>'IPCC data'!I57*'Temperature factor'!$D$15*'Human health'!$Q$67</f>
        <v>0</v>
      </c>
      <c r="C57" s="3">
        <f>'AGWP calculation'!C57*'Temperature factor'!$D$17*'Human health'!$Q$66</f>
        <v>0</v>
      </c>
      <c r="D57" s="3">
        <f>'IPCC data'!I57*'Temperature factor'!$D$15*Ecosystems!$A$2</f>
        <v>0</v>
      </c>
      <c r="E57" s="3">
        <f>'AGWP calculation'!C57*'Temperature factor'!$D$17*Ecosystems!$A$2</f>
        <v>0</v>
      </c>
      <c r="F57" s="34">
        <v>0</v>
      </c>
      <c r="G57" s="3">
        <f>'AGWP calculation'!C57*'Temperature factor'!$D$17*Ecosystems!$B$3</f>
        <v>0</v>
      </c>
    </row>
    <row r="58" spans="1:7" x14ac:dyDescent="0.3">
      <c r="A58" s="16" t="s">
        <v>135</v>
      </c>
      <c r="B58" s="3">
        <f>'IPCC data'!I58*'Temperature factor'!$D$15*'Human health'!$Q$67</f>
        <v>0</v>
      </c>
      <c r="C58" s="3">
        <f>'AGWP calculation'!C58*'Temperature factor'!$D$17*'Human health'!$Q$66</f>
        <v>0</v>
      </c>
      <c r="D58" s="3">
        <f>'IPCC data'!I58*'Temperature factor'!$D$15*Ecosystems!$A$2</f>
        <v>0</v>
      </c>
      <c r="E58" s="3">
        <f>'AGWP calculation'!C58*'Temperature factor'!$D$17*Ecosystems!$A$2</f>
        <v>0</v>
      </c>
      <c r="F58" s="34">
        <v>0</v>
      </c>
      <c r="G58" s="3">
        <f>'AGWP calculation'!C58*'Temperature factor'!$D$17*Ecosystems!$B$3</f>
        <v>0</v>
      </c>
    </row>
    <row r="59" spans="1:7" x14ac:dyDescent="0.3">
      <c r="A59" s="16" t="s">
        <v>137</v>
      </c>
      <c r="B59" s="3">
        <f>'IPCC data'!I59*'Temperature factor'!$D$15*'Human health'!$Q$67</f>
        <v>0</v>
      </c>
      <c r="C59" s="3">
        <f>'AGWP calculation'!C59*'Temperature factor'!$D$17*'Human health'!$Q$66</f>
        <v>0</v>
      </c>
      <c r="D59" s="3">
        <f>'IPCC data'!I59*'Temperature factor'!$D$15*Ecosystems!$A$2</f>
        <v>0</v>
      </c>
      <c r="E59" s="3">
        <f>'AGWP calculation'!C59*'Temperature factor'!$D$17*Ecosystems!$A$2</f>
        <v>0</v>
      </c>
      <c r="F59" s="34">
        <v>0</v>
      </c>
      <c r="G59" s="3">
        <f>'AGWP calculation'!C59*'Temperature factor'!$D$17*Ecosystems!$B$3</f>
        <v>0</v>
      </c>
    </row>
    <row r="60" spans="1:7" x14ac:dyDescent="0.3">
      <c r="A60" s="16" t="s">
        <v>139</v>
      </c>
      <c r="B60" s="3">
        <f>'IPCC data'!I60*'Temperature factor'!$D$15*'Human health'!$Q$67</f>
        <v>4.278761308802056E-7</v>
      </c>
      <c r="C60" s="3">
        <f>'AGWP calculation'!C60*'Temperature factor'!$D$17*'Human health'!$Q$66</f>
        <v>1.9963068409273195E-6</v>
      </c>
      <c r="D60" s="3">
        <f>'IPCC data'!I60*'Temperature factor'!$D$15*Ecosystems!$A$2</f>
        <v>1.7598309745018596E-15</v>
      </c>
      <c r="E60" s="3">
        <f>'AGWP calculation'!C60*'Temperature factor'!$D$17*Ecosystems!$A$2</f>
        <v>2.4997829965754397E-15</v>
      </c>
      <c r="F60" s="34">
        <v>0</v>
      </c>
      <c r="G60" s="3">
        <f>'AGWP calculation'!C60*'Temperature factor'!$D$17*Ecosystems!$B$3</f>
        <v>7.769595800166907E-16</v>
      </c>
    </row>
    <row r="61" spans="1:7" x14ac:dyDescent="0.3">
      <c r="A61" s="16" t="s">
        <v>141</v>
      </c>
      <c r="B61" s="3">
        <f>'IPCC data'!I61*'Temperature factor'!$D$15*'Human health'!$Q$67</f>
        <v>8.5575226176041119E-7</v>
      </c>
      <c r="C61" s="3">
        <f>'AGWP calculation'!C61*'Temperature factor'!$D$17*'Human health'!$Q$66</f>
        <v>3.5175200629611807E-6</v>
      </c>
      <c r="D61" s="3">
        <f>'IPCC data'!I61*'Temperature factor'!$D$15*Ecosystems!$A$2</f>
        <v>3.5196619490037193E-15</v>
      </c>
      <c r="E61" s="3">
        <f>'AGWP calculation'!C61*'Temperature factor'!$D$17*Ecosystems!$A$2</f>
        <v>4.4046519619292634E-15</v>
      </c>
      <c r="F61" s="34">
        <v>0</v>
      </c>
      <c r="G61" s="3">
        <f>'AGWP calculation'!C61*'Temperature factor'!$D$17*Ecosystems!$B$3</f>
        <v>1.3690134476266632E-15</v>
      </c>
    </row>
    <row r="62" spans="1:7" x14ac:dyDescent="0.3">
      <c r="A62" s="16" t="s">
        <v>143</v>
      </c>
      <c r="B62" s="3">
        <f>'IPCC data'!I62*'Temperature factor'!$D$15*'Human health'!$Q$67</f>
        <v>0</v>
      </c>
      <c r="C62" s="3">
        <f>'AGWP calculation'!C62*'Temperature factor'!$D$17*'Human health'!$Q$66</f>
        <v>0</v>
      </c>
      <c r="D62" s="3">
        <f>'IPCC data'!I62*'Temperature factor'!$D$15*Ecosystems!$A$2</f>
        <v>0</v>
      </c>
      <c r="E62" s="3">
        <f>'AGWP calculation'!C62*'Temperature factor'!$D$17*Ecosystems!$A$2</f>
        <v>0</v>
      </c>
      <c r="F62" s="34">
        <v>0</v>
      </c>
      <c r="G62" s="3">
        <f>'AGWP calculation'!C62*'Temperature factor'!$D$17*Ecosystems!$B$3</f>
        <v>0</v>
      </c>
    </row>
    <row r="63" spans="1:7" x14ac:dyDescent="0.3">
      <c r="A63" s="16" t="s">
        <v>145</v>
      </c>
      <c r="B63" s="3">
        <f>'IPCC data'!I63*'Temperature factor'!$D$15*'Human health'!$Q$67</f>
        <v>0</v>
      </c>
      <c r="C63" s="3">
        <f>'AGWP calculation'!C63*'Temperature factor'!$D$17*'Human health'!$Q$66</f>
        <v>0</v>
      </c>
      <c r="D63" s="3">
        <f>'IPCC data'!I63*'Temperature factor'!$D$15*Ecosystems!$A$2</f>
        <v>0</v>
      </c>
      <c r="E63" s="3">
        <f>'AGWP calculation'!C63*'Temperature factor'!$D$17*Ecosystems!$A$2</f>
        <v>0</v>
      </c>
      <c r="F63" s="34">
        <v>0</v>
      </c>
      <c r="G63" s="3">
        <f>'AGWP calculation'!C63*'Temperature factor'!$D$17*Ecosystems!$B$3</f>
        <v>0</v>
      </c>
    </row>
    <row r="64" spans="1:7" x14ac:dyDescent="0.3">
      <c r="A64" s="16" t="s">
        <v>147</v>
      </c>
      <c r="B64" s="3">
        <f>'IPCC data'!I64*'Temperature factor'!$D$15*'Human health'!$Q$67</f>
        <v>0</v>
      </c>
      <c r="C64" s="3">
        <f>'AGWP calculation'!C64*'Temperature factor'!$D$17*'Human health'!$Q$66</f>
        <v>0</v>
      </c>
      <c r="D64" s="3">
        <f>'IPCC data'!I64*'Temperature factor'!$D$15*Ecosystems!$A$2</f>
        <v>0</v>
      </c>
      <c r="E64" s="3">
        <f>'AGWP calculation'!C64*'Temperature factor'!$D$17*Ecosystems!$A$2</f>
        <v>0</v>
      </c>
      <c r="F64" s="34">
        <v>0</v>
      </c>
      <c r="G64" s="3">
        <f>'AGWP calculation'!C64*'Temperature factor'!$D$17*Ecosystems!$B$3</f>
        <v>0</v>
      </c>
    </row>
    <row r="65" spans="1:7" x14ac:dyDescent="0.3">
      <c r="A65" s="16" t="s">
        <v>149</v>
      </c>
      <c r="B65" s="3">
        <f>'IPCC data'!I65*'Temperature factor'!$D$15*'Human health'!$Q$67</f>
        <v>0</v>
      </c>
      <c r="C65" s="3">
        <f>'AGWP calculation'!C65*'Temperature factor'!$D$17*'Human health'!$Q$66</f>
        <v>0</v>
      </c>
      <c r="D65" s="3">
        <f>'IPCC data'!I65*'Temperature factor'!$D$15*Ecosystems!$A$2</f>
        <v>0</v>
      </c>
      <c r="E65" s="3">
        <f>'AGWP calculation'!C65*'Temperature factor'!$D$17*Ecosystems!$A$2</f>
        <v>0</v>
      </c>
      <c r="F65" s="34">
        <v>0</v>
      </c>
      <c r="G65" s="3">
        <f>'AGWP calculation'!C65*'Temperature factor'!$D$17*Ecosystems!$B$3</f>
        <v>0</v>
      </c>
    </row>
    <row r="66" spans="1:7" x14ac:dyDescent="0.3">
      <c r="A66" s="16" t="s">
        <v>151</v>
      </c>
      <c r="B66" s="3">
        <f>'IPCC data'!I66*'Temperature factor'!$D$15*'Human health'!$Q$67</f>
        <v>0</v>
      </c>
      <c r="C66" s="3">
        <f>'AGWP calculation'!C66*'Temperature factor'!$D$17*'Human health'!$Q$66</f>
        <v>0</v>
      </c>
      <c r="D66" s="3">
        <f>'IPCC data'!I66*'Temperature factor'!$D$15*Ecosystems!$A$2</f>
        <v>0</v>
      </c>
      <c r="E66" s="3">
        <f>'AGWP calculation'!C66*'Temperature factor'!$D$17*Ecosystems!$A$2</f>
        <v>0</v>
      </c>
      <c r="F66" s="34">
        <v>0</v>
      </c>
      <c r="G66" s="3">
        <f>'AGWP calculation'!C66*'Temperature factor'!$D$17*Ecosystems!$B$3</f>
        <v>0</v>
      </c>
    </row>
    <row r="67" spans="1:7" x14ac:dyDescent="0.3">
      <c r="A67" s="22" t="s">
        <v>153</v>
      </c>
      <c r="B67" s="3"/>
      <c r="C67" s="3"/>
      <c r="D67" s="3"/>
      <c r="E67" s="3"/>
      <c r="F67" s="34"/>
      <c r="G67" s="3"/>
    </row>
    <row r="68" spans="1:7" x14ac:dyDescent="0.3">
      <c r="A68" s="16" t="s">
        <v>154</v>
      </c>
      <c r="B68" s="3">
        <f>'IPCC data'!I68*'Temperature factor'!$D$15*'Human health'!$Q$67</f>
        <v>6.8460180940832892E-5</v>
      </c>
      <c r="C68" s="3">
        <f>'AGWP calculation'!C68*'Temperature factor'!$D$17*'Human health'!$Q$66</f>
        <v>3.3540542839652192E-4</v>
      </c>
      <c r="D68" s="3">
        <f>'IPCC data'!I68*'Temperature factor'!$D$15*Ecosystems!$A$2</f>
        <v>2.8157295592029756E-13</v>
      </c>
      <c r="E68" s="3">
        <f>'AGWP calculation'!C68*'Temperature factor'!$D$17*Ecosystems!$A$2</f>
        <v>4.1999594935779312E-13</v>
      </c>
      <c r="F68" s="34">
        <v>0</v>
      </c>
      <c r="G68" s="3">
        <f>'AGWP calculation'!C68*'Temperature factor'!$D$17*Ecosystems!$B$3</f>
        <v>1.3053928155715192E-13</v>
      </c>
    </row>
    <row r="69" spans="1:7" x14ac:dyDescent="0.3">
      <c r="A69" s="16" t="s">
        <v>156</v>
      </c>
      <c r="B69" s="3">
        <f>'IPCC data'!I69*'Temperature factor'!$D$15*'Human health'!$Q$67</f>
        <v>7.4022570642275564E-4</v>
      </c>
      <c r="C69" s="3">
        <f>'AGWP calculation'!C69*'Temperature factor'!$D$17*'Human health'!$Q$66</f>
        <v>3.7048964752192494E-3</v>
      </c>
      <c r="D69" s="3">
        <f>'IPCC data'!I69*'Temperature factor'!$D$15*Ecosystems!$A$2</f>
        <v>3.0445075858882173E-12</v>
      </c>
      <c r="E69" s="3">
        <f>'AGWP calculation'!C69*'Temperature factor'!$D$17*Ecosystems!$A$2</f>
        <v>4.6392854159249683E-12</v>
      </c>
      <c r="F69" s="34">
        <v>0</v>
      </c>
      <c r="G69" s="3">
        <f>'AGWP calculation'!C69*'Temperature factor'!$D$17*Ecosystems!$B$3</f>
        <v>1.4419400617064089E-12</v>
      </c>
    </row>
    <row r="70" spans="1:7" x14ac:dyDescent="0.3">
      <c r="A70" s="16" t="s">
        <v>158</v>
      </c>
      <c r="B70" s="3">
        <f>'IPCC data'!I70*'Temperature factor'!$D$15*'Human health'!$Q$67</f>
        <v>5.1345135705624667E-6</v>
      </c>
      <c r="C70" s="3">
        <f>'AGWP calculation'!C70*'Temperature factor'!$D$17*'Human health'!$Q$66</f>
        <v>2.5581964120627312E-5</v>
      </c>
      <c r="D70" s="3">
        <f>'IPCC data'!I70*'Temperature factor'!$D$15*Ecosystems!$A$2</f>
        <v>2.1117971694022317E-14</v>
      </c>
      <c r="E70" s="3">
        <f>'AGWP calculation'!C70*'Temperature factor'!$D$17*Ecosystems!$A$2</f>
        <v>3.2033832483407969E-14</v>
      </c>
      <c r="F70" s="34">
        <v>0</v>
      </c>
      <c r="G70" s="3">
        <f>'AGWP calculation'!C70*'Temperature factor'!$D$17*Ecosystems!$B$3</f>
        <v>9.9564614475457202E-15</v>
      </c>
    </row>
    <row r="71" spans="1:7" x14ac:dyDescent="0.3">
      <c r="A71" s="16" t="s">
        <v>160</v>
      </c>
      <c r="B71" s="3">
        <f>'IPCC data'!I71*'Temperature factor'!$D$15*'Human health'!$Q$67</f>
        <v>3.8508851779218503E-6</v>
      </c>
      <c r="C71" s="3">
        <f>'AGWP calculation'!C71*'Temperature factor'!$D$17*'Human health'!$Q$66</f>
        <v>1.868397020456004E-5</v>
      </c>
      <c r="D71" s="3">
        <f>'IPCC data'!I71*'Temperature factor'!$D$15*Ecosystems!$A$2</f>
        <v>1.5838478770516738E-14</v>
      </c>
      <c r="E71" s="3">
        <f>'AGWP calculation'!C71*'Temperature factor'!$D$17*Ecosystems!$A$2</f>
        <v>2.3396138343234665E-14</v>
      </c>
      <c r="F71" s="34">
        <v>0</v>
      </c>
      <c r="G71" s="3">
        <f>'AGWP calculation'!C71*'Temperature factor'!$D$17*Ecosystems!$B$3</f>
        <v>7.2717727283026661E-15</v>
      </c>
    </row>
    <row r="72" spans="1:7" x14ac:dyDescent="0.3">
      <c r="A72" s="16" t="s">
        <v>162</v>
      </c>
      <c r="B72" s="3">
        <f>'IPCC data'!I72*'Temperature factor'!$D$15*'Human health'!$Q$67</f>
        <v>6.8460180940832896E-6</v>
      </c>
      <c r="C72" s="3">
        <f>'AGWP calculation'!C72*'Temperature factor'!$D$17*'Human health'!$Q$66</f>
        <v>3.4261559054816698E-5</v>
      </c>
      <c r="D72" s="3">
        <f>'IPCC data'!I72*'Temperature factor'!$D$15*Ecosystems!$A$2</f>
        <v>2.8157295592029754E-14</v>
      </c>
      <c r="E72" s="3">
        <f>'AGWP calculation'!C72*'Temperature factor'!$D$17*Ecosystems!$A$2</f>
        <v>4.2902454174635691E-14</v>
      </c>
      <c r="F72" s="34">
        <v>0</v>
      </c>
      <c r="G72" s="3">
        <f>'AGWP calculation'!C72*'Temperature factor'!$D$17*Ecosystems!$B$3</f>
        <v>1.3334546567792174E-14</v>
      </c>
    </row>
    <row r="73" spans="1:7" x14ac:dyDescent="0.3">
      <c r="A73" s="16" t="s">
        <v>164</v>
      </c>
      <c r="B73" s="3">
        <f>'IPCC data'!I73*'Temperature factor'!$D$15*'Human health'!$Q$67</f>
        <v>4.278761308802056E-7</v>
      </c>
      <c r="C73" s="3">
        <f>'AGWP calculation'!C73*'Temperature factor'!$D$17*'Human health'!$Q$66</f>
        <v>1.8821016440779302E-6</v>
      </c>
      <c r="D73" s="3">
        <f>'IPCC data'!I73*'Temperature factor'!$D$15*Ecosystems!$A$2</f>
        <v>1.7598309745018596E-15</v>
      </c>
      <c r="E73" s="3">
        <f>'AGWP calculation'!C73*'Temperature factor'!$D$17*Ecosystems!$A$2</f>
        <v>2.35677481599332E-15</v>
      </c>
      <c r="F73" s="34">
        <v>0</v>
      </c>
      <c r="G73" s="3">
        <f>'AGWP calculation'!C73*'Temperature factor'!$D$17*Ecosystems!$B$3</f>
        <v>7.3251109145738329E-16</v>
      </c>
    </row>
    <row r="74" spans="1:7" x14ac:dyDescent="0.3">
      <c r="A74" s="22" t="s">
        <v>166</v>
      </c>
      <c r="B74" s="3"/>
      <c r="C74" s="3"/>
      <c r="D74" s="3"/>
      <c r="E74" s="3"/>
      <c r="F74" s="34"/>
      <c r="G74" s="3"/>
    </row>
    <row r="75" spans="1:7" x14ac:dyDescent="0.3">
      <c r="A75" s="16" t="s">
        <v>167</v>
      </c>
      <c r="B75" s="3">
        <f>'IPCC data'!I75*'Temperature factor'!$D$15*'Human health'!$Q$67</f>
        <v>8.5575226176041119E-7</v>
      </c>
      <c r="C75" s="3">
        <f>'AGWP calculation'!C75*'Temperature factor'!$D$17*'Human health'!$Q$66</f>
        <v>4.9336645039278623E-6</v>
      </c>
      <c r="D75" s="3">
        <f>'IPCC data'!I75*'Temperature factor'!$D$15*Ecosystems!$A$2</f>
        <v>3.5196619490037193E-15</v>
      </c>
      <c r="E75" s="3">
        <f>'AGWP calculation'!C75*'Temperature factor'!$D$17*Ecosystems!$A$2</f>
        <v>6.1779534011904364E-15</v>
      </c>
      <c r="F75" s="34">
        <v>0</v>
      </c>
      <c r="G75" s="3">
        <f>'AGWP calculation'!C75*'Temperature factor'!$D$17*Ecosystems!$B$3</f>
        <v>1.9201747057754058E-15</v>
      </c>
    </row>
    <row r="76" spans="1:7" x14ac:dyDescent="0.3">
      <c r="A76" s="16" t="s">
        <v>169</v>
      </c>
      <c r="B76" s="3">
        <f>'IPCC data'!I76*'Temperature factor'!$D$15*'Human health'!$Q$67</f>
        <v>4.278761308802056E-7</v>
      </c>
      <c r="C76" s="3">
        <f>'AGWP calculation'!C76*'Temperature factor'!$D$17*'Human health'!$Q$66</f>
        <v>2.1265007653356228E-6</v>
      </c>
      <c r="D76" s="3">
        <f>'IPCC data'!I76*'Temperature factor'!$D$15*Ecosystems!$A$2</f>
        <v>1.7598309745018596E-15</v>
      </c>
      <c r="E76" s="3">
        <f>'AGWP calculation'!C76*'Temperature factor'!$D$17*Ecosystems!$A$2</f>
        <v>2.6628123224390549E-15</v>
      </c>
      <c r="F76" s="34">
        <v>0</v>
      </c>
      <c r="G76" s="3">
        <f>'AGWP calculation'!C76*'Temperature factor'!$D$17*Ecosystems!$B$3</f>
        <v>8.2763085697430087E-16</v>
      </c>
    </row>
    <row r="77" spans="1:7" x14ac:dyDescent="0.3">
      <c r="A77" s="16" t="s">
        <v>171</v>
      </c>
      <c r="B77" s="3">
        <f>'IPCC data'!I77*'Temperature factor'!$D$15*'Human health'!$Q$67</f>
        <v>1.608814252109573E-4</v>
      </c>
      <c r="C77" s="3">
        <f>'AGWP calculation'!C77*'Temperature factor'!$D$17*'Human health'!$Q$66</f>
        <v>7.8728042879045628E-4</v>
      </c>
      <c r="D77" s="3">
        <f>'IPCC data'!I77*'Temperature factor'!$D$15*Ecosystems!$A$2</f>
        <v>6.616964464126992E-13</v>
      </c>
      <c r="E77" s="3">
        <f>'AGWP calculation'!C77*'Temperature factor'!$D$17*Ecosystems!$A$2</f>
        <v>9.8583553844499126E-13</v>
      </c>
      <c r="F77" s="34">
        <v>0</v>
      </c>
      <c r="G77" s="3">
        <f>'AGWP calculation'!C77*'Temperature factor'!$D$17*Ecosystems!$B$3</f>
        <v>3.064083430302E-13</v>
      </c>
    </row>
    <row r="78" spans="1:7" x14ac:dyDescent="0.3">
      <c r="A78" s="16" t="s">
        <v>173</v>
      </c>
      <c r="B78" s="3">
        <f>'IPCC data'!I78*'Temperature factor'!$D$15*'Human health'!$Q$67</f>
        <v>9.88393862333275E-5</v>
      </c>
      <c r="C78" s="3">
        <f>'AGWP calculation'!C78*'Temperature factor'!$D$17*'Human health'!$Q$66</f>
        <v>4.844751253116024E-4</v>
      </c>
      <c r="D78" s="3">
        <f>'IPCC data'!I78*'Temperature factor'!$D$15*Ecosystems!$A$2</f>
        <v>4.065209551099296E-13</v>
      </c>
      <c r="E78" s="3">
        <f>'AGWP calculation'!C78*'Temperature factor'!$D$17*Ecosystems!$A$2</f>
        <v>6.0666158913482945E-13</v>
      </c>
      <c r="F78" s="34">
        <v>0</v>
      </c>
      <c r="G78" s="3">
        <f>'AGWP calculation'!C78*'Temperature factor'!$D$17*Ecosystems!$B$3</f>
        <v>1.8855698040677134E-13</v>
      </c>
    </row>
    <row r="79" spans="1:7" x14ac:dyDescent="0.3">
      <c r="A79" s="16" t="s">
        <v>175</v>
      </c>
      <c r="B79" s="3">
        <f>'IPCC data'!I79*'Temperature factor'!$D$15*'Human health'!$Q$67</f>
        <v>7.4878322904035975E-4</v>
      </c>
      <c r="C79" s="3">
        <f>'AGWP calculation'!C79*'Temperature factor'!$D$17*'Human health'!$Q$66</f>
        <v>3.671558304618822E-3</v>
      </c>
      <c r="D79" s="3">
        <f>'IPCC data'!I79*'Temperature factor'!$D$15*Ecosystems!$A$2</f>
        <v>3.0797042053782543E-12</v>
      </c>
      <c r="E79" s="3">
        <f>'AGWP calculation'!C79*'Temperature factor'!$D$17*Ecosystems!$A$2</f>
        <v>4.5975392322745787E-12</v>
      </c>
      <c r="F79" s="34">
        <v>0</v>
      </c>
      <c r="G79" s="3">
        <f>'AGWP calculation'!C79*'Temperature factor'!$D$17*Ecosystems!$B$3</f>
        <v>1.4289648965177746E-12</v>
      </c>
    </row>
    <row r="80" spans="1:7" x14ac:dyDescent="0.3">
      <c r="A80" s="16" t="s">
        <v>177</v>
      </c>
      <c r="B80" s="3">
        <f>'IPCC data'!I80*'Temperature factor'!$D$15*'Human health'!$Q$67</f>
        <v>2.6913408632364931E-3</v>
      </c>
      <c r="C80" s="3">
        <f>'AGWP calculation'!C80*'Temperature factor'!$D$17*'Human health'!$Q$66</f>
        <v>1.6799622438668328E-2</v>
      </c>
      <c r="D80" s="3">
        <f>'IPCC data'!I80*'Temperature factor'!$D$15*Ecosystems!$A$2</f>
        <v>1.1069336829616698E-11</v>
      </c>
      <c r="E80" s="3">
        <f>'AGWP calculation'!C80*'Temperature factor'!$D$17*Ecosystems!$A$2</f>
        <v>2.1036550924988414E-11</v>
      </c>
      <c r="F80" s="34">
        <v>0</v>
      </c>
      <c r="G80" s="3">
        <f>'AGWP calculation'!C80*'Temperature factor'!$D$17*Ecosystems!$B$3</f>
        <v>6.5383874496585615E-12</v>
      </c>
    </row>
    <row r="81" spans="1:7" x14ac:dyDescent="0.3">
      <c r="A81" s="16" t="s">
        <v>179</v>
      </c>
      <c r="B81" s="3">
        <f>'IPCC data'!I81*'Temperature factor'!$D$15*'Human health'!$Q$67</f>
        <v>7.4022570642275556E-5</v>
      </c>
      <c r="C81" s="3">
        <f>'AGWP calculation'!C81*'Temperature factor'!$D$17*'Human health'!$Q$66</f>
        <v>3.636802435204916E-4</v>
      </c>
      <c r="D81" s="3">
        <f>'IPCC data'!I81*'Temperature factor'!$D$15*Ecosystems!$A$2</f>
        <v>3.0445075858882174E-13</v>
      </c>
      <c r="E81" s="3">
        <f>'AGWP calculation'!C81*'Temperature factor'!$D$17*Ecosystems!$A$2</f>
        <v>4.5540178007937745E-13</v>
      </c>
      <c r="F81" s="34">
        <v>0</v>
      </c>
      <c r="G81" s="3">
        <f>'AGWP calculation'!C81*'Temperature factor'!$D$17*Ecosystems!$B$3</f>
        <v>1.4154379651115788E-13</v>
      </c>
    </row>
    <row r="82" spans="1:7" x14ac:dyDescent="0.3">
      <c r="A82" s="16" t="s">
        <v>181</v>
      </c>
      <c r="B82" s="3">
        <f>'IPCC data'!I82*'Temperature factor'!$D$15*'Human health'!$Q$67</f>
        <v>1.7542921366088431E-5</v>
      </c>
      <c r="C82" s="3">
        <f>'AGWP calculation'!C82*'Temperature factor'!$D$17*'Human health'!$Q$66</f>
        <v>8.6110718513183007E-5</v>
      </c>
      <c r="D82" s="3">
        <f>'IPCC data'!I82*'Temperature factor'!$D$15*Ecosystems!$A$2</f>
        <v>7.2153069954576256E-14</v>
      </c>
      <c r="E82" s="3">
        <f>'AGWP calculation'!C82*'Temperature factor'!$D$17*Ecosystems!$A$2</f>
        <v>1.0782816827004291E-13</v>
      </c>
      <c r="F82" s="34">
        <v>0</v>
      </c>
      <c r="G82" s="3">
        <f>'AGWP calculation'!C82*'Temperature factor'!$D$17*Ecosystems!$B$3</f>
        <v>3.3514160408256581E-14</v>
      </c>
    </row>
    <row r="83" spans="1:7" x14ac:dyDescent="0.3">
      <c r="A83" s="16" t="s">
        <v>183</v>
      </c>
      <c r="B83" s="3">
        <f>'IPCC data'!I83*'Temperature factor'!$D$15*'Human health'!$Q$67</f>
        <v>7.8729208081957817E-5</v>
      </c>
      <c r="C83" s="3">
        <f>'AGWP calculation'!C83*'Temperature factor'!$D$17*'Human health'!$Q$66</f>
        <v>3.8392368420919439E-4</v>
      </c>
      <c r="D83" s="3">
        <f>'IPCC data'!I83*'Temperature factor'!$D$15*Ecosystems!$A$2</f>
        <v>3.2380889930834214E-13</v>
      </c>
      <c r="E83" s="3">
        <f>'AGWP calculation'!C83*'Temperature factor'!$D$17*Ecosystems!$A$2</f>
        <v>4.8075069327665745E-13</v>
      </c>
      <c r="F83" s="34">
        <v>0</v>
      </c>
      <c r="G83" s="3">
        <f>'AGWP calculation'!C83*'Temperature factor'!$D$17*Ecosystems!$B$3</f>
        <v>1.4942251277517732E-13</v>
      </c>
    </row>
    <row r="84" spans="1:7" x14ac:dyDescent="0.3">
      <c r="A84" s="16" t="s">
        <v>185</v>
      </c>
      <c r="B84" s="3">
        <f>'IPCC data'!I84*'Temperature factor'!$D$15*'Human health'!$Q$67</f>
        <v>6.2897791239390215E-4</v>
      </c>
      <c r="C84" s="3">
        <f>'AGWP calculation'!C84*'Temperature factor'!$D$17*'Human health'!$Q$66</f>
        <v>3.1041839610324242E-3</v>
      </c>
      <c r="D84" s="3">
        <f>'IPCC data'!I84*'Temperature factor'!$D$15*Ecosystems!$A$2</f>
        <v>2.5869515325177337E-12</v>
      </c>
      <c r="E84" s="3">
        <f>'AGWP calculation'!C84*'Temperature factor'!$D$17*Ecosystems!$A$2</f>
        <v>3.8870709276468209E-12</v>
      </c>
      <c r="F84" s="34">
        <v>0</v>
      </c>
      <c r="G84" s="3">
        <f>'AGWP calculation'!C84*'Temperature factor'!$D$17*Ecosystems!$B$3</f>
        <v>1.2081436667010389E-12</v>
      </c>
    </row>
    <row r="85" spans="1:7" x14ac:dyDescent="0.3">
      <c r="A85" s="22" t="s">
        <v>187</v>
      </c>
      <c r="B85" s="3"/>
      <c r="C85" s="3"/>
      <c r="D85" s="3"/>
      <c r="E85" s="3"/>
      <c r="F85" s="34"/>
      <c r="G85" s="3"/>
    </row>
    <row r="86" spans="1:7" x14ac:dyDescent="0.3">
      <c r="A86" s="16" t="s">
        <v>188</v>
      </c>
      <c r="B86" s="3">
        <f>'IPCC data'!I86*'Temperature factor'!$D$15*'Human health'!$Q$67</f>
        <v>6.8888057071713098E-3</v>
      </c>
      <c r="C86" s="3">
        <f>'AGWP calculation'!C86*'Temperature factor'!$D$17*'Human health'!$Q$66</f>
        <v>0.1604185461959857</v>
      </c>
      <c r="D86" s="3">
        <f>'IPCC data'!I86*'Temperature factor'!$D$15*Ecosystems!$A$2</f>
        <v>2.8333278689479943E-11</v>
      </c>
      <c r="E86" s="3">
        <f>'AGWP calculation'!C86*'Temperature factor'!$D$17*Ecosystems!$A$2</f>
        <v>2.0087671188352976E-10</v>
      </c>
      <c r="F86" s="34">
        <v>0</v>
      </c>
      <c r="G86" s="3">
        <f>'AGWP calculation'!C86*'Temperature factor'!$D$17*Ecosystems!$B$3</f>
        <v>6.2434653693529528E-11</v>
      </c>
    </row>
    <row r="87" spans="1:7" x14ac:dyDescent="0.3">
      <c r="A87" s="16" t="s">
        <v>190</v>
      </c>
      <c r="B87" s="3">
        <f>'IPCC data'!I87*'Temperature factor'!$D$15*'Human health'!$Q$67</f>
        <v>1.0055089075684831E-2</v>
      </c>
      <c r="C87" s="3">
        <f>'AGWP calculation'!C87*'Temperature factor'!$D$17*'Human health'!$Q$66</f>
        <v>0.43016793007986387</v>
      </c>
      <c r="D87" s="3">
        <f>'IPCC data'!I87*'Temperature factor'!$D$15*Ecosystems!$A$2</f>
        <v>4.1356027900793703E-11</v>
      </c>
      <c r="E87" s="3">
        <f>'AGWP calculation'!C87*'Temperature factor'!$D$17*Ecosystems!$A$2</f>
        <v>5.3865791332267748E-10</v>
      </c>
      <c r="F87" s="34">
        <v>0</v>
      </c>
      <c r="G87" s="3">
        <f>'AGWP calculation'!C87*'Temperature factor'!$D$17*Ecosystems!$B$3</f>
        <v>1.6742070278948085E-10</v>
      </c>
    </row>
    <row r="88" spans="1:7" x14ac:dyDescent="0.3">
      <c r="A88" s="16" t="s">
        <v>192</v>
      </c>
      <c r="B88" s="3">
        <f>'IPCC data'!I88*'Temperature factor'!$D$15*'Human health'!$Q$67</f>
        <v>7.4450446773155765E-3</v>
      </c>
      <c r="C88" s="3">
        <f>'AGWP calculation'!C88*'Temperature factor'!$D$17*'Human health'!$Q$66</f>
        <v>0.22184548405740356</v>
      </c>
      <c r="D88" s="3">
        <f>'IPCC data'!I88*'Temperature factor'!$D$15*Ecosystems!$A$2</f>
        <v>3.0621058956332357E-11</v>
      </c>
      <c r="E88" s="3">
        <f>'AGWP calculation'!C88*'Temperature factor'!$D$17*Ecosystems!$A$2</f>
        <v>2.7779575641595244E-10</v>
      </c>
      <c r="F88" s="34">
        <v>0</v>
      </c>
      <c r="G88" s="3">
        <f>'AGWP calculation'!C88*'Temperature factor'!$D$17*Ecosystems!$B$3</f>
        <v>8.6341924291444676E-11</v>
      </c>
    </row>
    <row r="89" spans="1:7" x14ac:dyDescent="0.3">
      <c r="A89" s="16" t="s">
        <v>194</v>
      </c>
      <c r="B89" s="3">
        <f>'IPCC data'!I89*'Temperature factor'!$D$15*'Human health'!$Q$67</f>
        <v>1.7500133753000407E-3</v>
      </c>
      <c r="C89" s="3">
        <f>'AGWP calculation'!C89*'Temperature factor'!$D$17*'Human health'!$Q$66</f>
        <v>9.1604510308406807E-3</v>
      </c>
      <c r="D89" s="3">
        <f>'IPCC data'!I89*'Temperature factor'!$D$15*Ecosystems!$A$2</f>
        <v>7.1977086857126058E-12</v>
      </c>
      <c r="E89" s="3">
        <f>'AGWP calculation'!C89*'Temperature factor'!$D$17*Ecosystems!$A$2</f>
        <v>1.1470751518950082E-11</v>
      </c>
      <c r="F89" s="34">
        <v>0</v>
      </c>
      <c r="G89" s="3">
        <f>'AGWP calculation'!C89*'Temperature factor'!$D$17*Ecosystems!$B$3</f>
        <v>3.5652335802142148E-12</v>
      </c>
    </row>
    <row r="90" spans="1:7" x14ac:dyDescent="0.3">
      <c r="A90" s="16" t="s">
        <v>196</v>
      </c>
      <c r="B90" s="3">
        <f>'IPCC data'!I90*'Temperature factor'!$D$15*'Human health'!$Q$67</f>
        <v>2.8368187477357627E-3</v>
      </c>
      <c r="C90" s="3">
        <f>'AGWP calculation'!C90*'Temperature factor'!$D$17*'Human health'!$Q$66</f>
        <v>0.13780270320583837</v>
      </c>
      <c r="D90" s="3">
        <f>'IPCC data'!I90*'Temperature factor'!$D$15*Ecosystems!$A$2</f>
        <v>1.166767936094733E-11</v>
      </c>
      <c r="E90" s="3">
        <f>'AGWP calculation'!C90*'Temperature factor'!$D$17*Ecosystems!$A$2</f>
        <v>1.7255706752779098E-10</v>
      </c>
      <c r="F90" s="34">
        <v>0</v>
      </c>
      <c r="G90" s="3">
        <f>'AGWP calculation'!C90*'Temperature factor'!$D$17*Ecosystems!$B$3</f>
        <v>5.3632602069448549E-11</v>
      </c>
    </row>
    <row r="91" spans="1:7" x14ac:dyDescent="0.3">
      <c r="A91" s="16" t="s">
        <v>198</v>
      </c>
      <c r="B91" s="3">
        <f>'IPCC data'!I91*'Temperature factor'!$D$15*'Human health'!$Q$67</f>
        <v>4.7494250527702819E-3</v>
      </c>
      <c r="C91" s="3">
        <f>'AGWP calculation'!C91*'Temperature factor'!$D$17*'Human health'!$Q$66</f>
        <v>0.22291848542797502</v>
      </c>
      <c r="D91" s="3">
        <f>'IPCC data'!I91*'Temperature factor'!$D$15*Ecosystems!$A$2</f>
        <v>1.9534123816970643E-11</v>
      </c>
      <c r="E91" s="3">
        <f>'AGWP calculation'!C91*'Temperature factor'!$D$17*Ecosystems!$A$2</f>
        <v>2.7913937280120244E-10</v>
      </c>
      <c r="F91" s="34">
        <v>0</v>
      </c>
      <c r="G91" s="3">
        <f>'AGWP calculation'!C91*'Temperature factor'!$D$17*Ecosystems!$B$3</f>
        <v>8.6759534789562928E-11</v>
      </c>
    </row>
    <row r="92" spans="1:7" x14ac:dyDescent="0.3">
      <c r="A92" s="16" t="s">
        <v>200</v>
      </c>
      <c r="B92" s="3">
        <f>'IPCC data'!I92*'Temperature factor'!$D$15*'Human health'!$Q$67</f>
        <v>3.9364604040978916E-3</v>
      </c>
      <c r="C92" s="3">
        <f>'AGWP calculation'!C92*'Temperature factor'!$D$17*'Human health'!$Q$66</f>
        <v>0.16665908362843029</v>
      </c>
      <c r="D92" s="3">
        <f>'IPCC data'!I92*'Temperature factor'!$D$15*Ecosystems!$A$2</f>
        <v>1.619044496541711E-11</v>
      </c>
      <c r="E92" s="3">
        <f>'AGWP calculation'!C92*'Temperature factor'!$D$17*Ecosystems!$A$2</f>
        <v>2.0869113652171371E-10</v>
      </c>
      <c r="F92" s="34">
        <v>0</v>
      </c>
      <c r="G92" s="3">
        <f>'AGWP calculation'!C92*'Temperature factor'!$D$17*Ecosystems!$B$3</f>
        <v>6.486346135134345E-11</v>
      </c>
    </row>
    <row r="93" spans="1:7" x14ac:dyDescent="0.3">
      <c r="A93" s="16" t="s">
        <v>202</v>
      </c>
      <c r="B93" s="3">
        <f>'IPCC data'!I93*'Temperature factor'!$D$15*'Human health'!$Q$67</f>
        <v>3.8080975648338293E-3</v>
      </c>
      <c r="C93" s="3">
        <f>'AGWP calculation'!C93*'Temperature factor'!$D$17*'Human health'!$Q$66</f>
        <v>0.15785295473200886</v>
      </c>
      <c r="D93" s="3">
        <f>'IPCC data'!I93*'Temperature factor'!$D$15*Ecosystems!$A$2</f>
        <v>1.566249567306655E-11</v>
      </c>
      <c r="E93" s="3">
        <f>'AGWP calculation'!C93*'Temperature factor'!$D$17*Ecosystems!$A$2</f>
        <v>1.9766406852313871E-10</v>
      </c>
      <c r="F93" s="34">
        <v>0</v>
      </c>
      <c r="G93" s="3">
        <f>'AGWP calculation'!C93*'Temperature factor'!$D$17*Ecosystems!$B$3</f>
        <v>6.1436129405840417E-11</v>
      </c>
    </row>
    <row r="94" spans="1:7" x14ac:dyDescent="0.3">
      <c r="A94" s="16" t="s">
        <v>204</v>
      </c>
      <c r="B94" s="3">
        <f>'IPCC data'!I94*'Temperature factor'!$D$15*'Human health'!$Q$67</f>
        <v>4.0819382885971612E-3</v>
      </c>
      <c r="C94" s="3">
        <f>'AGWP calculation'!C94*'Temperature factor'!$D$17*'Human health'!$Q$66</f>
        <v>0.17424531558286827</v>
      </c>
      <c r="D94" s="3">
        <f>'IPCC data'!I94*'Temperature factor'!$D$15*Ecosystems!$A$2</f>
        <v>1.6788787496747741E-11</v>
      </c>
      <c r="E94" s="3">
        <f>'AGWP calculation'!C94*'Temperature factor'!$D$17*Ecosystems!$A$2</f>
        <v>2.1819064494346123E-10</v>
      </c>
      <c r="F94" s="34">
        <v>0</v>
      </c>
      <c r="G94" s="3">
        <f>'AGWP calculation'!C94*'Temperature factor'!$D$17*Ecosystems!$B$3</f>
        <v>6.7816011266210925E-11</v>
      </c>
    </row>
    <row r="95" spans="1:7" x14ac:dyDescent="0.3">
      <c r="A95" s="16" t="s">
        <v>206</v>
      </c>
      <c r="B95" s="3">
        <f>'IPCC data'!I95*'Temperature factor'!$D$15*'Human health'!$Q$67</f>
        <v>3.9364604040978916E-3</v>
      </c>
      <c r="C95" s="3">
        <f>'AGWP calculation'!C95*'Temperature factor'!$D$17*'Human health'!$Q$66</f>
        <v>0.16293824076423069</v>
      </c>
      <c r="D95" s="3">
        <f>'IPCC data'!I95*'Temperature factor'!$D$15*Ecosystems!$A$2</f>
        <v>1.619044496541711E-11</v>
      </c>
      <c r="E95" s="3">
        <f>'AGWP calculation'!C95*'Temperature factor'!$D$17*Ecosystems!$A$2</f>
        <v>2.0403188297703586E-10</v>
      </c>
      <c r="F95" s="34">
        <v>0</v>
      </c>
      <c r="G95" s="3">
        <f>'AGWP calculation'!C95*'Temperature factor'!$D$17*Ecosystems!$B$3</f>
        <v>6.3415314979348986E-11</v>
      </c>
    </row>
    <row r="96" spans="1:7" x14ac:dyDescent="0.3">
      <c r="A96" s="16" t="s">
        <v>208</v>
      </c>
      <c r="B96" s="3">
        <f>'IPCC data'!I96*'Temperature factor'!$D$15*'Human health'!$Q$67</f>
        <v>8.5575226176041119E-7</v>
      </c>
      <c r="C96" s="3">
        <f>'AGWP calculation'!C96*'Temperature factor'!$D$17*'Human health'!$Q$66</f>
        <v>3.9058177322491034E-6</v>
      </c>
      <c r="D96" s="3">
        <f>'IPCC data'!I96*'Temperature factor'!$D$15*Ecosystems!$A$2</f>
        <v>3.5196619490037193E-15</v>
      </c>
      <c r="E96" s="3">
        <f>'AGWP calculation'!C96*'Temperature factor'!$D$17*Ecosystems!$A$2</f>
        <v>4.8908797759084683E-15</v>
      </c>
      <c r="F96" s="34">
        <v>0</v>
      </c>
      <c r="G96" s="3">
        <f>'AGWP calculation'!C96*'Temperature factor'!$D$17*Ecosystems!$B$3</f>
        <v>1.5201383087283079E-15</v>
      </c>
    </row>
    <row r="97" spans="1:7" x14ac:dyDescent="0.3">
      <c r="A97" s="16" t="s">
        <v>210</v>
      </c>
      <c r="B97" s="3">
        <f>'IPCC data'!I97*'Temperature factor'!$D$15*'Human health'!$Q$67</f>
        <v>3.6583409190257578E-3</v>
      </c>
      <c r="C97" s="3">
        <f>'AGWP calculation'!C97*'Temperature factor'!$D$17*'Human health'!$Q$66</f>
        <v>0.16068415422183915</v>
      </c>
      <c r="D97" s="3">
        <f>'IPCC data'!I97*'Temperature factor'!$D$15*Ecosystems!$A$2</f>
        <v>1.5046554831990901E-11</v>
      </c>
      <c r="E97" s="3">
        <f>'AGWP calculation'!C97*'Temperature factor'!$D$17*Ecosystems!$A$2</f>
        <v>2.0120930726073841E-10</v>
      </c>
      <c r="F97" s="34">
        <v>0</v>
      </c>
      <c r="G97" s="3">
        <f>'AGWP calculation'!C97*'Temperature factor'!$D$17*Ecosystems!$B$3</f>
        <v>6.2538027932391669E-11</v>
      </c>
    </row>
    <row r="98" spans="1:7" x14ac:dyDescent="0.3">
      <c r="A98" s="16" t="s">
        <v>212</v>
      </c>
      <c r="B98" s="3">
        <f>'IPCC data'!I98*'Temperature factor'!$D$15*'Human health'!$Q$67</f>
        <v>3.3845001952624259E-3</v>
      </c>
      <c r="C98" s="3">
        <f>'AGWP calculation'!C98*'Temperature factor'!$D$17*'Human health'!$Q$66</f>
        <v>0.14399744505459</v>
      </c>
      <c r="D98" s="3">
        <f>'IPCC data'!I98*'Temperature factor'!$D$15*Ecosystems!$A$2</f>
        <v>1.392026300830971E-11</v>
      </c>
      <c r="E98" s="3">
        <f>'AGWP calculation'!C98*'Temperature factor'!$D$17*Ecosystems!$A$2</f>
        <v>1.8031414676240921E-10</v>
      </c>
      <c r="F98" s="34">
        <v>0</v>
      </c>
      <c r="G98" s="3">
        <f>'AGWP calculation'!C98*'Temperature factor'!$D$17*Ecosystems!$B$3</f>
        <v>5.6043586155883947E-11</v>
      </c>
    </row>
    <row r="99" spans="1:7" x14ac:dyDescent="0.3">
      <c r="A99" s="16" t="s">
        <v>214</v>
      </c>
      <c r="B99" s="3">
        <f>'IPCC data'!I99*'Temperature factor'!$D$15*'Human health'!$Q$67</f>
        <v>3.3459913434832076E-3</v>
      </c>
      <c r="C99" s="3">
        <f>'AGWP calculation'!C99*'Temperature factor'!$D$17*'Human health'!$Q$66</f>
        <v>0.14145019314405066</v>
      </c>
      <c r="D99" s="3">
        <f>'IPCC data'!I99*'Temperature factor'!$D$15*Ecosystems!$A$2</f>
        <v>1.3761878220604544E-11</v>
      </c>
      <c r="E99" s="3">
        <f>'AGWP calculation'!C99*'Temperature factor'!$D$17*Ecosystems!$A$2</f>
        <v>1.7712446826037958E-10</v>
      </c>
      <c r="F99" s="34">
        <v>0</v>
      </c>
      <c r="G99" s="3">
        <f>'AGWP calculation'!C99*'Temperature factor'!$D$17*Ecosystems!$B$3</f>
        <v>5.5052199594442299E-11</v>
      </c>
    </row>
    <row r="100" spans="1:7" x14ac:dyDescent="0.3">
      <c r="A100" s="16" t="s">
        <v>216</v>
      </c>
      <c r="B100" s="3">
        <f>'IPCC data'!I100*'Temperature factor'!$D$15*'Human health'!$Q$67</f>
        <v>3.2604161173071665E-3</v>
      </c>
      <c r="C100" s="3">
        <f>'AGWP calculation'!C100*'Temperature factor'!$D$17*'Human health'!$Q$66</f>
        <v>0.13821104745593546</v>
      </c>
      <c r="D100" s="3">
        <f>'IPCC data'!I100*'Temperature factor'!$D$15*Ecosystems!$A$2</f>
        <v>1.3409912025704172E-11</v>
      </c>
      <c r="E100" s="3">
        <f>'AGWP calculation'!C100*'Temperature factor'!$D$17*Ecosystems!$A$2</f>
        <v>1.7306839774627977E-10</v>
      </c>
      <c r="F100" s="34">
        <v>0</v>
      </c>
      <c r="G100" s="3">
        <f>'AGWP calculation'!C100*'Temperature factor'!$D$17*Ecosystems!$B$3</f>
        <v>5.3791529029249119E-11</v>
      </c>
    </row>
    <row r="101" spans="1:7" x14ac:dyDescent="0.3">
      <c r="A101" s="16" t="s">
        <v>218</v>
      </c>
      <c r="B101" s="3">
        <f>'IPCC data'!I101*'Temperature factor'!$D$15*'Human health'!$Q$67</f>
        <v>3.0764293810286781E-3</v>
      </c>
      <c r="C101" s="3">
        <f>'AGWP calculation'!C101*'Temperature factor'!$D$17*'Human health'!$Q$66</f>
        <v>0.12123509719115282</v>
      </c>
      <c r="D101" s="3">
        <f>'IPCC data'!I101*'Temperature factor'!$D$15*Ecosystems!$A$2</f>
        <v>1.2653184706668371E-11</v>
      </c>
      <c r="E101" s="3">
        <f>'AGWP calculation'!C101*'Temperature factor'!$D$17*Ecosystems!$A$2</f>
        <v>1.5181104844876316E-10</v>
      </c>
      <c r="F101" s="34">
        <v>0</v>
      </c>
      <c r="G101" s="3">
        <f>'AGWP calculation'!C101*'Temperature factor'!$D$17*Ecosystems!$B$3</f>
        <v>4.7184515058399366E-11</v>
      </c>
    </row>
    <row r="102" spans="1:7" x14ac:dyDescent="0.3">
      <c r="A102" s="16" t="s">
        <v>220</v>
      </c>
      <c r="B102" s="3">
        <f>'IPCC data'!I102*'Temperature factor'!$D$15*'Human health'!$Q$67</f>
        <v>3.0978231875726883E-3</v>
      </c>
      <c r="C102" s="3">
        <f>'AGWP calculation'!C102*'Temperature factor'!$D$17*'Human health'!$Q$66</f>
        <v>0.12214740029137981</v>
      </c>
      <c r="D102" s="3">
        <f>'IPCC data'!I102*'Temperature factor'!$D$15*Ecosystems!$A$2</f>
        <v>1.2741176255393465E-11</v>
      </c>
      <c r="E102" s="3">
        <f>'AGWP calculation'!C102*'Temperature factor'!$D$17*Ecosystems!$A$2</f>
        <v>1.5295343785049016E-10</v>
      </c>
      <c r="F102" s="34">
        <v>0</v>
      </c>
      <c r="G102" s="3">
        <f>'AGWP calculation'!C102*'Temperature factor'!$D$17*Ecosystems!$B$3</f>
        <v>4.7539582034611811E-11</v>
      </c>
    </row>
    <row r="103" spans="1:7" x14ac:dyDescent="0.3">
      <c r="A103" s="16" t="s">
        <v>222</v>
      </c>
      <c r="B103" s="3">
        <f>'IPCC data'!I103*'Temperature factor'!$D$15*'Human health'!$Q$67</f>
        <v>2.6913408632364931E-3</v>
      </c>
      <c r="C103" s="3">
        <f>'AGWP calculation'!C103*'Temperature factor'!$D$17*'Human health'!$Q$66</f>
        <v>0.10645397154401866</v>
      </c>
      <c r="D103" s="3">
        <f>'IPCC data'!I103*'Temperature factor'!$D$15*Ecosystems!$A$2</f>
        <v>1.1069336829616698E-11</v>
      </c>
      <c r="E103" s="3">
        <f>'AGWP calculation'!C103*'Temperature factor'!$D$17*Ecosystems!$A$2</f>
        <v>1.3330206686064851E-10</v>
      </c>
      <c r="F103" s="34">
        <v>0</v>
      </c>
      <c r="G103" s="3">
        <f>'AGWP calculation'!C103*'Temperature factor'!$D$17*Ecosystems!$B$3</f>
        <v>4.1431723483715071E-11</v>
      </c>
    </row>
    <row r="104" spans="1:7" x14ac:dyDescent="0.3">
      <c r="A104" s="16" t="s">
        <v>224</v>
      </c>
      <c r="B104" s="3">
        <f>'IPCC data'!I104*'Temperature factor'!$D$15*'Human health'!$Q$67</f>
        <v>0</v>
      </c>
      <c r="C104" s="3">
        <f>'AGWP calculation'!C104*'Temperature factor'!$D$17*'Human health'!$Q$66</f>
        <v>0</v>
      </c>
      <c r="D104" s="3">
        <f>'IPCC data'!I104*'Temperature factor'!$D$15*Ecosystems!$A$2</f>
        <v>0</v>
      </c>
      <c r="E104" s="3">
        <f>'AGWP calculation'!C104*'Temperature factor'!$D$17*Ecosystems!$A$2</f>
        <v>0</v>
      </c>
      <c r="F104" s="34">
        <v>0</v>
      </c>
      <c r="G104" s="3">
        <f>'AGWP calculation'!C104*'Temperature factor'!$D$17*Ecosystems!$B$3</f>
        <v>0</v>
      </c>
    </row>
    <row r="105" spans="1:7" x14ac:dyDescent="0.3">
      <c r="A105" s="16" t="s">
        <v>226</v>
      </c>
      <c r="B105" s="3">
        <f>'IPCC data'!I105*'Temperature factor'!$D$15*'Human health'!$Q$67</f>
        <v>0</v>
      </c>
      <c r="C105" s="3">
        <f>'AGWP calculation'!C105*'Temperature factor'!$D$17*'Human health'!$Q$66</f>
        <v>0</v>
      </c>
      <c r="D105" s="3">
        <f>'IPCC data'!I105*'Temperature factor'!$D$15*Ecosystems!$A$2</f>
        <v>0</v>
      </c>
      <c r="E105" s="3">
        <f>'AGWP calculation'!C105*'Temperature factor'!$D$17*Ecosystems!$A$2</f>
        <v>0</v>
      </c>
      <c r="F105" s="34">
        <v>0</v>
      </c>
      <c r="G105" s="3">
        <f>'AGWP calculation'!C105*'Temperature factor'!$D$17*Ecosystems!$B$3</f>
        <v>0</v>
      </c>
    </row>
    <row r="106" spans="1:7" x14ac:dyDescent="0.3">
      <c r="A106" s="16" t="s">
        <v>228</v>
      </c>
      <c r="B106" s="3">
        <f>'IPCC data'!I106*'Temperature factor'!$D$15*'Human health'!$Q$67</f>
        <v>0</v>
      </c>
      <c r="C106" s="3">
        <f>'AGWP calculation'!C106*'Temperature factor'!$D$17*'Human health'!$Q$66</f>
        <v>0</v>
      </c>
      <c r="D106" s="3">
        <f>'IPCC data'!I106*'Temperature factor'!$D$15*Ecosystems!$A$2</f>
        <v>0</v>
      </c>
      <c r="E106" s="3">
        <f>'AGWP calculation'!C106*'Temperature factor'!$D$17*Ecosystems!$A$2</f>
        <v>0</v>
      </c>
      <c r="F106" s="34">
        <v>0</v>
      </c>
      <c r="G106" s="3">
        <f>'AGWP calculation'!C106*'Temperature factor'!$D$17*Ecosystems!$B$3</f>
        <v>0</v>
      </c>
    </row>
    <row r="107" spans="1:7" x14ac:dyDescent="0.3">
      <c r="A107" s="16" t="s">
        <v>230</v>
      </c>
      <c r="B107" s="3">
        <f>'IPCC data'!I107*'Temperature factor'!$D$15*'Human health'!$Q$67</f>
        <v>0</v>
      </c>
      <c r="C107" s="3">
        <f>'AGWP calculation'!C107*'Temperature factor'!$D$17*'Human health'!$Q$66</f>
        <v>0</v>
      </c>
      <c r="D107" s="3">
        <f>'IPCC data'!I107*'Temperature factor'!$D$15*Ecosystems!$A$2</f>
        <v>0</v>
      </c>
      <c r="E107" s="3">
        <f>'AGWP calculation'!C107*'Temperature factor'!$D$17*Ecosystems!$A$2</f>
        <v>0</v>
      </c>
      <c r="F107" s="34">
        <v>0</v>
      </c>
      <c r="G107" s="3">
        <f>'AGWP calculation'!C107*'Temperature factor'!$D$17*Ecosystems!$B$3</f>
        <v>0</v>
      </c>
    </row>
    <row r="108" spans="1:7" x14ac:dyDescent="0.3">
      <c r="A108" s="16" t="s">
        <v>232</v>
      </c>
      <c r="B108" s="3">
        <f>'IPCC data'!I108*'Temperature factor'!$D$15*'Human health'!$Q$67</f>
        <v>8.5575226176041119E-7</v>
      </c>
      <c r="C108" s="3">
        <f>'AGWP calculation'!C108*'Temperature factor'!$D$17*'Human health'!$Q$66</f>
        <v>3.7002483779202028E-6</v>
      </c>
      <c r="D108" s="3">
        <f>'IPCC data'!I108*'Temperature factor'!$D$15*Ecosystems!$A$2</f>
        <v>3.5196619490037193E-15</v>
      </c>
      <c r="E108" s="3">
        <f>'AGWP calculation'!C108*'Temperature factor'!$D$17*Ecosystems!$A$2</f>
        <v>4.6334650508606536E-15</v>
      </c>
      <c r="F108" s="34">
        <v>0</v>
      </c>
      <c r="G108" s="3">
        <f>'AGWP calculation'!C108*'Temperature factor'!$D$17*Ecosystems!$B$3</f>
        <v>1.4401310293215546E-15</v>
      </c>
    </row>
    <row r="109" spans="1:7" x14ac:dyDescent="0.3">
      <c r="A109" s="22" t="s">
        <v>234</v>
      </c>
      <c r="B109" s="3"/>
      <c r="C109" s="3"/>
      <c r="D109" s="3"/>
      <c r="E109" s="3"/>
      <c r="F109" s="34"/>
      <c r="G109" s="3"/>
    </row>
    <row r="110" spans="1:7" x14ac:dyDescent="0.3">
      <c r="A110" s="16" t="s">
        <v>235</v>
      </c>
      <c r="B110" s="3">
        <f>'IPCC data'!I110*'Temperature factor'!$D$15*'Human health'!$Q$67</f>
        <v>5.3056640229145495E-3</v>
      </c>
      <c r="C110" s="3">
        <f>'AGWP calculation'!C110*'Temperature factor'!$D$17*'Human health'!$Q$66</f>
        <v>4.5778571046895068E-2</v>
      </c>
      <c r="D110" s="3">
        <f>'IPCC data'!I110*'Temperature factor'!$D$15*Ecosystems!$A$2</f>
        <v>2.1821904083823061E-11</v>
      </c>
      <c r="E110" s="3">
        <f>'AGWP calculation'!C110*'Temperature factor'!$D$17*Ecosystems!$A$2</f>
        <v>5.7324100265764384E-11</v>
      </c>
      <c r="F110" s="34">
        <v>0</v>
      </c>
      <c r="G110" s="3">
        <f>'AGWP calculation'!C110*'Temperature factor'!$D$17*Ecosystems!$B$3</f>
        <v>1.7816950082602443E-11</v>
      </c>
    </row>
    <row r="111" spans="1:7" x14ac:dyDescent="0.3">
      <c r="A111" s="16" t="s">
        <v>237</v>
      </c>
      <c r="B111" s="3">
        <f>'IPCC data'!I111*'Temperature factor'!$D$15*'Human health'!$Q$67</f>
        <v>2.3789912876939429E-3</v>
      </c>
      <c r="C111" s="3">
        <f>'AGWP calculation'!C111*'Temperature factor'!$D$17*'Human health'!$Q$66</f>
        <v>1.1843070434089546E-2</v>
      </c>
      <c r="D111" s="3">
        <f>'IPCC data'!I111*'Temperature factor'!$D$15*Ecosystems!$A$2</f>
        <v>9.7846602182303395E-12</v>
      </c>
      <c r="E111" s="3">
        <f>'AGWP calculation'!C111*'Temperature factor'!$D$17*Ecosystems!$A$2</f>
        <v>1.4829937708689243E-11</v>
      </c>
      <c r="F111" s="34">
        <v>0</v>
      </c>
      <c r="G111" s="3">
        <f>'AGWP calculation'!C111*'Temperature factor'!$D$17*Ecosystems!$B$3</f>
        <v>4.6093049635115221E-12</v>
      </c>
    </row>
    <row r="112" spans="1:7" x14ac:dyDescent="0.3">
      <c r="A112" s="16" t="s">
        <v>239</v>
      </c>
      <c r="B112" s="3">
        <f>'IPCC data'!I112*'Temperature factor'!$D$15*'Human health'!$Q$67</f>
        <v>2.2377921645034751E-4</v>
      </c>
      <c r="C112" s="3">
        <f>'AGWP calculation'!C112*'Temperature factor'!$D$17*'Human health'!$Q$66</f>
        <v>1.0957224152705724E-3</v>
      </c>
      <c r="D112" s="3">
        <f>'IPCC data'!I112*'Temperature factor'!$D$15*Ecosystems!$A$2</f>
        <v>9.2039159966447264E-13</v>
      </c>
      <c r="E112" s="3">
        <f>'AGWP calculation'!C112*'Temperature factor'!$D$17*Ecosystems!$A$2</f>
        <v>1.3720677635846823E-12</v>
      </c>
      <c r="F112" s="34">
        <v>0</v>
      </c>
      <c r="G112" s="3">
        <f>'AGWP calculation'!C112*'Temperature factor'!$D$17*Ecosystems!$B$3</f>
        <v>4.2645349408713099E-13</v>
      </c>
    </row>
    <row r="113" spans="1:7" x14ac:dyDescent="0.3">
      <c r="A113" s="16" t="s">
        <v>241</v>
      </c>
      <c r="B113" s="3">
        <f>'IPCC data'!I113*'Temperature factor'!$D$15*'Human health'!$Q$67</f>
        <v>2.759801044177326E-3</v>
      </c>
      <c r="C113" s="3">
        <f>'AGWP calculation'!C113*'Temperature factor'!$D$17*'Human health'!$Q$66</f>
        <v>1.5788828332923773E-2</v>
      </c>
      <c r="D113" s="3">
        <f>'IPCC data'!I113*'Temperature factor'!$D$15*Ecosystems!$A$2</f>
        <v>1.1350909785536996E-11</v>
      </c>
      <c r="E113" s="3">
        <f>'AGWP calculation'!C113*'Temperature factor'!$D$17*Ecosystems!$A$2</f>
        <v>1.9770830712656133E-11</v>
      </c>
      <c r="F113" s="34">
        <v>0</v>
      </c>
      <c r="G113" s="3">
        <f>'AGWP calculation'!C113*'Temperature factor'!$D$17*Ecosystems!$B$3</f>
        <v>6.1449879242039336E-12</v>
      </c>
    </row>
    <row r="114" spans="1:7" x14ac:dyDescent="0.3">
      <c r="A114" s="16" t="s">
        <v>243</v>
      </c>
      <c r="B114" s="3">
        <f>'IPCC data'!I114*'Temperature factor'!$D$15*'Human health'!$Q$67</f>
        <v>2.4945178430315983E-4</v>
      </c>
      <c r="C114" s="3">
        <f>'AGWP calculation'!C114*'Temperature factor'!$D$17*'Human health'!$Q$66</f>
        <v>1.2221218810417578E-3</v>
      </c>
      <c r="D114" s="3">
        <f>'IPCC data'!I114*'Temperature factor'!$D$15*Ecosystems!$A$2</f>
        <v>1.0259814581345843E-12</v>
      </c>
      <c r="E114" s="3">
        <f>'AGWP calculation'!C114*'Temperature factor'!$D$17*Ecosystems!$A$2</f>
        <v>1.5303456539536068E-12</v>
      </c>
      <c r="F114" s="34">
        <v>0</v>
      </c>
      <c r="G114" s="3">
        <f>'AGWP calculation'!C114*'Temperature factor'!$D$17*Ecosystems!$B$3</f>
        <v>4.756479735261211E-13</v>
      </c>
    </row>
    <row r="115" spans="1:7" x14ac:dyDescent="0.3">
      <c r="A115" s="16" t="s">
        <v>245</v>
      </c>
      <c r="B115" s="3">
        <f>'IPCC data'!I115*'Temperature factor'!$D$15*'Human health'!$Q$67</f>
        <v>2.1008718026218094E-4</v>
      </c>
      <c r="C115" s="3">
        <f>'AGWP calculation'!C115*'Temperature factor'!$D$17*'Human health'!$Q$66</f>
        <v>1.028401729453982E-3</v>
      </c>
      <c r="D115" s="3">
        <f>'IPCC data'!I115*'Temperature factor'!$D$15*Ecosystems!$A$2</f>
        <v>8.6407700848041313E-13</v>
      </c>
      <c r="E115" s="3">
        <f>'AGWP calculation'!C115*'Temperature factor'!$D$17*Ecosystems!$A$2</f>
        <v>1.287768545512606E-12</v>
      </c>
      <c r="F115" s="34">
        <v>0</v>
      </c>
      <c r="G115" s="3">
        <f>'AGWP calculation'!C115*'Temperature factor'!$D$17*Ecosystems!$B$3</f>
        <v>4.0025238576743159E-13</v>
      </c>
    </row>
    <row r="116" spans="1:7" x14ac:dyDescent="0.3">
      <c r="A116" s="16" t="s">
        <v>247</v>
      </c>
      <c r="B116" s="3">
        <f>'IPCC data'!I116*'Temperature factor'!$D$15*'Human health'!$Q$67</f>
        <v>1.8141947949320714E-3</v>
      </c>
      <c r="C116" s="3">
        <f>'AGWP calculation'!C116*'Temperature factor'!$D$17*'Human health'!$Q$66</f>
        <v>8.9534778793103759E-3</v>
      </c>
      <c r="D116" s="3">
        <f>'IPCC data'!I116*'Temperature factor'!$D$15*Ecosystems!$A$2</f>
        <v>7.4616833318878854E-12</v>
      </c>
      <c r="E116" s="3">
        <f>'AGWP calculation'!C116*'Temperature factor'!$D$17*Ecosystems!$A$2</f>
        <v>1.1211578953723209E-11</v>
      </c>
      <c r="F116" s="34">
        <v>0</v>
      </c>
      <c r="G116" s="3">
        <f>'AGWP calculation'!C116*'Temperature factor'!$D$17*Ecosystems!$B$3</f>
        <v>3.4846799450761323E-12</v>
      </c>
    </row>
    <row r="117" spans="1:7" x14ac:dyDescent="0.3">
      <c r="A117" s="16" t="s">
        <v>249</v>
      </c>
      <c r="B117" s="3">
        <f>'IPCC data'!I117*'Temperature factor'!$D$15*'Human health'!$Q$67</f>
        <v>7.6589827427556796E-4</v>
      </c>
      <c r="C117" s="3">
        <f>'AGWP calculation'!C117*'Temperature factor'!$D$17*'Human health'!$Q$66</f>
        <v>3.7561222916478927E-3</v>
      </c>
      <c r="D117" s="3">
        <f>'IPCC data'!I117*'Temperature factor'!$D$15*Ecosystems!$A$2</f>
        <v>3.1500974443583292E-12</v>
      </c>
      <c r="E117" s="3">
        <f>'AGWP calculation'!C117*'Temperature factor'!$D$17*Ecosystems!$A$2</f>
        <v>4.7034305775147238E-12</v>
      </c>
      <c r="F117" s="34">
        <v>0</v>
      </c>
      <c r="G117" s="3">
        <f>'AGWP calculation'!C117*'Temperature factor'!$D$17*Ecosystems!$B$3</f>
        <v>1.4618770713897114E-12</v>
      </c>
    </row>
    <row r="118" spans="1:7" x14ac:dyDescent="0.3">
      <c r="A118" s="16" t="s">
        <v>251</v>
      </c>
      <c r="B118" s="3">
        <f>'IPCC data'!I118*'Temperature factor'!$D$15*'Human health'!$Q$67</f>
        <v>4.1889073213172124E-4</v>
      </c>
      <c r="C118" s="3">
        <f>'AGWP calculation'!C118*'Temperature factor'!$D$17*'Human health'!$Q$66</f>
        <v>2.050385859228598E-3</v>
      </c>
      <c r="D118" s="3">
        <f>'IPCC data'!I118*'Temperature factor'!$D$15*Ecosystems!$A$2</f>
        <v>1.7228745240373206E-12</v>
      </c>
      <c r="E118" s="3">
        <f>'AGWP calculation'!C118*'Temperature factor'!$D$17*Ecosystems!$A$2</f>
        <v>2.5675009483699799E-12</v>
      </c>
      <c r="F118" s="34">
        <v>0</v>
      </c>
      <c r="G118" s="3">
        <f>'AGWP calculation'!C118*'Temperature factor'!$D$17*Ecosystems!$B$3</f>
        <v>7.9800705152039923E-13</v>
      </c>
    </row>
    <row r="119" spans="1:7" x14ac:dyDescent="0.3">
      <c r="A119" s="16" t="s">
        <v>253</v>
      </c>
      <c r="B119" s="3">
        <f>'IPCC data'!I119*'Temperature factor'!$D$15*'Human health'!$Q$67</f>
        <v>2.7983098959565445E-4</v>
      </c>
      <c r="C119" s="3">
        <f>'AGWP calculation'!C119*'Temperature factor'!$D$17*'Human health'!$Q$66</f>
        <v>1.3706109749490748E-3</v>
      </c>
      <c r="D119" s="3">
        <f>'IPCC data'!I119*'Temperature factor'!$D$15*Ecosystems!$A$2</f>
        <v>1.1509294573242161E-12</v>
      </c>
      <c r="E119" s="3">
        <f>'AGWP calculation'!C119*'Temperature factor'!$D$17*Ecosystems!$A$2</f>
        <v>1.7162842604425674E-12</v>
      </c>
      <c r="F119" s="34">
        <v>0</v>
      </c>
      <c r="G119" s="3">
        <f>'AGWP calculation'!C119*'Temperature factor'!$D$17*Ecosystems!$B$3</f>
        <v>5.3343970256998718E-13</v>
      </c>
    </row>
    <row r="120" spans="1:7" x14ac:dyDescent="0.3">
      <c r="A120" s="16" t="s">
        <v>255</v>
      </c>
      <c r="B120" s="3">
        <f>'IPCC data'!I120*'Temperature factor'!$D$15*'Human health'!$Q$67</f>
        <v>3.5428143636881019E-4</v>
      </c>
      <c r="C120" s="3">
        <f>'AGWP calculation'!C120*'Temperature factor'!$D$17*'Human health'!$Q$66</f>
        <v>1.7332276614663532E-3</v>
      </c>
      <c r="D120" s="3">
        <f>'IPCC data'!I120*'Temperature factor'!$D$15*Ecosystems!$A$2</f>
        <v>1.4571400468875399E-12</v>
      </c>
      <c r="E120" s="3">
        <f>'AGWP calculation'!C120*'Temperature factor'!$D$17*Ecosystems!$A$2</f>
        <v>2.1703542504093158E-12</v>
      </c>
      <c r="F120" s="34">
        <v>0</v>
      </c>
      <c r="G120" s="3">
        <f>'AGWP calculation'!C120*'Temperature factor'!$D$17*Ecosystems!$B$3</f>
        <v>6.7456956431640903E-13</v>
      </c>
    </row>
    <row r="121" spans="1:7" x14ac:dyDescent="0.3">
      <c r="A121" s="16" t="s">
        <v>257</v>
      </c>
      <c r="B121" s="3">
        <f>'IPCC data'!I121*'Temperature factor'!$D$15*'Human health'!$Q$67</f>
        <v>3.4743541827472692E-4</v>
      </c>
      <c r="C121" s="3">
        <f>'AGWP calculation'!C121*'Temperature factor'!$D$17*'Human health'!$Q$66</f>
        <v>1.7012225650097387E-3</v>
      </c>
      <c r="D121" s="3">
        <f>'IPCC data'!I121*'Temperature factor'!$D$15*Ecosystems!$A$2</f>
        <v>1.42898275129551E-12</v>
      </c>
      <c r="E121" s="3">
        <f>'AGWP calculation'!C121*'Temperature factor'!$D$17*Ecosystems!$A$2</f>
        <v>2.1302773472570741E-12</v>
      </c>
      <c r="F121" s="34">
        <v>0</v>
      </c>
      <c r="G121" s="3">
        <f>'AGWP calculation'!C121*'Temperature factor'!$D$17*Ecosystems!$B$3</f>
        <v>6.6211322955287433E-13</v>
      </c>
    </row>
    <row r="122" spans="1:7" x14ac:dyDescent="0.3">
      <c r="A122" s="16" t="s">
        <v>259</v>
      </c>
      <c r="B122" s="3">
        <f>'IPCC data'!I122*'Temperature factor'!$D$15*'Human health'!$Q$67</f>
        <v>8.1296464867239052E-6</v>
      </c>
      <c r="C122" s="3">
        <f>'AGWP calculation'!C122*'Temperature factor'!$D$17*'Human health'!$Q$66</f>
        <v>3.9286587716189812E-5</v>
      </c>
      <c r="D122" s="3">
        <f>'IPCC data'!I122*'Temperature factor'!$D$15*Ecosystems!$A$2</f>
        <v>3.3436788515535336E-14</v>
      </c>
      <c r="E122" s="3">
        <f>'AGWP calculation'!C122*'Temperature factor'!$D$17*Ecosystems!$A$2</f>
        <v>4.9194814120248921E-14</v>
      </c>
      <c r="F122" s="34">
        <v>0</v>
      </c>
      <c r="G122" s="3">
        <f>'AGWP calculation'!C122*'Temperature factor'!$D$17*Ecosystems!$B$3</f>
        <v>1.5290280064401693E-14</v>
      </c>
    </row>
    <row r="123" spans="1:7" x14ac:dyDescent="0.3">
      <c r="A123" s="16" t="s">
        <v>261</v>
      </c>
      <c r="B123" s="3">
        <f>'IPCC data'!I123*'Temperature factor'!$D$15*'Human health'!$Q$67</f>
        <v>1.2879071539494187E-4</v>
      </c>
      <c r="C123" s="3">
        <f>'AGWP calculation'!C123*'Temperature factor'!$D$17*'Human health'!$Q$66</f>
        <v>6.3051846204058791E-4</v>
      </c>
      <c r="D123" s="3">
        <f>'IPCC data'!I123*'Temperature factor'!$D$15*Ecosystems!$A$2</f>
        <v>5.297091233250598E-13</v>
      </c>
      <c r="E123" s="3">
        <f>'AGWP calculation'!C123*'Temperature factor'!$D$17*Ecosystems!$A$2</f>
        <v>7.8953760921031797E-13</v>
      </c>
      <c r="F123" s="34">
        <v>0</v>
      </c>
      <c r="G123" s="3">
        <f>'AGWP calculation'!C123*'Temperature factor'!$D$17*Ecosystems!$B$3</f>
        <v>2.4539682448428801E-13</v>
      </c>
    </row>
    <row r="124" spans="1:7" x14ac:dyDescent="0.3">
      <c r="A124" s="16" t="s">
        <v>263</v>
      </c>
      <c r="B124" s="3">
        <f>'IPCC data'!I124*'Temperature factor'!$D$15*'Human health'!$Q$67</f>
        <v>4.278761308802056E-7</v>
      </c>
      <c r="C124" s="3">
        <f>'AGWP calculation'!C124*'Temperature factor'!$D$17*'Human health'!$Q$66</f>
        <v>2.7866068031250915E-6</v>
      </c>
      <c r="D124" s="3">
        <f>'IPCC data'!I124*'Temperature factor'!$D$15*Ecosystems!$A$2</f>
        <v>1.7598309745018596E-15</v>
      </c>
      <c r="E124" s="3">
        <f>'AGWP calculation'!C124*'Temperature factor'!$D$17*Ecosystems!$A$2</f>
        <v>3.4893996062037027E-15</v>
      </c>
      <c r="F124" s="34">
        <v>0</v>
      </c>
      <c r="G124" s="3">
        <f>'AGWP calculation'!C124*'Temperature factor'!$D$17*Ecosystems!$B$3</f>
        <v>1.0845431208470969E-15</v>
      </c>
    </row>
    <row r="125" spans="1:7" x14ac:dyDescent="0.3">
      <c r="A125" s="16" t="s">
        <v>265</v>
      </c>
      <c r="B125" s="3">
        <f>'IPCC data'!I125*'Temperature factor'!$D$15*'Human health'!$Q$67</f>
        <v>1.2408407795525962E-5</v>
      </c>
      <c r="C125" s="3">
        <f>'AGWP calculation'!C125*'Temperature factor'!$D$17*'Human health'!$Q$66</f>
        <v>6.1670806298670054E-5</v>
      </c>
      <c r="D125" s="3">
        <f>'IPCC data'!I125*'Temperature factor'!$D$15*Ecosystems!$A$2</f>
        <v>5.1035098260553937E-14</v>
      </c>
      <c r="E125" s="3">
        <f>'AGWP calculation'!C125*'Temperature factor'!$D$17*Ecosystems!$A$2</f>
        <v>7.7224417514344231E-14</v>
      </c>
      <c r="F125" s="34">
        <v>0</v>
      </c>
      <c r="G125" s="3">
        <f>'AGWP calculation'!C125*'Temperature factor'!$D$17*Ecosystems!$B$3</f>
        <v>2.4002183822025912E-14</v>
      </c>
    </row>
    <row r="126" spans="1:7" x14ac:dyDescent="0.3">
      <c r="A126" s="16" t="s">
        <v>267</v>
      </c>
      <c r="B126" s="3">
        <f>'IPCC data'!I126*'Temperature factor'!$D$15*'Human health'!$Q$67</f>
        <v>0</v>
      </c>
      <c r="C126" s="3">
        <f>'AGWP calculation'!C126*'Temperature factor'!$D$17*'Human health'!$Q$66</f>
        <v>0</v>
      </c>
      <c r="D126" s="3">
        <f>'IPCC data'!I126*'Temperature factor'!$D$15*Ecosystems!$A$2</f>
        <v>0</v>
      </c>
      <c r="E126" s="3">
        <f>'AGWP calculation'!C126*'Temperature factor'!$D$17*Ecosystems!$A$2</f>
        <v>0</v>
      </c>
      <c r="F126" s="34">
        <v>0</v>
      </c>
      <c r="G126" s="3">
        <f>'AGWP calculation'!C126*'Temperature factor'!$D$17*Ecosystems!$B$3</f>
        <v>0</v>
      </c>
    </row>
    <row r="127" spans="1:7" x14ac:dyDescent="0.3">
      <c r="A127" s="16" t="s">
        <v>269</v>
      </c>
      <c r="B127" s="3">
        <f>'IPCC data'!I127*'Temperature factor'!$D$15*'Human health'!$Q$67</f>
        <v>1.3135797218022311E-3</v>
      </c>
      <c r="C127" s="3">
        <f>'AGWP calculation'!C127*'Temperature factor'!$D$17*'Human health'!$Q$66</f>
        <v>6.5053879873068461E-3</v>
      </c>
      <c r="D127" s="3">
        <f>'IPCC data'!I127*'Temperature factor'!$D$15*Ecosystems!$A$2</f>
        <v>5.4026810917207092E-12</v>
      </c>
      <c r="E127" s="3">
        <f>'AGWP calculation'!C127*'Temperature factor'!$D$17*Ecosystems!$A$2</f>
        <v>8.1460715073449142E-12</v>
      </c>
      <c r="F127" s="34">
        <v>0</v>
      </c>
      <c r="G127" s="3">
        <f>'AGWP calculation'!C127*'Temperature factor'!$D$17*Ecosystems!$B$3</f>
        <v>2.5318870901207166E-12</v>
      </c>
    </row>
    <row r="128" spans="1:7" x14ac:dyDescent="0.3">
      <c r="A128" s="16" t="s">
        <v>271</v>
      </c>
      <c r="B128" s="3">
        <f>'IPCC data'!I128*'Temperature factor'!$D$15*'Human health'!$Q$67</f>
        <v>1.1210354629061388E-3</v>
      </c>
      <c r="C128" s="3">
        <f>'AGWP calculation'!C128*'Temperature factor'!$D$17*'Human health'!$Q$66</f>
        <v>5.5333752387877432E-3</v>
      </c>
      <c r="D128" s="3">
        <f>'IPCC data'!I128*'Temperature factor'!$D$15*Ecosystems!$A$2</f>
        <v>4.6107571531948728E-12</v>
      </c>
      <c r="E128" s="3">
        <f>'AGWP calculation'!C128*'Temperature factor'!$D$17*Ecosystems!$A$2</f>
        <v>6.9289134575964505E-12</v>
      </c>
      <c r="F128" s="34">
        <v>0</v>
      </c>
      <c r="G128" s="3">
        <f>'AGWP calculation'!C128*'Temperature factor'!$D$17*Ecosystems!$B$3</f>
        <v>2.1535812097934914E-12</v>
      </c>
    </row>
    <row r="129" spans="1:7" x14ac:dyDescent="0.3">
      <c r="A129" s="16" t="s">
        <v>273</v>
      </c>
      <c r="B129" s="3">
        <f>'IPCC data'!I129*'Temperature factor'!$D$15*'Human health'!$Q$67</f>
        <v>3.9749692558771097E-4</v>
      </c>
      <c r="C129" s="3">
        <f>'AGWP calculation'!C129*'Temperature factor'!$D$17*'Human health'!$Q$66</f>
        <v>1.9463034742736231E-3</v>
      </c>
      <c r="D129" s="3">
        <f>'IPCC data'!I129*'Temperature factor'!$D$15*Ecosystems!$A$2</f>
        <v>1.6348829753122277E-12</v>
      </c>
      <c r="E129" s="3">
        <f>'AGWP calculation'!C129*'Temperature factor'!$D$17*Ecosystems!$A$2</f>
        <v>2.4371685912296287E-12</v>
      </c>
      <c r="F129" s="34">
        <v>0</v>
      </c>
      <c r="G129" s="3">
        <f>'AGWP calculation'!C129*'Temperature factor'!$D$17*Ecosystems!$B$3</f>
        <v>7.5749834592272257E-13</v>
      </c>
    </row>
    <row r="130" spans="1:7" x14ac:dyDescent="0.3">
      <c r="A130" s="16" t="s">
        <v>275</v>
      </c>
      <c r="B130" s="3">
        <f>'IPCC data'!I130*'Temperature factor'!$D$15*'Human health'!$Q$67</f>
        <v>9.2421244270124393E-5</v>
      </c>
      <c r="C130" s="3">
        <f>'AGWP calculation'!C130*'Temperature factor'!$D$17*'Human health'!$Q$66</f>
        <v>4.5227806356749444E-4</v>
      </c>
      <c r="D130" s="3">
        <f>'IPCC data'!I130*'Temperature factor'!$D$15*Ecosystems!$A$2</f>
        <v>3.8012349049240169E-13</v>
      </c>
      <c r="E130" s="3">
        <f>'AGWP calculation'!C130*'Temperature factor'!$D$17*Ecosystems!$A$2</f>
        <v>5.6634430632162044E-13</v>
      </c>
      <c r="F130" s="34">
        <v>0</v>
      </c>
      <c r="G130" s="3">
        <f>'AGWP calculation'!C130*'Temperature factor'!$D$17*Ecosystems!$B$3</f>
        <v>1.7602593304590908E-13</v>
      </c>
    </row>
    <row r="131" spans="1:7" x14ac:dyDescent="0.3">
      <c r="A131" s="16" t="s">
        <v>277</v>
      </c>
      <c r="B131" s="3">
        <f>'IPCC data'!I131*'Temperature factor'!$D$15*'Human health'!$Q$67</f>
        <v>2.2677434936650893E-4</v>
      </c>
      <c r="C131" s="3">
        <f>'AGWP calculation'!C131*'Temperature factor'!$D$17*'Human health'!$Q$66</f>
        <v>1.1111231674844331E-3</v>
      </c>
      <c r="D131" s="3">
        <f>'IPCC data'!I131*'Temperature factor'!$D$15*Ecosystems!$A$2</f>
        <v>9.3271041648598567E-13</v>
      </c>
      <c r="E131" s="3">
        <f>'AGWP calculation'!C131*'Temperature factor'!$D$17*Ecosystems!$A$2</f>
        <v>1.391352643909391E-12</v>
      </c>
      <c r="F131" s="34">
        <v>0</v>
      </c>
      <c r="G131" s="3">
        <f>'AGWP calculation'!C131*'Temperature factor'!$D$17*Ecosystems!$B$3</f>
        <v>4.3244744337724318E-13</v>
      </c>
    </row>
    <row r="132" spans="1:7" x14ac:dyDescent="0.3">
      <c r="A132" s="16" t="s">
        <v>279</v>
      </c>
      <c r="B132" s="3">
        <f>'IPCC data'!I132*'Temperature factor'!$D$15*'Human health'!$Q$67</f>
        <v>3.6540621577169557E-4</v>
      </c>
      <c r="C132" s="3">
        <f>'AGWP calculation'!C132*'Temperature factor'!$D$17*'Human health'!$Q$66</f>
        <v>1.7882372341409512E-3</v>
      </c>
      <c r="D132" s="3">
        <f>'IPCC data'!I132*'Temperature factor'!$D$15*Ecosystems!$A$2</f>
        <v>1.5028956522245883E-12</v>
      </c>
      <c r="E132" s="3">
        <f>'AGWP calculation'!C132*'Temperature factor'!$D$17*Ecosystems!$A$2</f>
        <v>2.2392374459189621E-12</v>
      </c>
      <c r="F132" s="34">
        <v>0</v>
      </c>
      <c r="G132" s="3">
        <f>'AGWP calculation'!C132*'Temperature factor'!$D$17*Ecosystems!$B$3</f>
        <v>6.9597920616400177E-13</v>
      </c>
    </row>
    <row r="133" spans="1:7" x14ac:dyDescent="0.3">
      <c r="A133" s="16" t="s">
        <v>281</v>
      </c>
      <c r="B133" s="3">
        <f>'IPCC data'!I133*'Temperature factor'!$D$15*'Human health'!$Q$67</f>
        <v>3.8038188035250276E-4</v>
      </c>
      <c r="C133" s="3">
        <f>'AGWP calculation'!C133*'Temperature factor'!$D$17*'Human health'!$Q$66</f>
        <v>1.8616327613867731E-3</v>
      </c>
      <c r="D133" s="3">
        <f>'IPCC data'!I133*'Temperature factor'!$D$15*Ecosystems!$A$2</f>
        <v>1.5644897363321532E-12</v>
      </c>
      <c r="E133" s="3">
        <f>'AGWP calculation'!C133*'Temperature factor'!$D$17*Ecosystems!$A$2</f>
        <v>2.3311436034656486E-12</v>
      </c>
      <c r="F133" s="34">
        <v>0</v>
      </c>
      <c r="G133" s="3">
        <f>'AGWP calculation'!C133*'Temperature factor'!$D$17*Ecosystems!$B$3</f>
        <v>7.245446335095936E-13</v>
      </c>
    </row>
    <row r="134" spans="1:7" x14ac:dyDescent="0.3">
      <c r="A134" s="16" t="s">
        <v>283</v>
      </c>
      <c r="B134" s="3">
        <f>'IPCC data'!I134*'Temperature factor'!$D$15*'Human health'!$Q$67</f>
        <v>1.5531903550951461E-4</v>
      </c>
      <c r="C134" s="3">
        <f>'AGWP calculation'!C134*'Temperature factor'!$D$17*'Human health'!$Q$66</f>
        <v>7.6117552575102887E-4</v>
      </c>
      <c r="D134" s="3">
        <f>'IPCC data'!I134*'Temperature factor'!$D$15*Ecosystems!$A$2</f>
        <v>6.3881864374417502E-13</v>
      </c>
      <c r="E134" s="3">
        <f>'AGWP calculation'!C134*'Temperature factor'!$D$17*Ecosystems!$A$2</f>
        <v>9.5314687986438044E-13</v>
      </c>
      <c r="F134" s="34">
        <v>0</v>
      </c>
      <c r="G134" s="3">
        <f>'AGWP calculation'!C134*'Temperature factor'!$D$17*Ecosystems!$B$3</f>
        <v>2.9624835455244255E-13</v>
      </c>
    </row>
    <row r="135" spans="1:7" x14ac:dyDescent="0.3">
      <c r="A135" s="16" t="s">
        <v>285</v>
      </c>
      <c r="B135" s="3">
        <f>'IPCC data'!I135*'Temperature factor'!$D$15*'Human health'!$Q$67</f>
        <v>1.6558806265063955E-4</v>
      </c>
      <c r="C135" s="3">
        <f>'AGWP calculation'!C135*'Temperature factor'!$D$17*'Human health'!$Q$66</f>
        <v>8.106715168964781E-4</v>
      </c>
      <c r="D135" s="3">
        <f>'IPCC data'!I135*'Temperature factor'!$D$15*Ecosystems!$A$2</f>
        <v>6.810545871322197E-13</v>
      </c>
      <c r="E135" s="3">
        <f>'AGWP calculation'!C135*'Temperature factor'!$D$17*Ecosystems!$A$2</f>
        <v>1.0151259476747016E-12</v>
      </c>
      <c r="F135" s="34">
        <v>0</v>
      </c>
      <c r="G135" s="3">
        <f>'AGWP calculation'!C135*'Temperature factor'!$D$17*Ecosystems!$B$3</f>
        <v>3.1551211887186671E-13</v>
      </c>
    </row>
    <row r="136" spans="1:7" x14ac:dyDescent="0.3">
      <c r="A136" s="16" t="s">
        <v>287</v>
      </c>
      <c r="B136" s="3">
        <f>'IPCC data'!I136*'Temperature factor'!$D$15*'Human health'!$Q$67</f>
        <v>7.2738942249634951E-6</v>
      </c>
      <c r="C136" s="3">
        <f>'AGWP calculation'!C136*'Temperature factor'!$D$17*'Human health'!$Q$66</f>
        <v>3.5175200629611802E-5</v>
      </c>
      <c r="D136" s="3">
        <f>'IPCC data'!I136*'Temperature factor'!$D$15*Ecosystems!$A$2</f>
        <v>2.9917126566531617E-14</v>
      </c>
      <c r="E136" s="3">
        <f>'AGWP calculation'!C136*'Temperature factor'!$D$17*Ecosystems!$A$2</f>
        <v>4.4046519619292629E-14</v>
      </c>
      <c r="F136" s="34">
        <v>0</v>
      </c>
      <c r="G136" s="3">
        <f>'AGWP calculation'!C136*'Temperature factor'!$D$17*Ecosystems!$B$3</f>
        <v>1.369013447626663E-14</v>
      </c>
    </row>
    <row r="137" spans="1:7" x14ac:dyDescent="0.3">
      <c r="A137" s="16" t="s">
        <v>289</v>
      </c>
      <c r="B137" s="3">
        <f>'IPCC data'!I137*'Temperature factor'!$D$15*'Human health'!$Q$67</f>
        <v>3.0764293810286785E-4</v>
      </c>
      <c r="C137" s="3">
        <f>'AGWP calculation'!C137*'Temperature factor'!$D$17*'Human health'!$Q$66</f>
        <v>1.5060795531235867E-3</v>
      </c>
      <c r="D137" s="3">
        <f>'IPCC data'!I137*'Temperature factor'!$D$15*Ecosystems!$A$2</f>
        <v>1.2653184706668372E-12</v>
      </c>
      <c r="E137" s="3">
        <f>'AGWP calculation'!C137*'Temperature factor'!$D$17*Ecosystems!$A$2</f>
        <v>1.8859185277546957E-12</v>
      </c>
      <c r="F137" s="34">
        <v>0</v>
      </c>
      <c r="G137" s="3">
        <f>'AGWP calculation'!C137*'Temperature factor'!$D$17*Ecosystems!$B$3</f>
        <v>5.8616386673456768E-13</v>
      </c>
    </row>
    <row r="138" spans="1:7" x14ac:dyDescent="0.3">
      <c r="A138" s="16" t="s">
        <v>291</v>
      </c>
      <c r="B138" s="3">
        <f>'IPCC data'!I138*'Temperature factor'!$D$15*'Human health'!$Q$67</f>
        <v>1.9083275437257167E-4</v>
      </c>
      <c r="C138" s="3">
        <f>'AGWP calculation'!C138*'Temperature factor'!$D$17*'Human health'!$Q$66</f>
        <v>9.3459850723370385E-4</v>
      </c>
      <c r="D138" s="3">
        <f>'IPCC data'!I138*'Temperature factor'!$D$15*Ecosystems!$A$2</f>
        <v>7.8488461462782945E-13</v>
      </c>
      <c r="E138" s="3">
        <f>'AGWP calculation'!C138*'Temperature factor'!$D$17*Ecosystems!$A$2</f>
        <v>1.1703077949291359E-12</v>
      </c>
      <c r="F138" s="34">
        <v>0</v>
      </c>
      <c r="G138" s="3">
        <f>'AGWP calculation'!C138*'Temperature factor'!$D$17*Ecosystems!$B$3</f>
        <v>3.6374431464013686E-13</v>
      </c>
    </row>
    <row r="139" spans="1:7" x14ac:dyDescent="0.3">
      <c r="A139" s="16" t="s">
        <v>293</v>
      </c>
      <c r="B139" s="3">
        <f>'IPCC data'!I139*'Temperature factor'!$D$15*'Human health'!$Q$67</f>
        <v>1.767128420535249E-4</v>
      </c>
      <c r="C139" s="3">
        <f>'AGWP calculation'!C139*'Temperature factor'!$D$17*'Human health'!$Q$66</f>
        <v>8.656327007804085E-4</v>
      </c>
      <c r="D139" s="3">
        <f>'IPCC data'!I139*'Temperature factor'!$D$15*Ecosystems!$A$2</f>
        <v>7.2681019246926816E-13</v>
      </c>
      <c r="E139" s="3">
        <f>'AGWP calculation'!C139*'Temperature factor'!$D$17*Ecosystems!$A$2</f>
        <v>1.0839485505571746E-12</v>
      </c>
      <c r="F139" s="34">
        <v>0</v>
      </c>
      <c r="G139" s="3">
        <f>'AGWP calculation'!C139*'Temperature factor'!$D$17*Ecosystems!$B$3</f>
        <v>3.3690292787587862E-13</v>
      </c>
    </row>
    <row r="140" spans="1:7" x14ac:dyDescent="0.3">
      <c r="A140" s="16" t="s">
        <v>295</v>
      </c>
      <c r="B140" s="3">
        <f>'IPCC data'!I140*'Temperature factor'!$D$15*'Human health'!$Q$67</f>
        <v>5.9902658323228777E-6</v>
      </c>
      <c r="C140" s="3">
        <f>'AGWP calculation'!C140*'Temperature factor'!$D$17*'Human health'!$Q$66</f>
        <v>2.8551299212347246E-5</v>
      </c>
      <c r="D140" s="3">
        <f>'IPCC data'!I140*'Temperature factor'!$D$15*Ecosystems!$A$2</f>
        <v>2.4637633643026035E-14</v>
      </c>
      <c r="E140" s="3">
        <f>'AGWP calculation'!C140*'Temperature factor'!$D$17*Ecosystems!$A$2</f>
        <v>3.5752045145529738E-14</v>
      </c>
      <c r="F140" s="34">
        <v>0</v>
      </c>
      <c r="G140" s="3">
        <f>'AGWP calculation'!C140*'Temperature factor'!$D$17*Ecosystems!$B$3</f>
        <v>1.1112122139826811E-14</v>
      </c>
    </row>
    <row r="141" spans="1:7" x14ac:dyDescent="0.3">
      <c r="A141" s="16" t="s">
        <v>297</v>
      </c>
      <c r="B141" s="3">
        <f>'IPCC data'!I141*'Temperature factor'!$D$15*'Human health'!$Q$67</f>
        <v>4.278761308802056E-7</v>
      </c>
      <c r="C141" s="3">
        <f>'AGWP calculation'!C141*'Temperature factor'!$D$17*'Human health'!$Q$66</f>
        <v>1.9437724503766003E-6</v>
      </c>
      <c r="D141" s="3">
        <f>'IPCC data'!I141*'Temperature factor'!$D$15*Ecosystems!$A$2</f>
        <v>1.7598309745018596E-15</v>
      </c>
      <c r="E141" s="3">
        <f>'AGWP calculation'!C141*'Temperature factor'!$D$17*Ecosystems!$A$2</f>
        <v>2.433999233507664E-15</v>
      </c>
      <c r="F141" s="34">
        <v>0</v>
      </c>
      <c r="G141" s="3">
        <f>'AGWP calculation'!C141*'Temperature factor'!$D$17*Ecosystems!$B$3</f>
        <v>7.5651327527940915E-16</v>
      </c>
    </row>
    <row r="142" spans="1:7" x14ac:dyDescent="0.3">
      <c r="A142" s="16" t="s">
        <v>299</v>
      </c>
      <c r="B142" s="3">
        <f>'IPCC data'!I142*'Temperature factor'!$D$15*'Human health'!$Q$67</f>
        <v>2.4816815591051924E-5</v>
      </c>
      <c r="C142" s="3">
        <f>'AGWP calculation'!C142*'Temperature factor'!$D$17*'Human health'!$Q$66</f>
        <v>1.2219956062884641E-4</v>
      </c>
      <c r="D142" s="3">
        <f>'IPCC data'!I142*'Temperature factor'!$D$15*Ecosystems!$A$2</f>
        <v>1.0207019652110787E-13</v>
      </c>
      <c r="E142" s="3">
        <f>'AGWP calculation'!C142*'Temperature factor'!$D$17*Ecosystems!$A$2</f>
        <v>1.5301875322286752E-13</v>
      </c>
      <c r="F142" s="34">
        <v>0</v>
      </c>
      <c r="G142" s="3">
        <f>'AGWP calculation'!C142*'Temperature factor'!$D$17*Ecosystems!$B$3</f>
        <v>4.7559882758458828E-14</v>
      </c>
    </row>
    <row r="143" spans="1:7" x14ac:dyDescent="0.3">
      <c r="A143" s="16" t="s">
        <v>301</v>
      </c>
      <c r="B143" s="3">
        <f>'IPCC data'!I143*'Temperature factor'!$D$15*'Human health'!$Q$67</f>
        <v>2.6827833406188888E-4</v>
      </c>
      <c r="C143" s="3">
        <f>'AGWP calculation'!C143*'Temperature factor'!$D$17*'Human health'!$Q$66</f>
        <v>1.3139780818851991E-3</v>
      </c>
      <c r="D143" s="3">
        <f>'IPCC data'!I143*'Temperature factor'!$D$15*Ecosystems!$A$2</f>
        <v>1.1034140210126661E-12</v>
      </c>
      <c r="E143" s="3">
        <f>'AGWP calculation'!C143*'Temperature factor'!$D$17*Ecosystems!$A$2</f>
        <v>1.6453683369855354E-12</v>
      </c>
      <c r="F143" s="34">
        <v>0</v>
      </c>
      <c r="G143" s="3">
        <f>'AGWP calculation'!C143*'Temperature factor'!$D$17*Ecosystems!$B$3</f>
        <v>5.1139826690090967E-13</v>
      </c>
    </row>
    <row r="144" spans="1:7" x14ac:dyDescent="0.3">
      <c r="A144" s="16" t="s">
        <v>303</v>
      </c>
      <c r="B144" s="3">
        <f>'IPCC data'!I144*'Temperature factor'!$D$15*'Human health'!$Q$67</f>
        <v>0</v>
      </c>
      <c r="C144" s="3">
        <f>'AGWP calculation'!C144*'Temperature factor'!$D$17*'Human health'!$Q$66</f>
        <v>0</v>
      </c>
      <c r="D144" s="3">
        <f>'IPCC data'!I144*'Temperature factor'!$D$15*Ecosystems!$A$2</f>
        <v>0</v>
      </c>
      <c r="E144" s="3">
        <f>'AGWP calculation'!C144*'Temperature factor'!$D$17*Ecosystems!$A$2</f>
        <v>0</v>
      </c>
      <c r="F144" s="34">
        <v>0</v>
      </c>
      <c r="G144" s="3">
        <f>'AGWP calculation'!C144*'Temperature factor'!$D$17*Ecosystems!$B$3</f>
        <v>0</v>
      </c>
    </row>
    <row r="145" spans="1:7" x14ac:dyDescent="0.3">
      <c r="A145" s="16" t="s">
        <v>305</v>
      </c>
      <c r="B145" s="3">
        <f>'IPCC data'!I145*'Temperature factor'!$D$15*'Human health'!$Q$67</f>
        <v>5.5623897014426722E-6</v>
      </c>
      <c r="C145" s="3">
        <f>'AGWP calculation'!C145*'Temperature factor'!$D$17*'Human health'!$Q$66</f>
        <v>2.69524264564558E-5</v>
      </c>
      <c r="D145" s="3">
        <f>'IPCC data'!I145*'Temperature factor'!$D$15*Ecosystems!$A$2</f>
        <v>2.2877802668524176E-14</v>
      </c>
      <c r="E145" s="3">
        <f>'AGWP calculation'!C145*'Temperature factor'!$D$17*Ecosystems!$A$2</f>
        <v>3.3749930617380071E-14</v>
      </c>
      <c r="F145" s="34">
        <v>0</v>
      </c>
      <c r="G145" s="3">
        <f>'AGWP calculation'!C145*'Temperature factor'!$D$17*Ecosystems!$B$3</f>
        <v>1.048984329999651E-14</v>
      </c>
    </row>
    <row r="146" spans="1:7" x14ac:dyDescent="0.3">
      <c r="A146" s="16" t="s">
        <v>307</v>
      </c>
      <c r="B146" s="3">
        <f>'IPCC data'!I146*'Temperature factor'!$D$15*'Human health'!$Q$67</f>
        <v>1.2066106890821797E-3</v>
      </c>
      <c r="C146" s="3">
        <f>'AGWP calculation'!C146*'Temperature factor'!$D$17*'Human health'!$Q$66</f>
        <v>5.9042891335899083E-3</v>
      </c>
      <c r="D146" s="3">
        <f>'IPCC data'!I146*'Temperature factor'!$D$15*Ecosystems!$A$2</f>
        <v>4.9627233480952438E-12</v>
      </c>
      <c r="E146" s="3">
        <f>'AGWP calculation'!C146*'Temperature factor'!$D$17*Ecosystems!$A$2</f>
        <v>7.3933732432420882E-12</v>
      </c>
      <c r="F146" s="34">
        <v>0</v>
      </c>
      <c r="G146" s="3">
        <f>'AGWP calculation'!C146*'Temperature factor'!$D$17*Ecosystems!$B$3</f>
        <v>2.2979403323590277E-12</v>
      </c>
    </row>
    <row r="147" spans="1:7" x14ac:dyDescent="0.3">
      <c r="A147" s="16" t="s">
        <v>309</v>
      </c>
      <c r="B147" s="3">
        <f>'IPCC data'!I147*'Temperature factor'!$D$15*'Human health'!$Q$67</f>
        <v>1.8013585110056654E-4</v>
      </c>
      <c r="C147" s="3">
        <f>'AGWP calculation'!C147*'Temperature factor'!$D$17*'Human health'!$Q$66</f>
        <v>8.8105798078323661E-4</v>
      </c>
      <c r="D147" s="3">
        <f>'IPCC data'!I147*'Temperature factor'!$D$15*Ecosystems!$A$2</f>
        <v>7.4088884026528288E-13</v>
      </c>
      <c r="E147" s="3">
        <f>'AGWP calculation'!C147*'Temperature factor'!$D$17*Ecosystems!$A$2</f>
        <v>1.1032641446722422E-12</v>
      </c>
      <c r="F147" s="34">
        <v>0</v>
      </c>
      <c r="G147" s="3">
        <f>'AGWP calculation'!C147*'Temperature factor'!$D$17*Ecosystems!$B$3</f>
        <v>3.4290642334407535E-13</v>
      </c>
    </row>
    <row r="148" spans="1:7" x14ac:dyDescent="0.3">
      <c r="A148" s="16" t="s">
        <v>311</v>
      </c>
      <c r="B148" s="3">
        <f>'IPCC data'!I148*'Temperature factor'!$D$15*'Human health'!$Q$67</f>
        <v>2.0794779960777991E-4</v>
      </c>
      <c r="C148" s="3">
        <f>'AGWP calculation'!C148*'Temperature factor'!$D$17*'Human health'!$Q$66</f>
        <v>1.0167899135967409E-3</v>
      </c>
      <c r="D148" s="3">
        <f>'IPCC data'!I148*'Temperature factor'!$D$15*Ecosystems!$A$2</f>
        <v>8.5527785360790388E-13</v>
      </c>
      <c r="E148" s="3">
        <f>'AGWP calculation'!C148*'Temperature factor'!$D$17*Ecosystems!$A$2</f>
        <v>1.2732281856620067E-12</v>
      </c>
      <c r="F148" s="34">
        <v>0</v>
      </c>
      <c r="G148" s="3">
        <f>'AGWP calculation'!C148*'Temperature factor'!$D$17*Ecosystems!$B$3</f>
        <v>3.9573308473278589E-13</v>
      </c>
    </row>
    <row r="149" spans="1:7" x14ac:dyDescent="0.3">
      <c r="A149" s="16" t="s">
        <v>313</v>
      </c>
      <c r="B149" s="3">
        <f>'IPCC data'!I149*'Temperature factor'!$D$15*'Human health'!$Q$67</f>
        <v>1.7414558526824368E-4</v>
      </c>
      <c r="C149" s="3">
        <f>'AGWP calculation'!C149*'Temperature factor'!$D$17*'Human health'!$Q$66</f>
        <v>8.5230943400455982E-4</v>
      </c>
      <c r="D149" s="3">
        <f>'IPCC data'!I149*'Temperature factor'!$D$15*Ecosystems!$A$2</f>
        <v>7.1625120662225692E-13</v>
      </c>
      <c r="E149" s="3">
        <f>'AGWP calculation'!C149*'Temperature factor'!$D$17*Ecosystems!$A$2</f>
        <v>1.0672651053761551E-12</v>
      </c>
      <c r="F149" s="34">
        <v>0</v>
      </c>
      <c r="G149" s="3">
        <f>'AGWP calculation'!C149*'Temperature factor'!$D$17*Ecosystems!$B$3</f>
        <v>3.3171753275204823E-13</v>
      </c>
    </row>
    <row r="150" spans="1:7" x14ac:dyDescent="0.3">
      <c r="A150" s="16" t="s">
        <v>315</v>
      </c>
      <c r="B150" s="3">
        <f>'IPCC data'!I150*'Temperature factor'!$D$15*'Human health'!$Q$67</f>
        <v>2.4388939460171719E-5</v>
      </c>
      <c r="C150" s="3">
        <f>'AGWP calculation'!C150*'Temperature factor'!$D$17*'Human health'!$Q$66</f>
        <v>1.1900181511788963E-4</v>
      </c>
      <c r="D150" s="3">
        <f>'IPCC data'!I150*'Temperature factor'!$D$15*Ecosystems!$A$2</f>
        <v>1.0031036554660601E-13</v>
      </c>
      <c r="E150" s="3">
        <f>'AGWP calculation'!C150*'Temperature factor'!$D$17*Ecosystems!$A$2</f>
        <v>1.4901452416760266E-13</v>
      </c>
      <c r="F150" s="34">
        <v>0</v>
      </c>
      <c r="G150" s="3">
        <f>'AGWP calculation'!C150*'Temperature factor'!$D$17*Ecosystems!$B$3</f>
        <v>4.6315325079119746E-14</v>
      </c>
    </row>
    <row r="151" spans="1:7" x14ac:dyDescent="0.3">
      <c r="A151" s="16" t="s">
        <v>317</v>
      </c>
      <c r="B151" s="3">
        <f>'IPCC data'!I151*'Temperature factor'!$D$15*'Human health'!$Q$67</f>
        <v>2.7811948507213363E-5</v>
      </c>
      <c r="C151" s="3">
        <f>'AGWP calculation'!C151*'Temperature factor'!$D$17*'Human health'!$Q$66</f>
        <v>1.3521895307061553E-4</v>
      </c>
      <c r="D151" s="3">
        <f>'IPCC data'!I151*'Temperature factor'!$D$15*Ecosystems!$A$2</f>
        <v>1.143890133426209E-13</v>
      </c>
      <c r="E151" s="3">
        <f>'AGWP calculation'!C151*'Temperature factor'!$D$17*Ecosystems!$A$2</f>
        <v>1.6932168581040461E-13</v>
      </c>
      <c r="F151" s="34">
        <v>0</v>
      </c>
      <c r="G151" s="3">
        <f>'AGWP calculation'!C151*'Temperature factor'!$D$17*Ecosystems!$B$3</f>
        <v>5.2627010454585218E-14</v>
      </c>
    </row>
    <row r="152" spans="1:7" x14ac:dyDescent="0.3">
      <c r="A152" s="16" t="s">
        <v>319</v>
      </c>
      <c r="B152" s="3">
        <f>'IPCC data'!I152*'Temperature factor'!$D$15*'Human health'!$Q$67</f>
        <v>1.8826549758729045E-5</v>
      </c>
      <c r="C152" s="3">
        <f>'AGWP calculation'!C152*'Temperature factor'!$D$17*'Human health'!$Q$66</f>
        <v>9.2734619842347801E-5</v>
      </c>
      <c r="D152" s="3">
        <f>'IPCC data'!I152*'Temperature factor'!$D$15*Ecosystems!$A$2</f>
        <v>7.7432562878081828E-14</v>
      </c>
      <c r="E152" s="3">
        <f>'AGWP calculation'!C152*'Temperature factor'!$D$17*Ecosystems!$A$2</f>
        <v>1.1612264263348694E-13</v>
      </c>
      <c r="F152" s="34">
        <v>0</v>
      </c>
      <c r="G152" s="3">
        <f>'AGWP calculation'!C152*'Temperature factor'!$D$17*Ecosystems!$B$3</f>
        <v>3.6092172710408102E-14</v>
      </c>
    </row>
    <row r="153" spans="1:7" x14ac:dyDescent="0.3">
      <c r="A153" s="16" t="s">
        <v>321</v>
      </c>
      <c r="B153" s="3">
        <f>'IPCC data'!I153*'Temperature factor'!$D$15*'Human health'!$Q$67</f>
        <v>2.2891373002090999E-3</v>
      </c>
      <c r="C153" s="3">
        <f>'AGWP calculation'!C153*'Temperature factor'!$D$17*'Human health'!$Q$66</f>
        <v>1.1415397292813004E-2</v>
      </c>
      <c r="D153" s="3">
        <f>'IPCC data'!I153*'Temperature factor'!$D$15*Ecosystems!$A$2</f>
        <v>9.4150957135849496E-12</v>
      </c>
      <c r="E153" s="3">
        <f>'AGWP calculation'!C153*'Temperature factor'!$D$17*Ecosystems!$A$2</f>
        <v>1.4294403779366788E-11</v>
      </c>
      <c r="F153" s="34">
        <v>0</v>
      </c>
      <c r="G153" s="3">
        <f>'AGWP calculation'!C153*'Temperature factor'!$D$17*Ecosystems!$B$3</f>
        <v>4.44285522872211E-12</v>
      </c>
    </row>
    <row r="154" spans="1:7" x14ac:dyDescent="0.3">
      <c r="A154" s="16" t="s">
        <v>323</v>
      </c>
      <c r="B154" s="3">
        <f>'IPCC data'!I154*'Temperature factor'!$D$15*'Human health'!$Q$67</f>
        <v>1.2451195408613982E-3</v>
      </c>
      <c r="C154" s="3">
        <f>'AGWP calculation'!C154*'Temperature factor'!$D$17*'Human health'!$Q$66</f>
        <v>6.0947699576516775E-3</v>
      </c>
      <c r="D154" s="3">
        <f>'IPCC data'!I154*'Temperature factor'!$D$15*Ecosystems!$A$2</f>
        <v>5.1211081358004115E-12</v>
      </c>
      <c r="E154" s="3">
        <f>'AGWP calculation'!C154*'Temperature factor'!$D$17*Ecosystems!$A$2</f>
        <v>7.6318940534708935E-12</v>
      </c>
      <c r="F154" s="34">
        <v>0</v>
      </c>
      <c r="G154" s="3">
        <f>'AGWP calculation'!C154*'Temperature factor'!$D$17*Ecosystems!$B$3</f>
        <v>2.3720751787814939E-12</v>
      </c>
    </row>
    <row r="155" spans="1:7" x14ac:dyDescent="0.3">
      <c r="A155" s="16" t="s">
        <v>325</v>
      </c>
      <c r="B155" s="3">
        <f>'IPCC data'!I155*'Temperature factor'!$D$15*'Human health'!$Q$67</f>
        <v>7.7873455820197415E-5</v>
      </c>
      <c r="C155" s="3">
        <f>'AGWP calculation'!C155*'Temperature factor'!$D$17*'Human health'!$Q$66</f>
        <v>3.814504730362685E-4</v>
      </c>
      <c r="D155" s="3">
        <f>'IPCC data'!I155*'Temperature factor'!$D$15*Ecosystems!$A$2</f>
        <v>3.2028923735933851E-13</v>
      </c>
      <c r="E155" s="3">
        <f>'AGWP calculation'!C155*'Temperature factor'!$D$17*Ecosystems!$A$2</f>
        <v>4.7765372886704353E-13</v>
      </c>
      <c r="F155" s="34">
        <v>0</v>
      </c>
      <c r="G155" s="3">
        <f>'AGWP calculation'!C155*'Temperature factor'!$D$17*Ecosystems!$B$3</f>
        <v>1.4845994275597301E-13</v>
      </c>
    </row>
    <row r="156" spans="1:7" x14ac:dyDescent="0.3">
      <c r="A156" s="16" t="s">
        <v>327</v>
      </c>
      <c r="B156" s="3">
        <f>'IPCC data'!I156*'Temperature factor'!$D$15*'Human health'!$Q$67</f>
        <v>1.1681018373029611E-3</v>
      </c>
      <c r="C156" s="3">
        <f>'AGWP calculation'!C156*'Temperature factor'!$D$17*'Human health'!$Q$66</f>
        <v>5.712088399673145E-3</v>
      </c>
      <c r="D156" s="3">
        <f>'IPCC data'!I156*'Temperature factor'!$D$15*Ecosystems!$A$2</f>
        <v>4.8043385603900768E-12</v>
      </c>
      <c r="E156" s="3">
        <f>'AGWP calculation'!C156*'Temperature factor'!$D$17*Ecosystems!$A$2</f>
        <v>7.1526987553706443E-12</v>
      </c>
      <c r="F156" s="34">
        <v>0</v>
      </c>
      <c r="G156" s="3">
        <f>'AGWP calculation'!C156*'Temperature factor'!$D$17*Ecosystems!$B$3</f>
        <v>2.2231360996422273E-12</v>
      </c>
    </row>
    <row r="157" spans="1:7" x14ac:dyDescent="0.3">
      <c r="A157" s="16" t="s">
        <v>329</v>
      </c>
      <c r="B157" s="3">
        <f>'IPCC data'!I157*'Temperature factor'!$D$15*'Human health'!$Q$67</f>
        <v>1.2194469730085857E-3</v>
      </c>
      <c r="C157" s="3">
        <f>'AGWP calculation'!C157*'Temperature factor'!$D$17*'Human health'!$Q$66</f>
        <v>5.9796584240219674E-3</v>
      </c>
      <c r="D157" s="3">
        <f>'IPCC data'!I157*'Temperature factor'!$D$15*Ecosystems!$A$2</f>
        <v>5.0155182773302997E-12</v>
      </c>
      <c r="E157" s="3">
        <f>'AGWP calculation'!C157*'Temperature factor'!$D$17*Ecosystems!$A$2</f>
        <v>7.4877509545354592E-12</v>
      </c>
      <c r="F157" s="34">
        <v>0</v>
      </c>
      <c r="G157" s="3">
        <f>'AGWP calculation'!C157*'Temperature factor'!$D$17*Ecosystems!$B$3</f>
        <v>2.3272739453285887E-12</v>
      </c>
    </row>
    <row r="158" spans="1:7" x14ac:dyDescent="0.3">
      <c r="A158" s="16" t="s">
        <v>331</v>
      </c>
      <c r="B158" s="3">
        <f>'IPCC data'!I158*'Temperature factor'!$D$15*'Human health'!$Q$67</f>
        <v>2.2677434936650897E-3</v>
      </c>
      <c r="C158" s="3">
        <f>'AGWP calculation'!C158*'Temperature factor'!$D$17*'Human health'!$Q$66</f>
        <v>1.131575075468548E-2</v>
      </c>
      <c r="D158" s="3">
        <f>'IPCC data'!I158*'Temperature factor'!$D$15*Ecosystems!$A$2</f>
        <v>9.3271041648598575E-12</v>
      </c>
      <c r="E158" s="3">
        <f>'AGWP calculation'!C158*'Temperature factor'!$D$17*Ecosystems!$A$2</f>
        <v>1.4169626006445325E-11</v>
      </c>
      <c r="F158" s="34">
        <v>0</v>
      </c>
      <c r="G158" s="3">
        <f>'AGWP calculation'!C158*'Temperature factor'!$D$17*Ecosystems!$B$3</f>
        <v>4.4040729479492225E-12</v>
      </c>
    </row>
    <row r="159" spans="1:7" x14ac:dyDescent="0.3">
      <c r="A159" s="16" t="s">
        <v>333</v>
      </c>
      <c r="B159" s="3">
        <f>'IPCC data'!I159*'Temperature factor'!$D$15*'Human health'!$Q$67</f>
        <v>1.6644381491239997E-3</v>
      </c>
      <c r="C159" s="3">
        <f>'AGWP calculation'!C159*'Temperature factor'!$D$17*'Human health'!$Q$66</f>
        <v>8.1588893594234067E-3</v>
      </c>
      <c r="D159" s="3">
        <f>'IPCC data'!I159*'Temperature factor'!$D$15*Ecosystems!$A$2</f>
        <v>6.845742490812234E-12</v>
      </c>
      <c r="E159" s="3">
        <f>'AGWP calculation'!C159*'Temperature factor'!$D$17*Ecosystems!$A$2</f>
        <v>1.0216592195893525E-11</v>
      </c>
      <c r="F159" s="34">
        <v>0</v>
      </c>
      <c r="G159" s="3">
        <f>'AGWP calculation'!C159*'Temperature factor'!$D$17*Ecosystems!$B$3</f>
        <v>3.1754273041290687E-12</v>
      </c>
    </row>
    <row r="160" spans="1:7" x14ac:dyDescent="0.3">
      <c r="A160" s="16" t="s">
        <v>335</v>
      </c>
      <c r="B160" s="3">
        <f>'IPCC data'!I160*'Temperature factor'!$D$15*'Human health'!$Q$67</f>
        <v>3.1363320393519066E-3</v>
      </c>
      <c r="C160" s="3">
        <f>'AGWP calculation'!C160*'Temperature factor'!$D$17*'Human health'!$Q$66</f>
        <v>1.5648118197471066E-2</v>
      </c>
      <c r="D160" s="3">
        <f>'IPCC data'!I160*'Temperature factor'!$D$15*Ecosystems!$A$2</f>
        <v>1.2899561043098631E-11</v>
      </c>
      <c r="E160" s="3">
        <f>'AGWP calculation'!C160*'Temperature factor'!$D$17*Ecosystems!$A$2</f>
        <v>1.9594632947443289E-11</v>
      </c>
      <c r="F160" s="34">
        <v>0</v>
      </c>
      <c r="G160" s="3">
        <f>'AGWP calculation'!C160*'Temperature factor'!$D$17*Ecosystems!$B$3</f>
        <v>6.0902237539350767E-12</v>
      </c>
    </row>
    <row r="161" spans="1:7" x14ac:dyDescent="0.3">
      <c r="A161" s="16" t="s">
        <v>337</v>
      </c>
      <c r="B161" s="3">
        <f>'IPCC data'!I161*'Temperature factor'!$D$15*'Human health'!$Q$67</f>
        <v>2.6100443983692541E-5</v>
      </c>
      <c r="C161" s="3">
        <f>'AGWP calculation'!C161*'Temperature factor'!$D$17*'Human health'!$Q$66</f>
        <v>1.2699617889740241E-4</v>
      </c>
      <c r="D161" s="3">
        <f>'IPCC data'!I161*'Temperature factor'!$D$15*Ecosystems!$A$2</f>
        <v>1.0734968944461345E-13</v>
      </c>
      <c r="E161" s="3">
        <f>'AGWP calculation'!C161*'Temperature factor'!$D$17*Ecosystems!$A$2</f>
        <v>1.5902509680842055E-13</v>
      </c>
      <c r="F161" s="34">
        <v>0</v>
      </c>
      <c r="G161" s="3">
        <f>'AGWP calculation'!C161*'Temperature factor'!$D$17*Ecosystems!$B$3</f>
        <v>4.9426719278292875E-14</v>
      </c>
    </row>
    <row r="162" spans="1:7" x14ac:dyDescent="0.3">
      <c r="A162" s="16" t="s">
        <v>339</v>
      </c>
      <c r="B162" s="3">
        <f>'IPCC data'!I162*'Temperature factor'!$D$15*'Human health'!$Q$67</f>
        <v>0</v>
      </c>
      <c r="C162" s="3">
        <f>'AGWP calculation'!C162*'Temperature factor'!$D$17*'Human health'!$Q$66</f>
        <v>0</v>
      </c>
      <c r="D162" s="3">
        <f>'IPCC data'!I162*'Temperature factor'!$D$15*Ecosystems!$A$2</f>
        <v>0</v>
      </c>
      <c r="E162" s="3">
        <f>'AGWP calculation'!C162*'Temperature factor'!$D$17*Ecosystems!$A$2</f>
        <v>0</v>
      </c>
      <c r="F162" s="34">
        <v>0</v>
      </c>
      <c r="G162" s="3">
        <f>'AGWP calculation'!C162*'Temperature factor'!$D$17*Ecosystems!$B$3</f>
        <v>0</v>
      </c>
    </row>
    <row r="163" spans="1:7" x14ac:dyDescent="0.3">
      <c r="A163" s="16" t="s">
        <v>341</v>
      </c>
      <c r="B163" s="3">
        <f>'IPCC data'!I163*'Temperature factor'!$D$15*'Human health'!$Q$67</f>
        <v>3.7268010999665904E-4</v>
      </c>
      <c r="C163" s="3">
        <f>'AGWP calculation'!C163*'Temperature factor'!$D$17*'Human health'!$Q$66</f>
        <v>1.8258783378300154E-3</v>
      </c>
      <c r="D163" s="3">
        <f>'IPCC data'!I163*'Temperature factor'!$D$15*Ecosystems!$A$2</f>
        <v>1.5328127787911198E-12</v>
      </c>
      <c r="E163" s="3">
        <f>'AGWP calculation'!C163*'Temperature factor'!$D$17*Ecosystems!$A$2</f>
        <v>2.2863717787004635E-12</v>
      </c>
      <c r="F163" s="34">
        <v>0</v>
      </c>
      <c r="G163" s="3">
        <f>'AGWP calculation'!C163*'Temperature factor'!$D$17*Ecosystems!$B$3</f>
        <v>7.1062906635284678E-13</v>
      </c>
    </row>
    <row r="164" spans="1:7" x14ac:dyDescent="0.3">
      <c r="A164" s="23" t="s">
        <v>343</v>
      </c>
      <c r="B164" s="3">
        <f>'IPCC data'!I164*'Temperature factor'!$D$15*'Human health'!$Q$67</f>
        <v>2.3961063329291511E-5</v>
      </c>
      <c r="C164" s="3">
        <f>'AGWP calculation'!C164*'Temperature factor'!$D$17*'Human health'!$Q$66</f>
        <v>1.1626089051249376E-4</v>
      </c>
      <c r="D164" s="3">
        <f>'IPCC data'!I164*'Temperature factor'!$D$15*Ecosystems!$A$2</f>
        <v>9.8550534572104142E-14</v>
      </c>
      <c r="E164" s="3">
        <f>'AGWP calculation'!C164*'Temperature factor'!$D$17*Ecosystems!$A$2</f>
        <v>1.4558232798263085E-13</v>
      </c>
      <c r="F164" s="34">
        <v>0</v>
      </c>
      <c r="G164" s="3">
        <f>'AGWP calculation'!C164*'Temperature factor'!$D$17*Ecosystems!$B$3</f>
        <v>4.5248561400006888E-14</v>
      </c>
    </row>
    <row r="165" spans="1:7" x14ac:dyDescent="0.3">
      <c r="A165" s="16" t="s">
        <v>345</v>
      </c>
      <c r="B165" s="3">
        <f>'IPCC data'!I165*'Temperature factor'!$D$15*'Human health'!$Q$67</f>
        <v>5.5623897014426722E-6</v>
      </c>
      <c r="C165" s="3">
        <f>'AGWP calculation'!C165*'Temperature factor'!$D$17*'Human health'!$Q$66</f>
        <v>2.6267195275359465E-5</v>
      </c>
      <c r="D165" s="3">
        <f>'IPCC data'!I165*'Temperature factor'!$D$15*Ecosystems!$A$2</f>
        <v>2.2877802668524176E-14</v>
      </c>
      <c r="E165" s="3">
        <f>'AGWP calculation'!C165*'Temperature factor'!$D$17*Ecosystems!$A$2</f>
        <v>3.2891881533887355E-14</v>
      </c>
      <c r="F165" s="34">
        <v>0</v>
      </c>
      <c r="G165" s="3">
        <f>'AGWP calculation'!C165*'Temperature factor'!$D$17*Ecosystems!$B$3</f>
        <v>1.0223152368640665E-14</v>
      </c>
    </row>
    <row r="166" spans="1:7" x14ac:dyDescent="0.3">
      <c r="A166" s="16" t="s">
        <v>347</v>
      </c>
      <c r="B166" s="3">
        <f>'IPCC data'!I166*'Temperature factor'!$D$15*'Human health'!$Q$67</f>
        <v>6.1614162846749604E-5</v>
      </c>
      <c r="C166" s="3">
        <f>'AGWP calculation'!C166*'Temperature factor'!$D$17*'Human health'!$Q$66</f>
        <v>3.0150172159662742E-4</v>
      </c>
      <c r="D166" s="3">
        <f>'IPCC data'!I166*'Temperature factor'!$D$15*Ecosystems!$A$2</f>
        <v>2.5341566032826781E-13</v>
      </c>
      <c r="E166" s="3">
        <f>'AGWP calculation'!C166*'Temperature factor'!$D$17*Ecosystems!$A$2</f>
        <v>3.7754159913381325E-13</v>
      </c>
      <c r="F166" s="34">
        <v>0</v>
      </c>
      <c r="G166" s="3">
        <f>'AGWP calculation'!C166*'Temperature factor'!$D$17*Ecosystems!$B$3</f>
        <v>1.173440105415906E-13</v>
      </c>
    </row>
    <row r="167" spans="1:7" x14ac:dyDescent="0.3">
      <c r="A167" s="16" t="s">
        <v>349</v>
      </c>
      <c r="B167" s="3">
        <f>'IPCC data'!I167*'Temperature factor'!$D$15*'Human health'!$Q$67</f>
        <v>5.5623897014426726E-5</v>
      </c>
      <c r="C167" s="3">
        <f>'AGWP calculation'!C167*'Temperature factor'!$D$17*'Human health'!$Q$66</f>
        <v>2.7409247246914462E-4</v>
      </c>
      <c r="D167" s="3">
        <f>'IPCC data'!I167*'Temperature factor'!$D$15*Ecosystems!$A$2</f>
        <v>2.2877802668524179E-13</v>
      </c>
      <c r="E167" s="3">
        <f>'AGWP calculation'!C167*'Temperature factor'!$D$17*Ecosystems!$A$2</f>
        <v>3.4321963343541675E-13</v>
      </c>
      <c r="F167" s="34">
        <v>0</v>
      </c>
      <c r="G167" s="3">
        <f>'AGWP calculation'!C167*'Temperature factor'!$D$17*Ecosystems!$B$3</f>
        <v>1.0667637255425115E-13</v>
      </c>
    </row>
    <row r="168" spans="1:7" x14ac:dyDescent="0.3">
      <c r="A168" s="16" t="s">
        <v>351</v>
      </c>
      <c r="B168" s="3">
        <f>'IPCC data'!I168*'Temperature factor'!$D$15*'Human health'!$Q$67</f>
        <v>2.6399957275308688E-4</v>
      </c>
      <c r="C168" s="3">
        <f>'AGWP calculation'!C168*'Temperature factor'!$D$17*'Human health'!$Q$66</f>
        <v>1.2931696780127606E-3</v>
      </c>
      <c r="D168" s="3">
        <f>'IPCC data'!I168*'Temperature factor'!$D$15*Ecosystems!$A$2</f>
        <v>1.0858157112676476E-12</v>
      </c>
      <c r="E168" s="3">
        <f>'AGWP calculation'!C168*'Temperature factor'!$D$17*Ecosystems!$A$2</f>
        <v>1.6193119747471362E-12</v>
      </c>
      <c r="F168" s="34">
        <v>0</v>
      </c>
      <c r="G168" s="3">
        <f>'AGWP calculation'!C168*'Temperature factor'!$D$17*Ecosystems!$B$3</f>
        <v>5.0329966782681261E-13</v>
      </c>
    </row>
    <row r="169" spans="1:7" x14ac:dyDescent="0.3">
      <c r="A169" s="16" t="s">
        <v>353</v>
      </c>
      <c r="B169" s="3">
        <f>'IPCC data'!I169*'Temperature factor'!$D$15*'Human health'!$Q$67</f>
        <v>3.213349742910344E-4</v>
      </c>
      <c r="C169" s="3">
        <f>'AGWP calculation'!C169*'Temperature factor'!$D$17*'Human health'!$Q$66</f>
        <v>1.5741100342169024E-3</v>
      </c>
      <c r="D169" s="3">
        <f>'IPCC data'!I169*'Temperature factor'!$D$15*Ecosystems!$A$2</f>
        <v>1.3216330618508967E-12</v>
      </c>
      <c r="E169" s="3">
        <f>'AGWP calculation'!C169*'Temperature factor'!$D$17*Ecosystems!$A$2</f>
        <v>1.9711065541639631E-12</v>
      </c>
      <c r="F169" s="34">
        <v>0</v>
      </c>
      <c r="G169" s="3">
        <f>'AGWP calculation'!C169*'Temperature factor'!$D$17*Ecosystems!$B$3</f>
        <v>6.1264122629420475E-13</v>
      </c>
    </row>
    <row r="170" spans="1:7" x14ac:dyDescent="0.3">
      <c r="A170" s="16" t="s">
        <v>355</v>
      </c>
      <c r="B170" s="3">
        <f>'IPCC data'!I170*'Temperature factor'!$D$15*'Human health'!$Q$67</f>
        <v>9.4988501055405641E-5</v>
      </c>
      <c r="C170" s="3">
        <f>'AGWP calculation'!C170*'Temperature factor'!$D$17*'Human health'!$Q$66</f>
        <v>4.6368362504946005E-4</v>
      </c>
      <c r="D170" s="3">
        <f>'IPCC data'!I170*'Temperature factor'!$D$15*Ecosystems!$A$2</f>
        <v>3.9068247633941284E-13</v>
      </c>
      <c r="E170" s="3">
        <f>'AGWP calculation'!C170*'Temperature factor'!$D$17*Ecosystems!$A$2</f>
        <v>5.8062639366134492E-13</v>
      </c>
      <c r="F170" s="34">
        <v>0</v>
      </c>
      <c r="G170" s="3">
        <f>'AGWP calculation'!C170*'Temperature factor'!$D$17*Ecosystems!$B$3</f>
        <v>1.8046496019203965E-13</v>
      </c>
    </row>
    <row r="171" spans="1:7" x14ac:dyDescent="0.3">
      <c r="A171" s="16" t="s">
        <v>357</v>
      </c>
      <c r="B171" s="3">
        <f>'IPCC data'!I171*'Temperature factor'!$D$15*'Human health'!$Q$67</f>
        <v>1.0097876688772851E-4</v>
      </c>
      <c r="C171" s="3">
        <f>'AGWP calculation'!C171*'Temperature factor'!$D$17*'Human health'!$Q$66</f>
        <v>4.933776502989329E-4</v>
      </c>
      <c r="D171" s="3">
        <f>'IPCC data'!I171*'Temperature factor'!$D$15*Ecosystems!$A$2</f>
        <v>4.1532010998243885E-13</v>
      </c>
      <c r="E171" s="3">
        <f>'AGWP calculation'!C171*'Temperature factor'!$D$17*Ecosystems!$A$2</f>
        <v>6.178093646839927E-13</v>
      </c>
      <c r="F171" s="34">
        <v>0</v>
      </c>
      <c r="G171" s="3">
        <f>'AGWP calculation'!C171*'Temperature factor'!$D$17*Ecosystems!$B$3</f>
        <v>1.9202182956394368E-13</v>
      </c>
    </row>
    <row r="172" spans="1:7" x14ac:dyDescent="0.3">
      <c r="A172" s="16" t="s">
        <v>359</v>
      </c>
      <c r="B172" s="3">
        <f>'IPCC data'!I172*'Temperature factor'!$D$15*'Human health'!$Q$67</f>
        <v>9.4560624924525433E-5</v>
      </c>
      <c r="C172" s="3">
        <f>'AGWP calculation'!C172*'Temperature factor'!$D$17*'Human health'!$Q$66</f>
        <v>4.6368362504946005E-4</v>
      </c>
      <c r="D172" s="3">
        <f>'IPCC data'!I172*'Temperature factor'!$D$15*Ecosystems!$A$2</f>
        <v>3.8892264536491099E-13</v>
      </c>
      <c r="E172" s="3">
        <f>'AGWP calculation'!C172*'Temperature factor'!$D$17*Ecosystems!$A$2</f>
        <v>5.8062639366134492E-13</v>
      </c>
      <c r="F172" s="34">
        <v>0</v>
      </c>
      <c r="G172" s="3">
        <f>'AGWP calculation'!C172*'Temperature factor'!$D$17*Ecosystems!$B$3</f>
        <v>1.8046496019203965E-13</v>
      </c>
    </row>
    <row r="173" spans="1:7" x14ac:dyDescent="0.3">
      <c r="A173" s="16" t="s">
        <v>361</v>
      </c>
      <c r="B173" s="3">
        <f>'IPCC data'!I173*'Temperature factor'!$D$15*'Human health'!$Q$67</f>
        <v>1.9468363955049354E-3</v>
      </c>
      <c r="C173" s="3">
        <f>'AGWP calculation'!C173*'Temperature factor'!$D$17*'Human health'!$Q$66</f>
        <v>1.0383740582486478E-2</v>
      </c>
      <c r="D173" s="3">
        <f>'IPCC data'!I173*'Temperature factor'!$D$15*Ecosystems!$A$2</f>
        <v>8.0072309339834611E-12</v>
      </c>
      <c r="E173" s="3">
        <f>'AGWP calculation'!C173*'Temperature factor'!$D$17*Ecosystems!$A$2</f>
        <v>1.300255933446209E-11</v>
      </c>
      <c r="F173" s="34">
        <v>0</v>
      </c>
      <c r="G173" s="3">
        <f>'AGWP calculation'!C173*'Temperature factor'!$D$17*Ecosystems!$B$3</f>
        <v>4.041336009359839E-12</v>
      </c>
    </row>
    <row r="174" spans="1:7" x14ac:dyDescent="0.3">
      <c r="A174" s="16" t="s">
        <v>363</v>
      </c>
      <c r="B174" s="3">
        <f>'IPCC data'!I174*'Temperature factor'!$D$15*'Human health'!$Q$67</f>
        <v>0</v>
      </c>
      <c r="C174" s="3">
        <f>'AGWP calculation'!C174*'Temperature factor'!$D$17*'Human health'!$Q$66</f>
        <v>0</v>
      </c>
      <c r="D174" s="3">
        <f>'IPCC data'!I174*'Temperature factor'!$D$15*Ecosystems!$A$2</f>
        <v>0</v>
      </c>
      <c r="E174" s="3">
        <f>'AGWP calculation'!C174*'Temperature factor'!$D$17*Ecosystems!$A$2</f>
        <v>0</v>
      </c>
      <c r="F174" s="34">
        <v>0</v>
      </c>
      <c r="G174" s="3">
        <f>'AGWP calculation'!C174*'Temperature factor'!$D$17*Ecosystems!$B$3</f>
        <v>0</v>
      </c>
    </row>
    <row r="175" spans="1:7" x14ac:dyDescent="0.3">
      <c r="A175" s="16" t="s">
        <v>365</v>
      </c>
      <c r="B175" s="3">
        <f>'IPCC data'!I175*'Temperature factor'!$D$15*'Human health'!$Q$67</f>
        <v>0</v>
      </c>
      <c r="C175" s="3">
        <f>'AGWP calculation'!C175*'Temperature factor'!$D$17*'Human health'!$Q$66</f>
        <v>0</v>
      </c>
      <c r="D175" s="3">
        <f>'IPCC data'!I175*'Temperature factor'!$D$15*Ecosystems!$A$2</f>
        <v>0</v>
      </c>
      <c r="E175" s="3">
        <f>'AGWP calculation'!C175*'Temperature factor'!$D$17*Ecosystems!$A$2</f>
        <v>0</v>
      </c>
      <c r="F175" s="34">
        <v>0</v>
      </c>
      <c r="G175" s="3">
        <f>'AGWP calculation'!C175*'Temperature factor'!$D$17*Ecosystems!$B$3</f>
        <v>0</v>
      </c>
    </row>
    <row r="176" spans="1:7" x14ac:dyDescent="0.3">
      <c r="A176" s="16" t="s">
        <v>367</v>
      </c>
      <c r="B176" s="3">
        <f>'IPCC data'!I176*'Temperature factor'!$D$15*'Human health'!$Q$67</f>
        <v>0</v>
      </c>
      <c r="C176" s="3">
        <f>'AGWP calculation'!C176*'Temperature factor'!$D$17*'Human health'!$Q$66</f>
        <v>0</v>
      </c>
      <c r="D176" s="3">
        <f>'IPCC data'!I176*'Temperature factor'!$D$15*Ecosystems!$A$2</f>
        <v>0</v>
      </c>
      <c r="E176" s="3">
        <f>'AGWP calculation'!C176*'Temperature factor'!$D$17*Ecosystems!$A$2</f>
        <v>0</v>
      </c>
      <c r="F176" s="34">
        <v>0</v>
      </c>
      <c r="G176" s="3">
        <f>'AGWP calculation'!C176*'Temperature factor'!$D$17*Ecosystems!$B$3</f>
        <v>0</v>
      </c>
    </row>
    <row r="177" spans="1:7" x14ac:dyDescent="0.3">
      <c r="A177" s="16" t="s">
        <v>369</v>
      </c>
      <c r="B177" s="3">
        <f>'IPCC data'!I177*'Temperature factor'!$D$15*'Human health'!$Q$67</f>
        <v>5.2200887967385082E-5</v>
      </c>
      <c r="C177" s="3">
        <f>'AGWP calculation'!C177*'Temperature factor'!$D$17*'Human health'!$Q$66</f>
        <v>2.5581972087032406E-4</v>
      </c>
      <c r="D177" s="3">
        <f>'IPCC data'!I177*'Temperature factor'!$D$15*Ecosystems!$A$2</f>
        <v>2.1469937888922689E-13</v>
      </c>
      <c r="E177" s="3">
        <f>'AGWP calculation'!C177*'Temperature factor'!$D$17*Ecosystems!$A$2</f>
        <v>3.2033842458970638E-13</v>
      </c>
      <c r="F177" s="34">
        <v>0</v>
      </c>
      <c r="G177" s="3">
        <f>'AGWP calculation'!C177*'Temperature factor'!$D$17*Ecosystems!$B$3</f>
        <v>9.9564645480584411E-14</v>
      </c>
    </row>
    <row r="178" spans="1:7" x14ac:dyDescent="0.3">
      <c r="A178" s="23" t="s">
        <v>371</v>
      </c>
      <c r="B178" s="3">
        <f>'IPCC data'!I178*'Temperature factor'!$D$15*'Human health'!$Q$67</f>
        <v>4.1546772308467964E-3</v>
      </c>
      <c r="C178" s="3">
        <f>'AGWP calculation'!C178*'Temperature factor'!$D$17*'Human health'!$Q$66</f>
        <v>0.12343455357286519</v>
      </c>
      <c r="D178" s="3">
        <f>'IPCC data'!I178*'Temperature factor'!$D$15*Ecosystems!$A$2</f>
        <v>1.7087958762413059E-11</v>
      </c>
      <c r="E178" s="3">
        <f>'AGWP calculation'!C178*'Temperature factor'!$D$17*Ecosystems!$A$2</f>
        <v>1.5456521607069041E-10</v>
      </c>
      <c r="F178" s="34">
        <v>0</v>
      </c>
      <c r="G178" s="3">
        <f>'AGWP calculation'!C178*'Temperature factor'!$D$17*Ecosystems!$B$3</f>
        <v>4.8040540130079455E-11</v>
      </c>
    </row>
    <row r="179" spans="1:7" x14ac:dyDescent="0.3">
      <c r="A179" s="16" t="s">
        <v>373</v>
      </c>
      <c r="B179" s="3">
        <f>'IPCC data'!I179*'Temperature factor'!$D$15*'Human health'!$Q$67</f>
        <v>0</v>
      </c>
      <c r="C179" s="3">
        <f>'AGWP calculation'!C179*'Temperature factor'!$D$17*'Human health'!$Q$66</f>
        <v>0</v>
      </c>
      <c r="D179" s="3">
        <f>'IPCC data'!I179*'Temperature factor'!$D$15*Ecosystems!$A$2</f>
        <v>0</v>
      </c>
      <c r="E179" s="3">
        <f>'AGWP calculation'!C179*'Temperature factor'!$D$17*Ecosystems!$A$2</f>
        <v>0</v>
      </c>
      <c r="F179" s="34">
        <v>0</v>
      </c>
      <c r="G179" s="3">
        <f>'AGWP calculation'!C179*'Temperature factor'!$D$17*Ecosystems!$B$3</f>
        <v>0</v>
      </c>
    </row>
    <row r="180" spans="1:7" x14ac:dyDescent="0.3">
      <c r="A180" s="16" t="s">
        <v>375</v>
      </c>
      <c r="B180" s="3">
        <f>'IPCC data'!I180*'Temperature factor'!$D$15*'Human health'!$Q$67</f>
        <v>2.5159116495756091E-4</v>
      </c>
      <c r="C180" s="3">
        <f>'AGWP calculation'!C180*'Temperature factor'!$D$17*'Human health'!$Q$66</f>
        <v>1.2308775266757573E-3</v>
      </c>
      <c r="D180" s="3">
        <f>'IPCC data'!I180*'Temperature factor'!$D$15*Ecosystems!$A$2</f>
        <v>1.0347806130070935E-12</v>
      </c>
      <c r="E180" s="3">
        <f>'AGWP calculation'!C180*'Temperature factor'!$D$17*Ecosystems!$A$2</f>
        <v>1.5413095066195352E-12</v>
      </c>
      <c r="F180" s="34">
        <v>0</v>
      </c>
      <c r="G180" s="3">
        <f>'AGWP calculation'!C180*'Temperature factor'!$D$17*Ecosystems!$B$3</f>
        <v>4.7905565746282853E-13</v>
      </c>
    </row>
    <row r="181" spans="1:7" x14ac:dyDescent="0.3">
      <c r="A181" s="16" t="s">
        <v>377</v>
      </c>
      <c r="B181" s="3">
        <f>'IPCC data'!I181*'Temperature factor'!$D$15*'Human health'!$Q$67</f>
        <v>2.4816815591051925E-4</v>
      </c>
      <c r="C181" s="3">
        <f>'AGWP calculation'!C181*'Temperature factor'!$D$17*'Human health'!$Q$66</f>
        <v>1.2148623423942457E-3</v>
      </c>
      <c r="D181" s="3">
        <f>'IPCC data'!I181*'Temperature factor'!$D$15*Ecosystems!$A$2</f>
        <v>1.0207019652110786E-12</v>
      </c>
      <c r="E181" s="3">
        <f>'AGWP calculation'!C181*'Temperature factor'!$D$17*Ecosystems!$A$2</f>
        <v>1.5212552321296737E-12</v>
      </c>
      <c r="F181" s="34">
        <v>0</v>
      </c>
      <c r="G181" s="3">
        <f>'AGWP calculation'!C181*'Temperature factor'!$D$17*Ecosystems!$B$3</f>
        <v>4.7282257214841214E-13</v>
      </c>
    </row>
    <row r="182" spans="1:7" x14ac:dyDescent="0.3">
      <c r="A182" s="16" t="s">
        <v>379</v>
      </c>
      <c r="B182" s="3">
        <f>'IPCC data'!I182*'Temperature factor'!$D$15*'Human health'!$Q$67</f>
        <v>1.608814252109573E-4</v>
      </c>
      <c r="C182" s="3">
        <f>'AGWP calculation'!C182*'Temperature factor'!$D$17*'Human health'!$Q$66</f>
        <v>7.8819573557818365E-4</v>
      </c>
      <c r="D182" s="3">
        <f>'IPCC data'!I182*'Temperature factor'!$D$15*Ecosystems!$A$2</f>
        <v>6.616964464126992E-13</v>
      </c>
      <c r="E182" s="3">
        <f>'AGWP calculation'!C182*'Temperature factor'!$D$17*Ecosystems!$A$2</f>
        <v>9.8698168907559677E-13</v>
      </c>
      <c r="F182" s="34">
        <v>0</v>
      </c>
      <c r="G182" s="3">
        <f>'AGWP calculation'!C182*'Temperature factor'!$D$17*Ecosystems!$B$3</f>
        <v>3.0676457903700981E-13</v>
      </c>
    </row>
    <row r="183" spans="1:7" x14ac:dyDescent="0.3">
      <c r="A183" s="16" t="s">
        <v>381</v>
      </c>
      <c r="B183" s="3">
        <f>'IPCC data'!I183*'Temperature factor'!$D$15*'Human health'!$Q$67</f>
        <v>1.677274433050406E-4</v>
      </c>
      <c r="C183" s="3">
        <f>'AGWP calculation'!C183*'Temperature factor'!$D$17*'Human health'!$Q$66</f>
        <v>8.2051575385776632E-4</v>
      </c>
      <c r="D183" s="3">
        <f>'IPCC data'!I183*'Temperature factor'!$D$15*Ecosystems!$A$2</f>
        <v>6.8985374200472905E-13</v>
      </c>
      <c r="E183" s="3">
        <f>'AGWP calculation'!C183*'Temperature factor'!$D$17*Ecosystems!$A$2</f>
        <v>1.0274529385288014E-12</v>
      </c>
      <c r="F183" s="34">
        <v>0</v>
      </c>
      <c r="G183" s="3">
        <f>'AGWP calculation'!C183*'Temperature factor'!$D$17*Ecosystems!$B$3</f>
        <v>3.1934348089408688E-13</v>
      </c>
    </row>
    <row r="184" spans="1:7" x14ac:dyDescent="0.3">
      <c r="A184" s="16" t="s">
        <v>383</v>
      </c>
      <c r="B184" s="3">
        <f>'IPCC data'!I184*'Temperature factor'!$D$15*'Human health'!$Q$67</f>
        <v>1.4119912319046785E-5</v>
      </c>
      <c r="C184" s="3">
        <f>'AGWP calculation'!C184*'Temperature factor'!$D$17*'Human health'!$Q$66</f>
        <v>7.0121990865524832E-5</v>
      </c>
      <c r="D184" s="3">
        <f>'IPCC data'!I184*'Temperature factor'!$D$15*Ecosystems!$A$2</f>
        <v>5.8074422158561368E-14</v>
      </c>
      <c r="E184" s="3">
        <f>'AGWP calculation'!C184*'Temperature factor'!$D$17*Ecosystems!$A$2</f>
        <v>8.780702287742103E-14</v>
      </c>
      <c r="F184" s="34">
        <v>0</v>
      </c>
      <c r="G184" s="3">
        <f>'AGWP calculation'!C184*'Temperature factor'!$D$17*Ecosystems!$B$3</f>
        <v>2.7291371975414647E-14</v>
      </c>
    </row>
    <row r="185" spans="1:7" x14ac:dyDescent="0.3">
      <c r="A185" s="16" t="s">
        <v>385</v>
      </c>
      <c r="B185" s="3">
        <f>'IPCC data'!I185*'Temperature factor'!$D$15*'Human health'!$Q$67</f>
        <v>7.2738942249634951E-6</v>
      </c>
      <c r="C185" s="3">
        <f>'AGWP calculation'!C185*'Temperature factor'!$D$17*'Human health'!$Q$66</f>
        <v>3.6545662991804479E-5</v>
      </c>
      <c r="D185" s="3">
        <f>'IPCC data'!I185*'Temperature factor'!$D$15*Ecosystems!$A$2</f>
        <v>2.9917126566531617E-14</v>
      </c>
      <c r="E185" s="3">
        <f>'AGWP calculation'!C185*'Temperature factor'!$D$17*Ecosystems!$A$2</f>
        <v>4.5762617786278068E-14</v>
      </c>
      <c r="F185" s="34">
        <v>0</v>
      </c>
      <c r="G185" s="3">
        <f>'AGWP calculation'!C185*'Temperature factor'!$D$17*Ecosystems!$B$3</f>
        <v>1.4223516338978321E-14</v>
      </c>
    </row>
    <row r="186" spans="1:7" x14ac:dyDescent="0.3">
      <c r="A186" s="16" t="s">
        <v>387</v>
      </c>
      <c r="B186" s="3">
        <f>'IPCC data'!I186*'Temperature factor'!$D$15*'Human health'!$Q$67</f>
        <v>2.0110178151369661E-4</v>
      </c>
      <c r="C186" s="3">
        <f>'AGWP calculation'!C186*'Temperature factor'!$D$17*'Human health'!$Q$66</f>
        <v>9.8425659045351874E-4</v>
      </c>
      <c r="D186" s="3">
        <f>'IPCC data'!I186*'Temperature factor'!$D$15*Ecosystems!$A$2</f>
        <v>8.2712055801587403E-13</v>
      </c>
      <c r="E186" s="3">
        <f>'AGWP calculation'!C186*'Temperature factor'!$D$17*Ecosystems!$A$2</f>
        <v>1.232489835049661E-12</v>
      </c>
      <c r="F186" s="34">
        <v>0</v>
      </c>
      <c r="G186" s="3">
        <f>'AGWP calculation'!C186*'Temperature factor'!$D$17*Ecosystems!$B$3</f>
        <v>3.8307116494786762E-13</v>
      </c>
    </row>
    <row r="187" spans="1:7" x14ac:dyDescent="0.3">
      <c r="A187" s="16" t="s">
        <v>389</v>
      </c>
      <c r="B187" s="3">
        <f>'IPCC data'!I187*'Temperature factor'!$D$15*'Human health'!$Q$67</f>
        <v>1.4248275158310845E-4</v>
      </c>
      <c r="C187" s="3">
        <f>'AGWP calculation'!C187*'Temperature factor'!$D$17*'Human health'!$Q$66</f>
        <v>6.9732542846030852E-4</v>
      </c>
      <c r="D187" s="3">
        <f>'IPCC data'!I187*'Temperature factor'!$D$15*Ecosystems!$A$2</f>
        <v>5.860237145091193E-13</v>
      </c>
      <c r="E187" s="3">
        <f>'AGWP calculation'!C187*'Temperature factor'!$D$17*Ecosystems!$A$2</f>
        <v>8.731935459055146E-13</v>
      </c>
      <c r="F187" s="34">
        <v>0</v>
      </c>
      <c r="G187" s="3">
        <f>'AGWP calculation'!C187*'Temperature factor'!$D$17*Ecosystems!$B$3</f>
        <v>2.7139799399765995E-13</v>
      </c>
    </row>
    <row r="188" spans="1:7" x14ac:dyDescent="0.3">
      <c r="A188" s="16" t="s">
        <v>391</v>
      </c>
      <c r="B188" s="3">
        <f>'IPCC data'!I188*'Temperature factor'!$D$15*'Human health'!$Q$67</f>
        <v>8.5575226176041119E-7</v>
      </c>
      <c r="C188" s="3">
        <f>'AGWP calculation'!C188*'Temperature factor'!$D$17*'Human health'!$Q$66</f>
        <v>3.4718379842214247E-6</v>
      </c>
      <c r="D188" s="3">
        <f>'IPCC data'!I188*'Temperature factor'!$D$15*Ecosystems!$A$2</f>
        <v>3.5196619490037193E-15</v>
      </c>
      <c r="E188" s="3">
        <f>'AGWP calculation'!C188*'Temperature factor'!$D$17*Ecosystems!$A$2</f>
        <v>4.3474486896964159E-15</v>
      </c>
      <c r="F188" s="34">
        <v>0</v>
      </c>
      <c r="G188" s="3">
        <f>'AGWP calculation'!C188*'Temperature factor'!$D$17*Ecosystems!$B$3</f>
        <v>1.35123405220294E-15</v>
      </c>
    </row>
    <row r="189" spans="1:7" x14ac:dyDescent="0.3">
      <c r="A189" s="16" t="s">
        <v>393</v>
      </c>
      <c r="B189" s="3">
        <f>'IPCC data'!I189*'Temperature factor'!$D$15*'Human health'!$Q$67</f>
        <v>8.5575226176041119E-7</v>
      </c>
      <c r="C189" s="3">
        <f>'AGWP calculation'!C189*'Temperature factor'!$D$17*'Human health'!$Q$66</f>
        <v>3.63172525981057E-6</v>
      </c>
      <c r="D189" s="3">
        <f>'IPCC data'!I189*'Temperature factor'!$D$15*Ecosystems!$A$2</f>
        <v>3.5196619490037193E-15</v>
      </c>
      <c r="E189" s="3">
        <f>'AGWP calculation'!C189*'Temperature factor'!$D$17*Ecosystems!$A$2</f>
        <v>4.5476601425113831E-15</v>
      </c>
      <c r="F189" s="34">
        <v>0</v>
      </c>
      <c r="G189" s="3">
        <f>'AGWP calculation'!C189*'Temperature factor'!$D$17*Ecosystems!$B$3</f>
        <v>1.4134619361859705E-15</v>
      </c>
    </row>
    <row r="190" spans="1:7" x14ac:dyDescent="0.3">
      <c r="A190" s="16" t="s">
        <v>395</v>
      </c>
      <c r="B190" s="3">
        <f>'IPCC data'!I190*'Temperature factor'!$D$15*'Human health'!$Q$67</f>
        <v>8.5575226176041119E-7</v>
      </c>
      <c r="C190" s="3">
        <f>'AGWP calculation'!C190*'Temperature factor'!$D$17*'Human health'!$Q$66</f>
        <v>4.3169564409069037E-6</v>
      </c>
      <c r="D190" s="3">
        <f>'IPCC data'!I190*'Temperature factor'!$D$15*Ecosystems!$A$2</f>
        <v>3.5196619490037193E-15</v>
      </c>
      <c r="E190" s="3">
        <f>'AGWP calculation'!C190*'Temperature factor'!$D$17*Ecosystems!$A$2</f>
        <v>5.4057092260040963E-15</v>
      </c>
      <c r="F190" s="34">
        <v>0</v>
      </c>
      <c r="G190" s="3">
        <f>'AGWP calculation'!C190*'Temperature factor'!$D$17*Ecosystems!$B$3</f>
        <v>1.6801528675418137E-15</v>
      </c>
    </row>
    <row r="191" spans="1:7" x14ac:dyDescent="0.3">
      <c r="A191" s="16" t="s">
        <v>397</v>
      </c>
      <c r="B191" s="3">
        <f>'IPCC data'!I191*'Temperature factor'!$D$15*'Human health'!$Q$67</f>
        <v>8.5575226176041119E-7</v>
      </c>
      <c r="C191" s="3">
        <f>'AGWP calculation'!C191*'Temperature factor'!$D$17*'Human health'!$Q$66</f>
        <v>4.3397974802767813E-6</v>
      </c>
      <c r="D191" s="3">
        <f>'IPCC data'!I191*'Temperature factor'!$D$15*Ecosystems!$A$2</f>
        <v>3.5196619490037193E-15</v>
      </c>
      <c r="E191" s="3">
        <f>'AGWP calculation'!C191*'Temperature factor'!$D$17*Ecosystems!$A$2</f>
        <v>5.4343108621205208E-15</v>
      </c>
      <c r="F191" s="34">
        <v>0</v>
      </c>
      <c r="G191" s="3">
        <f>'AGWP calculation'!C191*'Temperature factor'!$D$17*Ecosystems!$B$3</f>
        <v>1.6890425652536754E-15</v>
      </c>
    </row>
    <row r="192" spans="1:7" x14ac:dyDescent="0.3">
      <c r="A192" s="16" t="s">
        <v>399</v>
      </c>
      <c r="B192" s="3">
        <f>'IPCC data'!I192*'Temperature factor'!$D$15*'Human health'!$Q$67</f>
        <v>4.0648232433619526E-5</v>
      </c>
      <c r="C192" s="3">
        <f>'AGWP calculation'!C192*'Temperature factor'!$D$17*'Human health'!$Q$66</f>
        <v>1.9963217588910419E-4</v>
      </c>
      <c r="D192" s="3">
        <f>'IPCC data'!I192*'Temperature factor'!$D$15*Ecosystems!$A$2</f>
        <v>1.6718394257767667E-13</v>
      </c>
      <c r="E192" s="3">
        <f>'AGWP calculation'!C192*'Temperature factor'!$D$17*Ecosystems!$A$2</f>
        <v>2.4998016769061843E-13</v>
      </c>
      <c r="F192" s="34">
        <v>0</v>
      </c>
      <c r="G192" s="3">
        <f>'AGWP calculation'!C192*'Temperature factor'!$D$17*Ecosystems!$B$3</f>
        <v>7.7696538606543555E-14</v>
      </c>
    </row>
    <row r="193" spans="1:7" x14ac:dyDescent="0.3">
      <c r="A193" s="16" t="s">
        <v>401</v>
      </c>
      <c r="B193" s="3">
        <f>'IPCC data'!I193*'Temperature factor'!$D$15*'Human health'!$Q$67</f>
        <v>1.1552655533765549E-5</v>
      </c>
      <c r="C193" s="3">
        <f>'AGWP calculation'!C193*'Temperature factor'!$D$17*'Human health'!$Q$66</f>
        <v>5.6188956849899381E-5</v>
      </c>
      <c r="D193" s="3">
        <f>'IPCC data'!I193*'Temperature factor'!$D$15*Ecosystems!$A$2</f>
        <v>4.7515436311550211E-14</v>
      </c>
      <c r="E193" s="3">
        <f>'AGWP calculation'!C193*'Temperature factor'!$D$17*Ecosystems!$A$2</f>
        <v>7.0360024846402526E-14</v>
      </c>
      <c r="F193" s="34">
        <v>0</v>
      </c>
      <c r="G193" s="3">
        <f>'AGWP calculation'!C193*'Temperature factor'!$D$17*Ecosystems!$B$3</f>
        <v>2.1868656371179164E-14</v>
      </c>
    </row>
    <row r="194" spans="1:7" x14ac:dyDescent="0.3">
      <c r="A194" s="16" t="s">
        <v>403</v>
      </c>
      <c r="B194" s="3">
        <f>'IPCC data'!I194*'Temperature factor'!$D$15*'Human health'!$Q$67</f>
        <v>1.3264160057286371E-5</v>
      </c>
      <c r="C194" s="3">
        <f>'AGWP calculation'!C194*'Temperature factor'!$D$17*'Human health'!$Q$66</f>
        <v>6.4640141416754166E-5</v>
      </c>
      <c r="D194" s="3">
        <f>'IPCC data'!I194*'Temperature factor'!$D$15*Ecosystems!$A$2</f>
        <v>5.4554760209557649E-14</v>
      </c>
      <c r="E194" s="3">
        <f>'AGWP calculation'!C194*'Temperature factor'!$D$17*Ecosystems!$A$2</f>
        <v>8.0942630209479325E-14</v>
      </c>
      <c r="F194" s="34">
        <v>0</v>
      </c>
      <c r="G194" s="3">
        <f>'AGWP calculation'!C194*'Temperature factor'!$D$17*Ecosystems!$B$3</f>
        <v>2.5157844524567899E-14</v>
      </c>
    </row>
    <row r="195" spans="1:7" x14ac:dyDescent="0.3">
      <c r="A195" s="16" t="s">
        <v>405</v>
      </c>
      <c r="B195" s="3">
        <f>'IPCC data'!I195*'Temperature factor'!$D$15*'Human health'!$Q$67</f>
        <v>4.278761308802056E-7</v>
      </c>
      <c r="C195" s="3">
        <f>'AGWP calculation'!C195*'Temperature factor'!$D$17*'Human health'!$Q$66</f>
        <v>2.8779709606046019E-6</v>
      </c>
      <c r="D195" s="3">
        <f>'IPCC data'!I195*'Temperature factor'!$D$15*Ecosystems!$A$2</f>
        <v>1.7598309745018596E-15</v>
      </c>
      <c r="E195" s="3">
        <f>'AGWP calculation'!C195*'Temperature factor'!$D$17*Ecosystems!$A$2</f>
        <v>3.603806150669397E-15</v>
      </c>
      <c r="F195" s="34">
        <v>0</v>
      </c>
      <c r="G195" s="3">
        <f>'AGWP calculation'!C195*'Temperature factor'!$D$17*Ecosystems!$B$3</f>
        <v>1.1201019116945423E-15</v>
      </c>
    </row>
    <row r="196" spans="1:7" x14ac:dyDescent="0.3">
      <c r="A196" s="16" t="s">
        <v>407</v>
      </c>
      <c r="B196" s="3">
        <f>'IPCC data'!I196*'Temperature factor'!$D$15*'Human health'!$Q$67</f>
        <v>2.9951329161614389E-6</v>
      </c>
      <c r="C196" s="3">
        <f>'AGWP calculation'!C196*'Temperature factor'!$D$17*'Human health'!$Q$66</f>
        <v>1.4321331684913377E-5</v>
      </c>
      <c r="D196" s="3">
        <f>'IPCC data'!I196*'Temperature factor'!$D$15*Ecosystems!$A$2</f>
        <v>1.2318816821513018E-14</v>
      </c>
      <c r="E196" s="3">
        <f>'AGWP calculation'!C196*'Temperature factor'!$D$17*Ecosystems!$A$2</f>
        <v>1.7933225844997714E-14</v>
      </c>
      <c r="F196" s="34">
        <v>0</v>
      </c>
      <c r="G196" s="3">
        <f>'AGWP calculation'!C196*'Temperature factor'!$D$17*Ecosystems!$B$3</f>
        <v>5.5738404653371274E-15</v>
      </c>
    </row>
    <row r="197" spans="1:7" x14ac:dyDescent="0.3">
      <c r="A197" s="16" t="s">
        <v>409</v>
      </c>
      <c r="B197" s="3">
        <f>'IPCC data'!I197*'Temperature factor'!$D$15*'Human health'!$Q$67</f>
        <v>2.2249558805770689E-5</v>
      </c>
      <c r="C197" s="3">
        <f>'AGWP calculation'!C197*'Temperature factor'!$D$17*'Human health'!$Q$66</f>
        <v>1.0963698897541359E-4</v>
      </c>
      <c r="D197" s="3">
        <f>'IPCC data'!I197*'Temperature factor'!$D$15*Ecosystems!$A$2</f>
        <v>9.1511210674096704E-14</v>
      </c>
      <c r="E197" s="3">
        <f>'AGWP calculation'!C197*'Temperature factor'!$D$17*Ecosystems!$A$2</f>
        <v>1.3728785335883439E-13</v>
      </c>
      <c r="F197" s="34">
        <v>0</v>
      </c>
      <c r="G197" s="3">
        <f>'AGWP calculation'!C197*'Temperature factor'!$D$17*Ecosystems!$B$3</f>
        <v>4.2670549016935018E-14</v>
      </c>
    </row>
    <row r="198" spans="1:7" x14ac:dyDescent="0.3">
      <c r="A198" s="16" t="s">
        <v>411</v>
      </c>
      <c r="B198" s="3">
        <f>'IPCC data'!I198*'Temperature factor'!$D$15*'Human health'!$Q$67</f>
        <v>1.2836283926406167E-6</v>
      </c>
      <c r="C198" s="3">
        <f>'AGWP calculation'!C198*'Temperature factor'!$D$17*'Human health'!$Q$66</f>
        <v>6.8523118109633381E-6</v>
      </c>
      <c r="D198" s="3">
        <f>'IPCC data'!I198*'Temperature factor'!$D$15*Ecosystems!$A$2</f>
        <v>5.2794929235055791E-15</v>
      </c>
      <c r="E198" s="3">
        <f>'AGWP calculation'!C198*'Temperature factor'!$D$17*Ecosystems!$A$2</f>
        <v>8.5804908349271366E-15</v>
      </c>
      <c r="F198" s="34">
        <v>0</v>
      </c>
      <c r="G198" s="3">
        <f>'AGWP calculation'!C198*'Temperature factor'!$D$17*Ecosystems!$B$3</f>
        <v>2.6669093135584343E-15</v>
      </c>
    </row>
    <row r="199" spans="1:7" x14ac:dyDescent="0.3">
      <c r="A199" s="16" t="s">
        <v>413</v>
      </c>
      <c r="B199" s="3">
        <f>'IPCC data'!I199*'Temperature factor'!$D$15*'Human health'!$Q$67</f>
        <v>1.1552655533765549E-5</v>
      </c>
      <c r="C199" s="3">
        <f>'AGWP calculation'!C199*'Temperature factor'!$D$17*'Human health'!$Q$66</f>
        <v>5.664577763729694E-5</v>
      </c>
      <c r="D199" s="3">
        <f>'IPCC data'!I199*'Temperature factor'!$D$15*Ecosystems!$A$2</f>
        <v>4.7515436311550211E-14</v>
      </c>
      <c r="E199" s="3">
        <f>'AGWP calculation'!C199*'Temperature factor'!$D$17*Ecosystems!$A$2</f>
        <v>7.0932057568731008E-14</v>
      </c>
      <c r="F199" s="34">
        <v>0</v>
      </c>
      <c r="G199" s="3">
        <f>'AGWP calculation'!C199*'Temperature factor'!$D$17*Ecosystems!$B$3</f>
        <v>2.2046450325416395E-14</v>
      </c>
    </row>
    <row r="200" spans="1:7" x14ac:dyDescent="0.3">
      <c r="A200" s="16" t="s">
        <v>415</v>
      </c>
      <c r="B200" s="3">
        <f>'IPCC data'!I200*'Temperature factor'!$D$15*'Human health'!$Q$67</f>
        <v>1.454778844992699E-5</v>
      </c>
      <c r="C200" s="3">
        <f>'AGWP calculation'!C200*'Temperature factor'!$D$17*'Human health'!$Q$66</f>
        <v>7.0807222046621272E-5</v>
      </c>
      <c r="D200" s="3">
        <f>'IPCC data'!I200*'Temperature factor'!$D$15*Ecosystems!$A$2</f>
        <v>5.9834253133063234E-14</v>
      </c>
      <c r="E200" s="3">
        <f>'AGWP calculation'!C200*'Temperature factor'!$D$17*Ecosystems!$A$2</f>
        <v>8.8665071960913879E-14</v>
      </c>
      <c r="F200" s="34">
        <v>0</v>
      </c>
      <c r="G200" s="3">
        <f>'AGWP calculation'!C200*'Temperature factor'!$D$17*Ecosystems!$B$3</f>
        <v>2.7558062906770534E-14</v>
      </c>
    </row>
    <row r="201" spans="1:7" x14ac:dyDescent="0.3">
      <c r="A201" s="16" t="s">
        <v>417</v>
      </c>
      <c r="B201" s="3">
        <f>'IPCC data'!I201*'Temperature factor'!$D$15*'Human health'!$Q$67</f>
        <v>5.3056640229145492E-4</v>
      </c>
      <c r="C201" s="3">
        <f>'AGWP calculation'!C201*'Temperature factor'!$D$17*'Human health'!$Q$66</f>
        <v>2.6027608120369442E-3</v>
      </c>
      <c r="D201" s="3">
        <f>'IPCC data'!I201*'Temperature factor'!$D$15*Ecosystems!$A$2</f>
        <v>2.1821904083823061E-12</v>
      </c>
      <c r="E201" s="3">
        <f>'AGWP calculation'!C201*'Temperature factor'!$D$17*Ecosystems!$A$2</f>
        <v>3.2591869589849867E-12</v>
      </c>
      <c r="F201" s="34">
        <v>0</v>
      </c>
      <c r="G201" s="3">
        <f>'AGWP calculation'!C201*'Temperature factor'!$D$17*Ecosystems!$B$3</f>
        <v>1.0129905413061446E-12</v>
      </c>
    </row>
    <row r="202" spans="1:7" x14ac:dyDescent="0.3">
      <c r="A202" s="16" t="s">
        <v>419</v>
      </c>
      <c r="B202" s="3">
        <f>'IPCC data'!I202*'Temperature factor'!$D$15*'Human health'!$Q$67</f>
        <v>9.8411510102447272E-6</v>
      </c>
      <c r="C202" s="3">
        <f>'AGWP calculation'!C202*'Temperature factor'!$D$17*'Human health'!$Q$66</f>
        <v>4.8879824251538494E-5</v>
      </c>
      <c r="D202" s="3">
        <f>'IPCC data'!I202*'Temperature factor'!$D$15*Ecosystems!$A$2</f>
        <v>4.0476112413542767E-14</v>
      </c>
      <c r="E202" s="3">
        <f>'AGWP calculation'!C202*'Temperature factor'!$D$17*Ecosystems!$A$2</f>
        <v>6.1207501289146918E-14</v>
      </c>
      <c r="F202" s="34">
        <v>0</v>
      </c>
      <c r="G202" s="3">
        <f>'AGWP calculation'!C202*'Temperature factor'!$D$17*Ecosystems!$B$3</f>
        <v>1.9023953103383502E-14</v>
      </c>
    </row>
    <row r="203" spans="1:7" x14ac:dyDescent="0.3">
      <c r="A203" s="16" t="s">
        <v>421</v>
      </c>
      <c r="B203" s="3">
        <f>'IPCC data'!I203*'Temperature factor'!$D$15*'Human health'!$Q$67</f>
        <v>2.7769160894125342E-3</v>
      </c>
      <c r="C203" s="3">
        <f>'AGWP calculation'!C203*'Temperature factor'!$D$17*'Human health'!$Q$66</f>
        <v>1.7527790502789534E-2</v>
      </c>
      <c r="D203" s="3">
        <f>'IPCC data'!I203*'Temperature factor'!$D$15*Ecosystems!$A$2</f>
        <v>1.142130302451707E-11</v>
      </c>
      <c r="E203" s="3">
        <f>'AGWP calculation'!C203*'Temperature factor'!$D$17*Ecosystems!$A$2</f>
        <v>2.1948365736229508E-11</v>
      </c>
      <c r="F203" s="34">
        <v>0</v>
      </c>
      <c r="G203" s="3">
        <f>'AGWP calculation'!C203*'Temperature factor'!$D$17*Ecosystems!$B$3</f>
        <v>6.8217893504497118E-12</v>
      </c>
    </row>
    <row r="204" spans="1:7" x14ac:dyDescent="0.3">
      <c r="A204" s="16" t="s">
        <v>423</v>
      </c>
      <c r="B204" s="3">
        <f>'IPCC data'!I204*'Temperature factor'!$D$15*'Human health'!$Q$67</f>
        <v>5.5623897014426722E-6</v>
      </c>
      <c r="C204" s="3">
        <f>'AGWP calculation'!C204*'Temperature factor'!$D$17*'Human health'!$Q$66</f>
        <v>2.7180836850154576E-5</v>
      </c>
      <c r="D204" s="3">
        <f>'IPCC data'!I204*'Temperature factor'!$D$15*Ecosystems!$A$2</f>
        <v>2.2877802668524176E-14</v>
      </c>
      <c r="E204" s="3">
        <f>'AGWP calculation'!C204*'Temperature factor'!$D$17*Ecosystems!$A$2</f>
        <v>3.4035946978544306E-14</v>
      </c>
      <c r="F204" s="34">
        <v>0</v>
      </c>
      <c r="G204" s="3">
        <f>'AGWP calculation'!C204*'Temperature factor'!$D$17*Ecosystems!$B$3</f>
        <v>1.0578740277115123E-14</v>
      </c>
    </row>
    <row r="205" spans="1:7" x14ac:dyDescent="0.3">
      <c r="A205" s="16" t="s">
        <v>425</v>
      </c>
      <c r="B205" s="3">
        <f>'IPCC data'!I205*'Temperature factor'!$D$15*'Human health'!$Q$67</f>
        <v>7.2738942249634951E-6</v>
      </c>
      <c r="C205" s="3">
        <f>'AGWP calculation'!C205*'Temperature factor'!$D$17*'Human health'!$Q$66</f>
        <v>3.5632021417009361E-5</v>
      </c>
      <c r="D205" s="3">
        <f>'IPCC data'!I205*'Temperature factor'!$D$15*Ecosystems!$A$2</f>
        <v>2.9917126566531617E-14</v>
      </c>
      <c r="E205" s="3">
        <f>'AGWP calculation'!C205*'Temperature factor'!$D$17*Ecosystems!$A$2</f>
        <v>4.4618552341621111E-14</v>
      </c>
      <c r="F205" s="34">
        <v>0</v>
      </c>
      <c r="G205" s="3">
        <f>'AGWP calculation'!C205*'Temperature factor'!$D$17*Ecosystems!$B$3</f>
        <v>1.386792843050386E-14</v>
      </c>
    </row>
    <row r="206" spans="1:7" x14ac:dyDescent="0.3">
      <c r="A206" s="16" t="s">
        <v>427</v>
      </c>
      <c r="B206" s="3">
        <f>'IPCC data'!I206*'Temperature factor'!$D$15*'Human health'!$Q$67</f>
        <v>6.8460180940832896E-6</v>
      </c>
      <c r="C206" s="3">
        <f>'AGWP calculation'!C206*'Temperature factor'!$D$17*'Human health'!$Q$66</f>
        <v>3.4033148661117912E-5</v>
      </c>
      <c r="D206" s="3">
        <f>'IPCC data'!I206*'Temperature factor'!$D$15*Ecosystems!$A$2</f>
        <v>2.8157295592029754E-14</v>
      </c>
      <c r="E206" s="3">
        <f>'AGWP calculation'!C206*'Temperature factor'!$D$17*Ecosystems!$A$2</f>
        <v>4.2616437813471438E-14</v>
      </c>
      <c r="F206" s="34">
        <v>0</v>
      </c>
      <c r="G206" s="3">
        <f>'AGWP calculation'!C206*'Temperature factor'!$D$17*Ecosystems!$B$3</f>
        <v>1.3245649590673556E-14</v>
      </c>
    </row>
    <row r="207" spans="1:7" x14ac:dyDescent="0.3">
      <c r="A207" s="16" t="s">
        <v>429</v>
      </c>
      <c r="B207" s="3">
        <f>'IPCC data'!I207*'Temperature factor'!$D$15*'Human health'!$Q$67</f>
        <v>4.278761308802056E-7</v>
      </c>
      <c r="C207" s="3">
        <f>'AGWP calculation'!C207*'Temperature factor'!$D$17*'Human health'!$Q$66</f>
        <v>1.10093809762811E-6</v>
      </c>
      <c r="D207" s="3">
        <f>'IPCC data'!I207*'Temperature factor'!$D$15*Ecosystems!$A$2</f>
        <v>1.7598309745018596E-15</v>
      </c>
      <c r="E207" s="3">
        <f>'AGWP calculation'!C207*'Temperature factor'!$D$17*Ecosystems!$A$2</f>
        <v>1.378598860811627E-15</v>
      </c>
      <c r="F207" s="34">
        <v>0</v>
      </c>
      <c r="G207" s="3">
        <f>'AGWP calculation'!C207*'Temperature factor'!$D$17*Ecosystems!$B$3</f>
        <v>4.2848342971172191E-16</v>
      </c>
    </row>
    <row r="208" spans="1:7" x14ac:dyDescent="0.3">
      <c r="A208" s="16" t="s">
        <v>431</v>
      </c>
      <c r="B208" s="3">
        <f>'IPCC data'!I208*'Temperature factor'!$D$15*'Human health'!$Q$67</f>
        <v>0</v>
      </c>
      <c r="C208" s="3">
        <f>'AGWP calculation'!C208*'Temperature factor'!$D$17*'Human health'!$Q$66</f>
        <v>0</v>
      </c>
      <c r="D208" s="3">
        <f>'IPCC data'!I208*'Temperature factor'!$D$15*Ecosystems!$A$2</f>
        <v>0</v>
      </c>
      <c r="E208" s="3">
        <f>'AGWP calculation'!C208*'Temperature factor'!$D$17*Ecosystems!$A$2</f>
        <v>0</v>
      </c>
      <c r="F208" s="34">
        <v>0</v>
      </c>
      <c r="G208" s="3">
        <f>'AGWP calculation'!C208*'Temperature factor'!$D$17*Ecosystems!$B$3</f>
        <v>0</v>
      </c>
    </row>
    <row r="209" spans="1:7" x14ac:dyDescent="0.3">
      <c r="A209" s="16" t="s">
        <v>433</v>
      </c>
      <c r="B209" s="3">
        <f>'IPCC data'!I209*'Temperature factor'!$D$15*'Human health'!$Q$67</f>
        <v>0</v>
      </c>
      <c r="C209" s="3">
        <f>'AGWP calculation'!C209*'Temperature factor'!$D$17*'Human health'!$Q$66</f>
        <v>0</v>
      </c>
      <c r="D209" s="3">
        <f>'IPCC data'!I209*'Temperature factor'!$D$15*Ecosystems!$A$2</f>
        <v>0</v>
      </c>
      <c r="E209" s="3">
        <f>'AGWP calculation'!C209*'Temperature factor'!$D$17*Ecosystems!$A$2</f>
        <v>0</v>
      </c>
      <c r="F209" s="34">
        <v>0</v>
      </c>
      <c r="G209" s="3">
        <f>'AGWP calculation'!C209*'Temperature factor'!$D$17*Ecosystems!$B$3</f>
        <v>0</v>
      </c>
    </row>
    <row r="210" spans="1:7" x14ac:dyDescent="0.3">
      <c r="A210" s="16" t="s">
        <v>435</v>
      </c>
      <c r="B210" s="3">
        <f>'IPCC data'!I210*'Temperature factor'!$D$15*'Human health'!$Q$67</f>
        <v>4.278761308802056E-7</v>
      </c>
      <c r="C210" s="3">
        <f>'AGWP calculation'!C210*'Temperature factor'!$D$17*'Human health'!$Q$66</f>
        <v>1.8432718771491383E-6</v>
      </c>
      <c r="D210" s="3">
        <f>'IPCC data'!I210*'Temperature factor'!$D$15*Ecosystems!$A$2</f>
        <v>1.7598309745018596E-15</v>
      </c>
      <c r="E210" s="3">
        <f>'AGWP calculation'!C210*'Temperature factor'!$D$17*Ecosystems!$A$2</f>
        <v>2.3081520345953998E-15</v>
      </c>
      <c r="F210" s="34">
        <v>0</v>
      </c>
      <c r="G210" s="3">
        <f>'AGWP calculation'!C210*'Temperature factor'!$D$17*Ecosystems!$B$3</f>
        <v>7.1739860534721894E-16</v>
      </c>
    </row>
    <row r="211" spans="1:7" x14ac:dyDescent="0.3">
      <c r="A211" s="16" t="s">
        <v>437</v>
      </c>
      <c r="B211" s="3">
        <f>'IPCC data'!I211*'Temperature factor'!$D$15*'Human health'!$Q$67</f>
        <v>1.2836283926406167E-6</v>
      </c>
      <c r="C211" s="3">
        <f>'AGWP calculation'!C211*'Temperature factor'!$D$17*'Human health'!$Q$66</f>
        <v>6.3498089448260282E-6</v>
      </c>
      <c r="D211" s="3">
        <f>'IPCC data'!I211*'Temperature factor'!$D$15*Ecosystems!$A$2</f>
        <v>5.2794929235055791E-15</v>
      </c>
      <c r="E211" s="3">
        <f>'AGWP calculation'!C211*'Temperature factor'!$D$17*Ecosystems!$A$2</f>
        <v>7.9512548403658152E-15</v>
      </c>
      <c r="F211" s="34">
        <v>0</v>
      </c>
      <c r="G211" s="3">
        <f>'AGWP calculation'!C211*'Temperature factor'!$D$17*Ecosystems!$B$3</f>
        <v>2.4713359638974832E-15</v>
      </c>
    </row>
    <row r="212" spans="1:7" x14ac:dyDescent="0.3">
      <c r="A212" s="16" t="s">
        <v>439</v>
      </c>
      <c r="B212" s="3">
        <f>'IPCC data'!I212*'Temperature factor'!$D$15*'Human health'!$Q$67</f>
        <v>8.5575226176041115E-6</v>
      </c>
      <c r="C212" s="3">
        <f>'AGWP calculation'!C212*'Temperature factor'!$D$17*'Human health'!$Q$66</f>
        <v>4.1799102046876372E-5</v>
      </c>
      <c r="D212" s="3">
        <f>'IPCC data'!I212*'Temperature factor'!$D$15*Ecosystems!$A$2</f>
        <v>3.5196619490037195E-14</v>
      </c>
      <c r="E212" s="3">
        <f>'AGWP calculation'!C212*'Temperature factor'!$D$17*Ecosystems!$A$2</f>
        <v>5.2340994093055539E-14</v>
      </c>
      <c r="F212" s="34">
        <v>0</v>
      </c>
      <c r="G212" s="3">
        <f>'AGWP calculation'!C212*'Temperature factor'!$D$17*Ecosystems!$B$3</f>
        <v>1.6268146812706453E-14</v>
      </c>
    </row>
    <row r="213" spans="1:7" x14ac:dyDescent="0.3">
      <c r="A213" s="16" t="s">
        <v>441</v>
      </c>
      <c r="B213" s="3">
        <f>'IPCC data'!I213*'Temperature factor'!$D$15*'Human health'!$Q$67</f>
        <v>2.1051505639306115E-3</v>
      </c>
      <c r="C213" s="3">
        <f>'AGWP calculation'!C213*'Temperature factor'!$D$17*'Human health'!$Q$66</f>
        <v>1.0519712405369664E-2</v>
      </c>
      <c r="D213" s="3">
        <f>'IPCC data'!I213*'Temperature factor'!$D$15*Ecosystems!$A$2</f>
        <v>8.6583683945491502E-12</v>
      </c>
      <c r="E213" s="3">
        <f>'AGWP calculation'!C213*'Temperature factor'!$D$17*Ecosystems!$A$2</f>
        <v>1.3172823766706817E-11</v>
      </c>
      <c r="F213" s="34">
        <v>0</v>
      </c>
      <c r="G213" s="3">
        <f>'AGWP calculation'!C213*'Temperature factor'!$D$17*Ecosystems!$B$3</f>
        <v>4.0942560355980651E-12</v>
      </c>
    </row>
    <row r="214" spans="1:7" x14ac:dyDescent="0.3">
      <c r="A214" s="16" t="s">
        <v>443</v>
      </c>
      <c r="B214" s="3">
        <f>'IPCC data'!I214*'Temperature factor'!$D$15*'Human health'!$Q$67</f>
        <v>1.9211638276521231E-3</v>
      </c>
      <c r="C214" s="3">
        <f>'AGWP calculation'!C214*'Temperature factor'!$D$17*'Human health'!$Q$66</f>
        <v>9.6176700197161697E-3</v>
      </c>
      <c r="D214" s="3">
        <f>'IPCC data'!I214*'Temperature factor'!$D$15*Ecosystems!$A$2</f>
        <v>7.9016410755133509E-12</v>
      </c>
      <c r="E214" s="3">
        <f>'AGWP calculation'!C214*'Temperature factor'!$D$17*Ecosystems!$A$2</f>
        <v>1.2043282870679281E-11</v>
      </c>
      <c r="F214" s="34">
        <v>0</v>
      </c>
      <c r="G214" s="3">
        <f>'AGWP calculation'!C214*'Temperature factor'!$D$17*Ecosystems!$B$3</f>
        <v>3.7431825138597763E-12</v>
      </c>
    </row>
    <row r="215" spans="1:7" x14ac:dyDescent="0.3">
      <c r="A215" s="16" t="s">
        <v>445</v>
      </c>
      <c r="B215" s="3">
        <f>'IPCC data'!I215*'Temperature factor'!$D$15*'Human health'!$Q$67</f>
        <v>1.5531903550951463E-3</v>
      </c>
      <c r="C215" s="3">
        <f>'AGWP calculation'!C215*'Temperature factor'!$D$17*'Human health'!$Q$66</f>
        <v>7.7806335408576932E-3</v>
      </c>
      <c r="D215" s="3">
        <f>'IPCC data'!I215*'Temperature factor'!$D$15*Ecosystems!$A$2</f>
        <v>6.3881864374417504E-12</v>
      </c>
      <c r="E215" s="3">
        <f>'AGWP calculation'!C215*'Temperature factor'!$D$17*Ecosystems!$A$2</f>
        <v>9.7429388254692338E-12</v>
      </c>
      <c r="F215" s="34">
        <v>0</v>
      </c>
      <c r="G215" s="3">
        <f>'AGWP calculation'!C215*'Temperature factor'!$D$17*Ecosystems!$B$3</f>
        <v>3.0282107160242217E-12</v>
      </c>
    </row>
    <row r="216" spans="1:7" x14ac:dyDescent="0.3">
      <c r="F216" s="3"/>
    </row>
    <row r="217" spans="1:7" x14ac:dyDescent="0.3">
      <c r="F217" s="3"/>
    </row>
    <row r="218" spans="1:7" x14ac:dyDescent="0.3">
      <c r="F218" s="3"/>
    </row>
    <row r="219" spans="1:7" x14ac:dyDescent="0.3">
      <c r="F219" s="3"/>
    </row>
    <row r="220" spans="1:7" x14ac:dyDescent="0.3">
      <c r="F220" s="3"/>
    </row>
    <row r="221" spans="1:7" x14ac:dyDescent="0.3">
      <c r="F221" s="3"/>
    </row>
    <row r="222" spans="1:7" x14ac:dyDescent="0.3">
      <c r="F222" s="3"/>
    </row>
    <row r="223" spans="1:7" x14ac:dyDescent="0.3">
      <c r="F223" s="3"/>
    </row>
    <row r="224" spans="1:7" x14ac:dyDescent="0.3">
      <c r="F224"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IPCC data</vt:lpstr>
      <vt:lpstr>AGWP calculation</vt:lpstr>
      <vt:lpstr>Temperature factor</vt:lpstr>
      <vt:lpstr>Human health</vt:lpstr>
      <vt:lpstr>Ecosystems</vt:lpstr>
      <vt:lpstr>Characterization factors</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Zoran</dc:creator>
  <cp:lastModifiedBy>Francesca Verones</cp:lastModifiedBy>
  <dcterms:created xsi:type="dcterms:W3CDTF">2014-06-02T10:17:49Z</dcterms:created>
  <dcterms:modified xsi:type="dcterms:W3CDTF">2016-05-09T14:38:37Z</dcterms:modified>
</cp:coreProperties>
</file>