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io-footprinting\miniprojet_mines\"/>
    </mc:Choice>
  </mc:AlternateContent>
  <xr:revisionPtr revIDLastSave="0" documentId="13_ncr:1_{D94521A5-628D-4AAE-ACA1-610346089A6C}" xr6:coauthVersionLast="45" xr6:coauthVersionMax="45" xr10:uidLastSave="{00000000-0000-0000-0000-000000000000}"/>
  <bookViews>
    <workbookView xWindow="-120" yWindow="-120" windowWidth="29040" windowHeight="15990" activeTab="2" xr2:uid="{2A51A9C5-F957-4F76-9829-2D9011963CC2}"/>
  </bookViews>
  <sheets>
    <sheet name="Modèle IO simplifié" sheetId="1" r:id="rId1"/>
    <sheet name="Modèle MRIO simplifié" sheetId="2" r:id="rId2"/>
    <sheet name="Calculs IO" sheetId="3" r:id="rId3"/>
  </sheets>
  <definedNames>
    <definedName name="solver_adj" localSheetId="2" hidden="1">'Calculs IO'!$C$8:$H$13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'Calculs IO'!$Q$14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50" i="3" l="1" a="1"/>
  <c r="T50" i="3" s="1"/>
  <c r="AO19" i="3"/>
  <c r="AP19" i="3"/>
  <c r="AQ19" i="3"/>
  <c r="AR19" i="3"/>
  <c r="AN19" i="3"/>
  <c r="AN17" i="3" a="1"/>
  <c r="AN17" i="3" s="1"/>
  <c r="S18" i="3" a="1"/>
  <c r="S18" i="3" s="1"/>
  <c r="AH14" i="3" a="1"/>
  <c r="AH14" i="3" s="1"/>
  <c r="AN18" i="3" a="1"/>
  <c r="AH17" i="3" a="1"/>
  <c r="AN16" i="3" a="1"/>
  <c r="AQ16" i="3" s="1"/>
  <c r="S25" i="3" a="1"/>
  <c r="S25" i="3" s="1"/>
  <c r="S15" i="3" a="1"/>
  <c r="T15" i="3" s="1"/>
  <c r="E22" i="3"/>
  <c r="C22" i="3"/>
  <c r="Y29" i="3" a="1"/>
  <c r="Y30" i="3" s="1"/>
  <c r="AD10" i="3"/>
  <c r="AD9" i="3"/>
  <c r="AD8" i="3"/>
  <c r="F93" i="3" a="1"/>
  <c r="C94" i="3"/>
  <c r="C95" i="3"/>
  <c r="C96" i="3"/>
  <c r="C97" i="3"/>
  <c r="C98" i="3"/>
  <c r="C93" i="3"/>
  <c r="N9" i="3"/>
  <c r="C70" i="3" a="1"/>
  <c r="C59" i="3" a="1"/>
  <c r="C57" i="3" a="1"/>
  <c r="D57" i="3" s="1"/>
  <c r="C51" i="3" a="1"/>
  <c r="I31" i="3" a="1"/>
  <c r="N19" i="3"/>
  <c r="N20" i="3"/>
  <c r="N21" i="3"/>
  <c r="D22" i="3"/>
  <c r="F22" i="3"/>
  <c r="G22" i="3"/>
  <c r="H22" i="3"/>
  <c r="N15" i="3"/>
  <c r="N16" i="3"/>
  <c r="N10" i="3"/>
  <c r="N11" i="3"/>
  <c r="N12" i="3"/>
  <c r="N13" i="3"/>
  <c r="N8" i="3"/>
  <c r="D14" i="3"/>
  <c r="D17" i="3" s="1"/>
  <c r="E14" i="3"/>
  <c r="E17" i="3" s="1"/>
  <c r="F14" i="3"/>
  <c r="F17" i="3" s="1"/>
  <c r="G14" i="3"/>
  <c r="G17" i="3" s="1"/>
  <c r="H14" i="3"/>
  <c r="H17" i="3" s="1"/>
  <c r="I14" i="3"/>
  <c r="I17" i="3" s="1"/>
  <c r="I23" i="3" s="1"/>
  <c r="J14" i="3"/>
  <c r="J17" i="3" s="1"/>
  <c r="J23" i="3" s="1"/>
  <c r="K14" i="3"/>
  <c r="K17" i="3" s="1"/>
  <c r="K23" i="3" s="1"/>
  <c r="L14" i="3"/>
  <c r="L17" i="3" s="1"/>
  <c r="L23" i="3" s="1"/>
  <c r="M14" i="3"/>
  <c r="M17" i="3" s="1"/>
  <c r="M23" i="3" s="1"/>
  <c r="C14" i="3"/>
  <c r="C17" i="3" s="1"/>
  <c r="AB60" i="1" a="1"/>
  <c r="AB60" i="1" s="1"/>
  <c r="Y60" i="1" a="1"/>
  <c r="Y60" i="1" s="1"/>
  <c r="AE53" i="1"/>
  <c r="AE52" i="1"/>
  <c r="Y52" i="1" a="1"/>
  <c r="Y52" i="1" s="1"/>
  <c r="Y51" i="1" a="1"/>
  <c r="Z51" i="1" s="1"/>
  <c r="AE38" i="1"/>
  <c r="AB48" i="1" a="1"/>
  <c r="AB48" i="1" s="1"/>
  <c r="E63" i="1" a="1"/>
  <c r="E63" i="1" s="1"/>
  <c r="E58" i="1" a="1"/>
  <c r="E58" i="1" s="1"/>
  <c r="F55" i="1"/>
  <c r="G55" i="1"/>
  <c r="E55" i="1"/>
  <c r="E52" i="1" a="1"/>
  <c r="E52" i="1" s="1"/>
  <c r="E48" i="1" a="1"/>
  <c r="G48" i="1" s="1"/>
  <c r="Y38" i="1" a="1"/>
  <c r="Y38" i="1" s="1"/>
  <c r="AE41" i="1"/>
  <c r="AE29" i="1"/>
  <c r="AD32" i="1"/>
  <c r="AC32" i="1"/>
  <c r="AB32" i="1"/>
  <c r="AA32" i="1"/>
  <c r="Z32" i="1"/>
  <c r="Y32" i="1"/>
  <c r="AE31" i="1"/>
  <c r="AE30" i="1"/>
  <c r="AE28" i="1"/>
  <c r="AE27" i="1"/>
  <c r="AE26" i="1"/>
  <c r="K30" i="1"/>
  <c r="K29" i="1"/>
  <c r="F31" i="1"/>
  <c r="G31" i="1"/>
  <c r="H31" i="1"/>
  <c r="I31" i="1"/>
  <c r="J31" i="1"/>
  <c r="E31" i="1"/>
  <c r="K27" i="1"/>
  <c r="K28" i="1"/>
  <c r="K26" i="1"/>
  <c r="E19" i="1"/>
  <c r="F19" i="1"/>
  <c r="G19" i="1"/>
  <c r="I19" i="1"/>
  <c r="H17" i="1"/>
  <c r="J17" i="1" s="1"/>
  <c r="J19" i="1" s="1"/>
  <c r="H18" i="1"/>
  <c r="J18" i="1" s="1"/>
  <c r="J16" i="1"/>
  <c r="H16" i="1"/>
  <c r="S50" i="3" l="1"/>
  <c r="V50" i="3"/>
  <c r="W50" i="3"/>
  <c r="U50" i="3"/>
  <c r="AR17" i="3"/>
  <c r="AQ17" i="3"/>
  <c r="AP17" i="3"/>
  <c r="AO17" i="3"/>
  <c r="Z18" i="3"/>
  <c r="Y18" i="3"/>
  <c r="X18" i="3"/>
  <c r="W18" i="3"/>
  <c r="V18" i="3"/>
  <c r="AC18" i="3"/>
  <c r="U18" i="3"/>
  <c r="AB18" i="3"/>
  <c r="T18" i="3"/>
  <c r="AA18" i="3"/>
  <c r="AM14" i="3"/>
  <c r="AL14" i="3"/>
  <c r="AJ14" i="3"/>
  <c r="AI14" i="3"/>
  <c r="AH15" i="3" s="1" a="1"/>
  <c r="AK14" i="3"/>
  <c r="AP16" i="3"/>
  <c r="AO16" i="3"/>
  <c r="AN16" i="3"/>
  <c r="AR16" i="3"/>
  <c r="Z25" i="3"/>
  <c r="Y25" i="3"/>
  <c r="X25" i="3"/>
  <c r="W25" i="3"/>
  <c r="V25" i="3"/>
  <c r="AC25" i="3"/>
  <c r="U25" i="3"/>
  <c r="AB25" i="3"/>
  <c r="T25" i="3"/>
  <c r="S43" i="3" s="1" a="1"/>
  <c r="AA25" i="3"/>
  <c r="U16" i="3"/>
  <c r="U17" i="3"/>
  <c r="S16" i="3"/>
  <c r="T17" i="3"/>
  <c r="X15" i="3"/>
  <c r="S15" i="3"/>
  <c r="W15" i="3"/>
  <c r="X16" i="3"/>
  <c r="V15" i="3"/>
  <c r="V17" i="3"/>
  <c r="S17" i="3"/>
  <c r="W16" i="3"/>
  <c r="U15" i="3"/>
  <c r="W17" i="3"/>
  <c r="T16" i="3"/>
  <c r="X17" i="3"/>
  <c r="V16" i="3"/>
  <c r="H23" i="3"/>
  <c r="F23" i="3"/>
  <c r="G23" i="3"/>
  <c r="E23" i="3"/>
  <c r="N18" i="3"/>
  <c r="D59" i="3" s="1"/>
  <c r="C51" i="3"/>
  <c r="F93" i="3"/>
  <c r="Y29" i="3"/>
  <c r="Y31" i="3"/>
  <c r="F98" i="3"/>
  <c r="F97" i="3"/>
  <c r="F96" i="3"/>
  <c r="F95" i="3"/>
  <c r="F94" i="3"/>
  <c r="E60" i="3"/>
  <c r="F61" i="3"/>
  <c r="G62" i="3"/>
  <c r="E61" i="3"/>
  <c r="C60" i="3"/>
  <c r="G61" i="3"/>
  <c r="H62" i="3"/>
  <c r="D60" i="3"/>
  <c r="F62" i="3"/>
  <c r="D61" i="3"/>
  <c r="D62" i="3"/>
  <c r="H60" i="3"/>
  <c r="E62" i="3"/>
  <c r="C62" i="3"/>
  <c r="G60" i="3"/>
  <c r="C61" i="3"/>
  <c r="H61" i="3"/>
  <c r="F60" i="3"/>
  <c r="C57" i="3"/>
  <c r="J57" i="3"/>
  <c r="F58" i="3"/>
  <c r="I57" i="3"/>
  <c r="K57" i="3"/>
  <c r="G58" i="3"/>
  <c r="M58" i="3"/>
  <c r="E58" i="3"/>
  <c r="H57" i="3"/>
  <c r="H58" i="3"/>
  <c r="G57" i="3"/>
  <c r="K58" i="3"/>
  <c r="C58" i="3"/>
  <c r="F57" i="3"/>
  <c r="L58" i="3"/>
  <c r="J58" i="3"/>
  <c r="M57" i="3"/>
  <c r="E57" i="3"/>
  <c r="D58" i="3"/>
  <c r="I58" i="3"/>
  <c r="L57" i="3"/>
  <c r="C56" i="3"/>
  <c r="L53" i="3"/>
  <c r="J51" i="3"/>
  <c r="M55" i="3"/>
  <c r="I51" i="3"/>
  <c r="I56" i="3"/>
  <c r="L55" i="3"/>
  <c r="D55" i="3"/>
  <c r="G54" i="3"/>
  <c r="J53" i="3"/>
  <c r="M52" i="3"/>
  <c r="E52" i="3"/>
  <c r="H51" i="3"/>
  <c r="K56" i="3"/>
  <c r="J56" i="3"/>
  <c r="F52" i="3"/>
  <c r="H56" i="3"/>
  <c r="K55" i="3"/>
  <c r="C55" i="3"/>
  <c r="F54" i="3"/>
  <c r="I53" i="3"/>
  <c r="L52" i="3"/>
  <c r="D52" i="3"/>
  <c r="G51" i="3"/>
  <c r="C53" i="3"/>
  <c r="G56" i="3"/>
  <c r="J55" i="3"/>
  <c r="M54" i="3"/>
  <c r="E54" i="3"/>
  <c r="H53" i="3"/>
  <c r="K52" i="3"/>
  <c r="C52" i="3"/>
  <c r="F51" i="3"/>
  <c r="F55" i="3"/>
  <c r="K53" i="3"/>
  <c r="F56" i="3"/>
  <c r="I55" i="3"/>
  <c r="L54" i="3"/>
  <c r="D54" i="3"/>
  <c r="G53" i="3"/>
  <c r="J52" i="3"/>
  <c r="M51" i="3"/>
  <c r="E51" i="3"/>
  <c r="I54" i="3"/>
  <c r="D53" i="3"/>
  <c r="G52" i="3"/>
  <c r="E55" i="3"/>
  <c r="M56" i="3"/>
  <c r="E56" i="3"/>
  <c r="H55" i="3"/>
  <c r="K54" i="3"/>
  <c r="C54" i="3"/>
  <c r="F53" i="3"/>
  <c r="I52" i="3"/>
  <c r="L51" i="3"/>
  <c r="D51" i="3"/>
  <c r="H54" i="3"/>
  <c r="L56" i="3"/>
  <c r="D56" i="3"/>
  <c r="G55" i="3"/>
  <c r="J54" i="3"/>
  <c r="M53" i="3"/>
  <c r="E53" i="3"/>
  <c r="H52" i="3"/>
  <c r="K51" i="3"/>
  <c r="J31" i="3"/>
  <c r="J34" i="3"/>
  <c r="L35" i="3"/>
  <c r="K32" i="3"/>
  <c r="K35" i="3"/>
  <c r="M33" i="3"/>
  <c r="J32" i="3"/>
  <c r="I34" i="3"/>
  <c r="M36" i="3"/>
  <c r="J35" i="3"/>
  <c r="L33" i="3"/>
  <c r="I32" i="3"/>
  <c r="L32" i="3"/>
  <c r="L36" i="3"/>
  <c r="M31" i="3"/>
  <c r="K36" i="3"/>
  <c r="M34" i="3"/>
  <c r="J33" i="3"/>
  <c r="L31" i="3"/>
  <c r="M35" i="3"/>
  <c r="K33" i="3"/>
  <c r="J36" i="3"/>
  <c r="L34" i="3"/>
  <c r="I33" i="3"/>
  <c r="K31" i="3"/>
  <c r="I31" i="3"/>
  <c r="I35" i="3"/>
  <c r="I36" i="3"/>
  <c r="K34" i="3"/>
  <c r="M32" i="3"/>
  <c r="D23" i="3"/>
  <c r="N22" i="3"/>
  <c r="C23" i="3"/>
  <c r="N14" i="3"/>
  <c r="N17" i="3" s="1"/>
  <c r="AC61" i="1"/>
  <c r="AB61" i="1"/>
  <c r="AB62" i="1"/>
  <c r="AD60" i="1"/>
  <c r="AC60" i="1"/>
  <c r="AC62" i="1"/>
  <c r="AD61" i="1"/>
  <c r="AD62" i="1"/>
  <c r="Y62" i="1"/>
  <c r="AE62" i="1" s="1"/>
  <c r="Z62" i="1"/>
  <c r="AA61" i="1"/>
  <c r="Z61" i="1"/>
  <c r="Y61" i="1"/>
  <c r="AE61" i="1" s="1"/>
  <c r="AA60" i="1"/>
  <c r="Z60" i="1"/>
  <c r="AE60" i="1" s="1"/>
  <c r="AE63" i="1" s="1"/>
  <c r="AA62" i="1"/>
  <c r="Y53" i="1"/>
  <c r="Z53" i="1"/>
  <c r="AC52" i="1"/>
  <c r="AB52" i="1"/>
  <c r="AD53" i="1"/>
  <c r="AC53" i="1"/>
  <c r="AA52" i="1"/>
  <c r="AB53" i="1"/>
  <c r="Z52" i="1"/>
  <c r="AD52" i="1"/>
  <c r="AA53" i="1"/>
  <c r="Y51" i="1"/>
  <c r="AE51" i="1" s="1"/>
  <c r="AD51" i="1"/>
  <c r="AC51" i="1"/>
  <c r="AB51" i="1"/>
  <c r="AA51" i="1"/>
  <c r="AD49" i="1"/>
  <c r="AB50" i="1"/>
  <c r="AC49" i="1"/>
  <c r="AB49" i="1"/>
  <c r="AB54" i="1" s="1"/>
  <c r="AD48" i="1"/>
  <c r="AD54" i="1" s="1"/>
  <c r="AC48" i="1"/>
  <c r="AC54" i="1" s="1"/>
  <c r="AC50" i="1"/>
  <c r="AD50" i="1"/>
  <c r="G64" i="1"/>
  <c r="F64" i="1"/>
  <c r="F65" i="1"/>
  <c r="E65" i="1"/>
  <c r="E64" i="1"/>
  <c r="G63" i="1"/>
  <c r="Y48" i="1" s="1" a="1"/>
  <c r="Z48" i="1" s="1"/>
  <c r="F63" i="1"/>
  <c r="G65" i="1"/>
  <c r="G59" i="1"/>
  <c r="F59" i="1"/>
  <c r="E59" i="1"/>
  <c r="F60" i="1"/>
  <c r="E60" i="1"/>
  <c r="G58" i="1"/>
  <c r="F58" i="1"/>
  <c r="G60" i="1"/>
  <c r="G53" i="1"/>
  <c r="F53" i="1"/>
  <c r="E53" i="1"/>
  <c r="G52" i="1"/>
  <c r="F52" i="1"/>
  <c r="E50" i="1"/>
  <c r="F48" i="1"/>
  <c r="G50" i="1"/>
  <c r="F50" i="1"/>
  <c r="G49" i="1"/>
  <c r="E48" i="1"/>
  <c r="F49" i="1"/>
  <c r="E49" i="1"/>
  <c r="H19" i="1"/>
  <c r="Y39" i="1"/>
  <c r="AC38" i="1"/>
  <c r="AB40" i="1"/>
  <c r="Z39" i="1"/>
  <c r="AA40" i="1"/>
  <c r="AB38" i="1"/>
  <c r="AC39" i="1"/>
  <c r="AA38" i="1"/>
  <c r="Z40" i="1"/>
  <c r="AD38" i="1"/>
  <c r="Y40" i="1"/>
  <c r="AE40" i="1" s="1"/>
  <c r="AD39" i="1"/>
  <c r="AD40" i="1"/>
  <c r="AB39" i="1"/>
  <c r="Z38" i="1"/>
  <c r="AC40" i="1"/>
  <c r="AA39" i="1"/>
  <c r="AH15" i="3" l="1"/>
  <c r="AM15" i="3"/>
  <c r="AL15" i="3"/>
  <c r="AK15" i="3"/>
  <c r="AJ15" i="3"/>
  <c r="AI15" i="3"/>
  <c r="AH16" i="3" a="1"/>
  <c r="AM16" i="3" s="1"/>
  <c r="AM17" i="3" s="1"/>
  <c r="T43" i="3"/>
  <c r="S44" i="3"/>
  <c r="V43" i="3"/>
  <c r="T46" i="3"/>
  <c r="U43" i="3"/>
  <c r="S46" i="3"/>
  <c r="W47" i="3"/>
  <c r="V44" i="3"/>
  <c r="V47" i="3"/>
  <c r="T44" i="3"/>
  <c r="U46" i="3"/>
  <c r="U47" i="3"/>
  <c r="S43" i="3"/>
  <c r="U44" i="3"/>
  <c r="U45" i="3"/>
  <c r="T48" i="3"/>
  <c r="V45" i="3"/>
  <c r="W45" i="3"/>
  <c r="V48" i="3"/>
  <c r="S47" i="3"/>
  <c r="S48" i="3"/>
  <c r="W43" i="3"/>
  <c r="T45" i="3"/>
  <c r="W48" i="3"/>
  <c r="U48" i="3"/>
  <c r="V46" i="3"/>
  <c r="W44" i="3"/>
  <c r="T47" i="3"/>
  <c r="W46" i="3"/>
  <c r="S45" i="3"/>
  <c r="U51" i="3"/>
  <c r="T51" i="3"/>
  <c r="G59" i="3"/>
  <c r="E59" i="3"/>
  <c r="H59" i="3"/>
  <c r="F59" i="3"/>
  <c r="C59" i="3"/>
  <c r="N62" i="3"/>
  <c r="C39" i="3" a="1"/>
  <c r="C39" i="3" s="1"/>
  <c r="N51" i="3"/>
  <c r="N61" i="3"/>
  <c r="N60" i="3"/>
  <c r="N54" i="3"/>
  <c r="N55" i="3"/>
  <c r="N53" i="3"/>
  <c r="N56" i="3"/>
  <c r="N52" i="3"/>
  <c r="C31" i="3" a="1"/>
  <c r="D31" i="3" s="1"/>
  <c r="D70" i="3" s="1"/>
  <c r="C37" i="3" a="1"/>
  <c r="D37" i="3" s="1"/>
  <c r="F40" i="3"/>
  <c r="G39" i="3"/>
  <c r="C40" i="3"/>
  <c r="H40" i="3"/>
  <c r="H42" i="3"/>
  <c r="D40" i="3"/>
  <c r="D42" i="3"/>
  <c r="E42" i="3"/>
  <c r="H39" i="3"/>
  <c r="D39" i="3"/>
  <c r="C41" i="3"/>
  <c r="E40" i="3"/>
  <c r="E39" i="3"/>
  <c r="E41" i="3"/>
  <c r="C42" i="3"/>
  <c r="F42" i="3"/>
  <c r="H41" i="3"/>
  <c r="F34" i="3"/>
  <c r="F73" i="3" s="1"/>
  <c r="G41" i="3"/>
  <c r="G40" i="3"/>
  <c r="G42" i="3"/>
  <c r="F35" i="3"/>
  <c r="F74" i="3" s="1"/>
  <c r="F41" i="3"/>
  <c r="F39" i="3"/>
  <c r="D41" i="3"/>
  <c r="AA48" i="1"/>
  <c r="Y48" i="1"/>
  <c r="Z49" i="1"/>
  <c r="Z54" i="1" s="1"/>
  <c r="Z50" i="1"/>
  <c r="Y49" i="1"/>
  <c r="AE49" i="1" s="1"/>
  <c r="AA49" i="1"/>
  <c r="AA50" i="1"/>
  <c r="Y50" i="1"/>
  <c r="AE39" i="1"/>
  <c r="W51" i="3" l="1"/>
  <c r="V51" i="3"/>
  <c r="AH16" i="3"/>
  <c r="AH17" i="3" s="1"/>
  <c r="AI16" i="3"/>
  <c r="AI17" i="3" s="1"/>
  <c r="AJ16" i="3"/>
  <c r="AJ17" i="3" s="1"/>
  <c r="AK16" i="3"/>
  <c r="AK17" i="3" s="1"/>
  <c r="AL16" i="3"/>
  <c r="AL17" i="3" s="1"/>
  <c r="N59" i="3"/>
  <c r="G31" i="3"/>
  <c r="G70" i="3" s="1"/>
  <c r="F31" i="3"/>
  <c r="F70" i="3" s="1"/>
  <c r="F36" i="3"/>
  <c r="F75" i="3" s="1"/>
  <c r="E32" i="3"/>
  <c r="E71" i="3" s="1"/>
  <c r="F37" i="3"/>
  <c r="C32" i="3"/>
  <c r="C71" i="3" s="1"/>
  <c r="G32" i="3"/>
  <c r="G71" i="3" s="1"/>
  <c r="G35" i="3"/>
  <c r="G74" i="3" s="1"/>
  <c r="C37" i="3"/>
  <c r="G34" i="3"/>
  <c r="G73" i="3" s="1"/>
  <c r="E37" i="3"/>
  <c r="C34" i="3"/>
  <c r="C73" i="3" s="1"/>
  <c r="H32" i="3"/>
  <c r="H71" i="3" s="1"/>
  <c r="D33" i="3"/>
  <c r="D72" i="3" s="1"/>
  <c r="E33" i="3"/>
  <c r="E72" i="3" s="1"/>
  <c r="G36" i="3"/>
  <c r="G75" i="3" s="1"/>
  <c r="H33" i="3"/>
  <c r="H72" i="3" s="1"/>
  <c r="D34" i="3"/>
  <c r="D73" i="3" s="1"/>
  <c r="E36" i="3"/>
  <c r="E75" i="3" s="1"/>
  <c r="C33" i="3"/>
  <c r="C72" i="3" s="1"/>
  <c r="G33" i="3"/>
  <c r="G72" i="3" s="1"/>
  <c r="C38" i="3"/>
  <c r="D38" i="3"/>
  <c r="H34" i="3"/>
  <c r="H73" i="3" s="1"/>
  <c r="H35" i="3"/>
  <c r="H74" i="3" s="1"/>
  <c r="E31" i="3"/>
  <c r="E70" i="3" s="1"/>
  <c r="H31" i="3"/>
  <c r="H70" i="3" s="1"/>
  <c r="D36" i="3"/>
  <c r="D75" i="3" s="1"/>
  <c r="E34" i="3"/>
  <c r="E73" i="3" s="1"/>
  <c r="F38" i="3"/>
  <c r="H37" i="3"/>
  <c r="E35" i="3"/>
  <c r="E74" i="3" s="1"/>
  <c r="D35" i="3"/>
  <c r="D74" i="3" s="1"/>
  <c r="F32" i="3"/>
  <c r="F71" i="3" s="1"/>
  <c r="F33" i="3"/>
  <c r="F72" i="3" s="1"/>
  <c r="G37" i="3"/>
  <c r="D32" i="3"/>
  <c r="D71" i="3" s="1"/>
  <c r="C36" i="3"/>
  <c r="C75" i="3" s="1"/>
  <c r="H36" i="3"/>
  <c r="H75" i="3" s="1"/>
  <c r="G38" i="3"/>
  <c r="E38" i="3"/>
  <c r="C35" i="3"/>
  <c r="C74" i="3" s="1"/>
  <c r="C31" i="3"/>
  <c r="C70" i="3" s="1"/>
  <c r="H38" i="3"/>
  <c r="Y54" i="1"/>
  <c r="AE48" i="1"/>
  <c r="AA54" i="1"/>
  <c r="AE50" i="1"/>
  <c r="C83" i="3" l="1" a="1"/>
  <c r="D83" i="3" s="1"/>
  <c r="D43" i="3"/>
  <c r="H43" i="3"/>
  <c r="E43" i="3"/>
  <c r="F43" i="3"/>
  <c r="C43" i="3"/>
  <c r="G43" i="3"/>
  <c r="E84" i="3" l="1"/>
  <c r="F86" i="3"/>
  <c r="E85" i="3"/>
  <c r="G83" i="3"/>
  <c r="H85" i="3"/>
  <c r="G85" i="3"/>
  <c r="F87" i="3"/>
  <c r="H84" i="3"/>
  <c r="E83" i="3"/>
  <c r="D88" i="3"/>
  <c r="E86" i="3"/>
  <c r="G86" i="3"/>
  <c r="C86" i="3"/>
  <c r="F85" i="3"/>
  <c r="D84" i="3"/>
  <c r="C87" i="3"/>
  <c r="F83" i="3"/>
  <c r="H83" i="3"/>
  <c r="G88" i="3"/>
  <c r="D85" i="3"/>
  <c r="F88" i="3"/>
  <c r="G87" i="3"/>
  <c r="C83" i="3"/>
  <c r="D86" i="3"/>
  <c r="H86" i="3"/>
  <c r="C84" i="3"/>
  <c r="D87" i="3"/>
  <c r="C88" i="3"/>
  <c r="H88" i="3"/>
  <c r="E87" i="3"/>
  <c r="F84" i="3"/>
  <c r="C85" i="3"/>
  <c r="E88" i="3"/>
  <c r="G84" i="3"/>
  <c r="H87" i="3"/>
  <c r="S22" i="3" l="1" a="1"/>
  <c r="X23" i="3" s="1"/>
  <c r="V22" i="3" l="1"/>
  <c r="U22" i="3"/>
  <c r="W22" i="3"/>
  <c r="V23" i="3"/>
  <c r="V24" i="3"/>
  <c r="T22" i="3"/>
  <c r="W24" i="3"/>
  <c r="S24" i="3"/>
  <c r="S22" i="3"/>
  <c r="U23" i="3"/>
  <c r="S23" i="3"/>
  <c r="U24" i="3"/>
  <c r="T24" i="3"/>
  <c r="X24" i="3"/>
  <c r="W23" i="3"/>
  <c r="X22" i="3"/>
  <c r="T23" i="3"/>
  <c r="S29" i="3" l="1" a="1"/>
  <c r="U29" i="3" s="1"/>
  <c r="U30" i="3" l="1"/>
  <c r="S31" i="3"/>
  <c r="V30" i="3"/>
  <c r="X31" i="3"/>
  <c r="U31" i="3"/>
  <c r="S29" i="3"/>
  <c r="X30" i="3"/>
  <c r="W29" i="3"/>
  <c r="X29" i="3"/>
  <c r="V31" i="3"/>
  <c r="T31" i="3"/>
  <c r="T30" i="3"/>
  <c r="T29" i="3"/>
  <c r="S30" i="3"/>
  <c r="V29" i="3"/>
  <c r="W31" i="3"/>
  <c r="W30" i="3"/>
  <c r="AD30" i="3" l="1"/>
  <c r="AD31" i="3"/>
  <c r="AD29" i="3"/>
  <c r="S32" i="3" s="1" a="1"/>
  <c r="S32" i="3" l="1"/>
  <c r="AD33" i="3" s="1"/>
  <c r="Y32" i="3"/>
  <c r="S49" i="3" s="1"/>
  <c r="S51" i="3" s="1"/>
  <c r="T32" i="3"/>
  <c r="X32" i="3"/>
  <c r="AA32" i="3"/>
  <c r="W32" i="3"/>
  <c r="AD32" i="3"/>
  <c r="AC32" i="3"/>
  <c r="V32" i="3"/>
  <c r="U32" i="3"/>
  <c r="Z32" i="3"/>
  <c r="AB32" i="3"/>
  <c r="AN18" i="3" l="1"/>
  <c r="AR18" i="3"/>
  <c r="AQ18" i="3"/>
  <c r="AP18" i="3"/>
  <c r="AO18" i="3"/>
  <c r="N57" i="3" l="1"/>
  <c r="N58" i="3"/>
  <c r="I37" i="3" a="1"/>
  <c r="I37" i="3"/>
  <c r="J37" i="3"/>
  <c r="K37" i="3"/>
  <c r="L37" i="3"/>
  <c r="M37" i="3"/>
  <c r="I38" i="3"/>
  <c r="J38" i="3"/>
  <c r="K38" i="3"/>
  <c r="L38" i="3"/>
  <c r="M38" i="3"/>
  <c r="I43" i="3"/>
  <c r="J43" i="3"/>
  <c r="K43" i="3"/>
  <c r="L43" i="3"/>
  <c r="M43" i="3"/>
</calcChain>
</file>

<file path=xl/sharedStrings.xml><?xml version="1.0" encoding="utf-8"?>
<sst xmlns="http://schemas.openxmlformats.org/spreadsheetml/2006/main" count="446" uniqueCount="139">
  <si>
    <t>Adapté de https://unstats.un.org/unsd/nationalaccount/docs/SUT_IOT_HB_Final_Cover.pdf</t>
  </si>
  <si>
    <t>Supply table</t>
  </si>
  <si>
    <t>Box 2.4 page 38</t>
  </si>
  <si>
    <t>Products</t>
  </si>
  <si>
    <t>Agriculture</t>
  </si>
  <si>
    <t>Manufacturing and construction</t>
  </si>
  <si>
    <t>Services</t>
  </si>
  <si>
    <t>Industries</t>
  </si>
  <si>
    <t>Domestic supply</t>
  </si>
  <si>
    <t>Imports</t>
  </si>
  <si>
    <t>Total supply</t>
  </si>
  <si>
    <t>Total</t>
  </si>
  <si>
    <t>Construit à partir des tableaux des ressources et des emplois d'une économie fictive</t>
  </si>
  <si>
    <t>Final use</t>
  </si>
  <si>
    <t>Gross capital formation</t>
  </si>
  <si>
    <t>Exports</t>
  </si>
  <si>
    <t>Taxes less subsidies on products</t>
  </si>
  <si>
    <t>Gross value added</t>
  </si>
  <si>
    <t>Use table</t>
  </si>
  <si>
    <t>Définitions</t>
  </si>
  <si>
    <t>Supply and use tables</t>
  </si>
  <si>
    <t>Input-output table</t>
  </si>
  <si>
    <t>Tableaux des ressources et des emplois. "Supply table" : donne la production de chaque industrie par produit, "Use table" : donne l'usage de chaque produit par industrie.</t>
  </si>
  <si>
    <t>Tableau symétrique reliant les industries entre elles (industrie-par-industrie), ou les produits entre eux (produit-par-produit). Cette matrice étant carrée, elle permet de retracer les chaînes de valeur pour calculer les ressources et impacts sur un cycle de vie complet</t>
  </si>
  <si>
    <t>Total de ce qui est produit (coûts seuls, hors taxes et profits) par chaque industrie</t>
  </si>
  <si>
    <t>Le système étant à l'équilibre, la somme des consommations égale la somme des productions, par industrie</t>
  </si>
  <si>
    <t>Commentaires →</t>
  </si>
  <si>
    <t>Total imports</t>
  </si>
  <si>
    <t>Use table for domestic outputs</t>
  </si>
  <si>
    <t>Imports use table</t>
  </si>
  <si>
    <t>Input-output table for domestic output (industry by industry)</t>
  </si>
  <si>
    <t>Matrices intermédiaires</t>
  </si>
  <si>
    <t>Toutes les valeurs sont en M€</t>
  </si>
  <si>
    <t>Z</t>
  </si>
  <si>
    <t>L</t>
  </si>
  <si>
    <t>Demande en produits, par unité de production par industrie (e.g. il faut 0.11€ de produit de l'agriculture pour 1€ de production du secteur agricole)</t>
  </si>
  <si>
    <t>Sum</t>
  </si>
  <si>
    <t>Box 12.2 page 381</t>
  </si>
  <si>
    <t>Demande en "valeur ajoutée" (emploi, capital, profit, taxes et subventions…)</t>
  </si>
  <si>
    <t>C</t>
  </si>
  <si>
    <t>Matrice du mix de production, donnant la part de chaque produit dans une unité de production par industrie</t>
  </si>
  <si>
    <t>D</t>
  </si>
  <si>
    <t>Matrice du mix de marché, donnant la part de marché de chaque industrie dans la production de chaque produit</t>
  </si>
  <si>
    <t>M &amp; C</t>
  </si>
  <si>
    <t>Final consumption</t>
  </si>
  <si>
    <t>Production mix matrix</t>
  </si>
  <si>
    <t>Market mix matrix</t>
  </si>
  <si>
    <t>Intermediate cons. matrix</t>
  </si>
  <si>
    <t>Primary input matrix</t>
  </si>
  <si>
    <t>Input table for imports (industry by industry)</t>
  </si>
  <si>
    <t>Production de chaque industrie de l'économie, par produit. Exemple : le secteur agricole produit 270 millions d'euros de produits agricoles par an, ainsi que 10 M€ de produits industriels, et 20 M€ de services.</t>
  </si>
  <si>
    <t>Usage de chaque produit par chaque industrie, coûts seuls. Exemple : le secteur des services consomme 93 M€ de produits de l'agriculture par an, et la demande finale (ménages, administration, …) est de 291 M€ en services par an.</t>
  </si>
  <si>
    <t>Structure simplifiée d'une table entrées-sorties nationale (input-output table), industrie-par-industrie</t>
  </si>
  <si>
    <t>En combinant les tableaux entrées-sorties symétrique de chaque pays d'une région, il est possible de construire des tables multirégionales.</t>
  </si>
  <si>
    <t>Exemple tiré de https://ec.europa.eu/eurostat/documents/3888793/10109187/KS-TC-19-002-EN-N.pdf</t>
  </si>
  <si>
    <t>Table 12.1 page 141</t>
  </si>
  <si>
    <t>Exemple avec la table IO 2009 allemande, produit-par-produit</t>
  </si>
  <si>
    <t>Manufacturing</t>
  </si>
  <si>
    <t>Construction</t>
  </si>
  <si>
    <t>Trade</t>
  </si>
  <si>
    <t>Finance</t>
  </si>
  <si>
    <t>Other</t>
  </si>
  <si>
    <t>Households</t>
  </si>
  <si>
    <t>Government</t>
  </si>
  <si>
    <t>V</t>
  </si>
  <si>
    <t>U</t>
  </si>
  <si>
    <t>x</t>
  </si>
  <si>
    <t>g</t>
  </si>
  <si>
    <t>Compiled monetary transactions, industry-to-industry, as well as final consumption, domestic and imported</t>
  </si>
  <si>
    <t>Gross fixed capital formation</t>
  </si>
  <si>
    <t>Changes in inventories</t>
  </si>
  <si>
    <t>Total output at basic prices</t>
  </si>
  <si>
    <t>Taxes less subsidies</t>
  </si>
  <si>
    <t>Total at basic prices</t>
  </si>
  <si>
    <t>Total at purchasers' prices</t>
  </si>
  <si>
    <t>Compensation of employees</t>
  </si>
  <si>
    <t>Other taxes less subsidies</t>
  </si>
  <si>
    <t>Consumption of own capital</t>
  </si>
  <si>
    <t>Net operating surplus/income</t>
  </si>
  <si>
    <t>En milliards d'euros</t>
  </si>
  <si>
    <t>Total input at basic prices</t>
  </si>
  <si>
    <t>Input coefficients</t>
  </si>
  <si>
    <t>Ces coefficients sont obtenus en divisant chaque valeur de la table input-output par le total de sa colonne. La somme est par définition toujours égale à 1.</t>
  </si>
  <si>
    <t>Output coefficients</t>
  </si>
  <si>
    <t>Ces coefficients sont obtenus en divisant chaque valeur de la table input-output par le total de sa ligne. La somme est par définition toujours égale à 1.</t>
  </si>
  <si>
    <t>Interprétation : ces coefficients peuvent être compris comme la répartition des coûts de production pour chaque produit. Exemple : 20.51% du total produit par le secteur de la construction correspond aux coûts de produits de l'industrie.</t>
  </si>
  <si>
    <t>Interprétation : ces coefficients peuvent être compris comme les parts de marché des produits vendus pour la production aux autres secteurs. Exemple : 48.78% de la production agricole va au secteur de l'industrie (probablement agro-alimentaire) et 21.95% directement aux consommateurs finaux.</t>
  </si>
  <si>
    <t>Leontief matrix</t>
  </si>
  <si>
    <t>Matrice identité</t>
  </si>
  <si>
    <t>Ces coefficients sont obtenus en soustrayant les coefficients d'entrée à une matrice identité.</t>
  </si>
  <si>
    <t>Interprétation : ces coefficients sont le surplus de production de chaque secteur. Exemple : le secteur agricole requiert 0.07 € de produit agricole par € produit, son surplus "net" est de 0.93 €/€.</t>
  </si>
  <si>
    <t>Leontief inverse</t>
  </si>
  <si>
    <t>Ces coefficients sont obtenus en inversant la matrice de Leontief.</t>
  </si>
  <si>
    <t>Interprétation : ces coefficients représentent la demande totale (sur toute la chaîne de valeur) due à la production d'1 € de chaque produit. Exemple : il aura fallu produire 1.079 € de produits agricole pour en produire 1 € (dû aux consommations intermédiaires)</t>
  </si>
  <si>
    <t>A</t>
  </si>
  <si>
    <t>I-A</t>
  </si>
  <si>
    <r>
      <t>L=(I-A)</t>
    </r>
    <r>
      <rPr>
        <b/>
        <vertAlign val="superscript"/>
        <sz val="11"/>
        <color theme="1"/>
        <rFont val="Arial Nova"/>
        <family val="2"/>
      </rPr>
      <t>-1</t>
    </r>
  </si>
  <si>
    <t>y</t>
  </si>
  <si>
    <t>Total output</t>
  </si>
  <si>
    <t>Emissions model</t>
  </si>
  <si>
    <t>CO2</t>
  </si>
  <si>
    <t>CH4</t>
  </si>
  <si>
    <t>N2O</t>
  </si>
  <si>
    <t>kt</t>
  </si>
  <si>
    <t>Emissions coefficients</t>
  </si>
  <si>
    <t>F</t>
  </si>
  <si>
    <t>S</t>
  </si>
  <si>
    <t>En bleu</t>
  </si>
  <si>
    <t>la nomenclature utilisée par pymrio</t>
  </si>
  <si>
    <t>kt/G€</t>
  </si>
  <si>
    <t>M</t>
  </si>
  <si>
    <t>Footprint multiplier</t>
  </si>
  <si>
    <t>Total footprint</t>
  </si>
  <si>
    <t>Global warming potential</t>
  </si>
  <si>
    <t>GWP100</t>
  </si>
  <si>
    <t>kg CO2 eq./kg</t>
  </si>
  <si>
    <t>kt CO2 eq.</t>
  </si>
  <si>
    <t>kt CO2 eq./G€</t>
  </si>
  <si>
    <t>Ménages</t>
  </si>
  <si>
    <t>Gouvernement</t>
  </si>
  <si>
    <t>Formation de capital (investissements)</t>
  </si>
  <si>
    <t>Changement d'inventaires</t>
  </si>
  <si>
    <t>Exportations</t>
  </si>
  <si>
    <t>Industrie</t>
  </si>
  <si>
    <t>Commerce</t>
  </si>
  <si>
    <t>Finance et business</t>
  </si>
  <si>
    <t>Autres</t>
  </si>
  <si>
    <t>Émissions directes</t>
  </si>
  <si>
    <t>GHG intensity of economy</t>
  </si>
  <si>
    <t>Empreinte carbone</t>
  </si>
  <si>
    <t>S (imports)</t>
  </si>
  <si>
    <t>M (imports)</t>
  </si>
  <si>
    <t>M*y (imports)</t>
  </si>
  <si>
    <t>Estimer les émissions dues aux importations</t>
  </si>
  <si>
    <t>Importations (estimation)</t>
  </si>
  <si>
    <t>GHG (embodied in imports to intermediate consumption)</t>
  </si>
  <si>
    <t>GHG (embodied in imports to final demand)</t>
  </si>
  <si>
    <t>GHG from imports, all</t>
  </si>
  <si>
    <t>Attention : les émissions dues aux importations sont estimées en utilisant les coefficients d'émissions domestiques pour évaluer l'impact de produits étrangers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</si>
</sst>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"/>
    <numFmt numFmtId="171" formatCode="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ova"/>
      <family val="2"/>
    </font>
    <font>
      <b/>
      <sz val="11"/>
      <color theme="1"/>
      <name val="Arial Nova"/>
      <family val="2"/>
    </font>
    <font>
      <sz val="8"/>
      <color theme="1"/>
      <name val="Arial Nova"/>
      <family val="2"/>
    </font>
    <font>
      <b/>
      <sz val="8"/>
      <color theme="1"/>
      <name val="Arial Nova"/>
      <family val="2"/>
    </font>
    <font>
      <i/>
      <sz val="8"/>
      <color theme="1"/>
      <name val="Arial Nova"/>
      <family val="2"/>
    </font>
    <font>
      <b/>
      <i/>
      <sz val="8"/>
      <color theme="1"/>
      <name val="Arial Nova"/>
      <family val="2"/>
    </font>
    <font>
      <b/>
      <vertAlign val="superscript"/>
      <sz val="11"/>
      <color theme="1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6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0" borderId="0" xfId="0" applyFont="1" applyBorder="1"/>
    <xf numFmtId="0" fontId="2" fillId="0" borderId="0" xfId="0" applyFont="1" applyBorder="1"/>
    <xf numFmtId="0" fontId="2" fillId="0" borderId="16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4" fillId="0" borderId="16" xfId="0" applyFont="1" applyBorder="1"/>
    <xf numFmtId="0" fontId="4" fillId="0" borderId="18" xfId="0" applyFont="1" applyBorder="1"/>
    <xf numFmtId="0" fontId="5" fillId="2" borderId="0" xfId="0" applyFont="1" applyFill="1" applyBorder="1"/>
    <xf numFmtId="0" fontId="5" fillId="2" borderId="0" xfId="0" applyFont="1" applyFill="1"/>
    <xf numFmtId="0" fontId="5" fillId="3" borderId="0" xfId="0" applyFont="1" applyFill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vertical="center" wrapText="1"/>
    </xf>
    <xf numFmtId="2" fontId="4" fillId="0" borderId="2" xfId="0" applyNumberFormat="1" applyFont="1" applyBorder="1" applyAlignment="1">
      <alignment vertical="center" wrapText="1"/>
    </xf>
    <xf numFmtId="2" fontId="4" fillId="0" borderId="3" xfId="0" applyNumberFormat="1" applyFont="1" applyBorder="1" applyAlignment="1">
      <alignment vertical="center" wrapText="1"/>
    </xf>
    <xf numFmtId="2" fontId="4" fillId="0" borderId="4" xfId="0" applyNumberFormat="1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2" fontId="4" fillId="0" borderId="5" xfId="0" applyNumberFormat="1" applyFont="1" applyBorder="1" applyAlignment="1">
      <alignment vertical="center" wrapText="1"/>
    </xf>
    <xf numFmtId="2" fontId="4" fillId="0" borderId="6" xfId="0" applyNumberFormat="1" applyFont="1" applyBorder="1" applyAlignment="1">
      <alignment vertical="center" wrapText="1"/>
    </xf>
    <xf numFmtId="2" fontId="4" fillId="0" borderId="7" xfId="0" applyNumberFormat="1" applyFont="1" applyBorder="1" applyAlignment="1">
      <alignment vertical="center" wrapText="1"/>
    </xf>
    <xf numFmtId="2" fontId="4" fillId="0" borderId="8" xfId="0" applyNumberFormat="1" applyFont="1" applyBorder="1" applyAlignment="1">
      <alignment vertical="center" wrapText="1"/>
    </xf>
    <xf numFmtId="166" fontId="4" fillId="0" borderId="0" xfId="0" applyNumberFormat="1" applyFont="1" applyBorder="1"/>
    <xf numFmtId="2" fontId="4" fillId="0" borderId="0" xfId="0" applyNumberFormat="1" applyFont="1" applyBorder="1"/>
    <xf numFmtId="0" fontId="2" fillId="0" borderId="0" xfId="0" applyFont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6" fontId="4" fillId="0" borderId="1" xfId="0" applyNumberFormat="1" applyFont="1" applyBorder="1"/>
    <xf numFmtId="166" fontId="4" fillId="0" borderId="2" xfId="0" applyNumberFormat="1" applyFont="1" applyBorder="1"/>
    <xf numFmtId="166" fontId="4" fillId="0" borderId="3" xfId="0" applyNumberFormat="1" applyFont="1" applyBorder="1"/>
    <xf numFmtId="166" fontId="4" fillId="0" borderId="6" xfId="0" applyNumberFormat="1" applyFont="1" applyBorder="1"/>
    <xf numFmtId="166" fontId="4" fillId="0" borderId="7" xfId="0" applyNumberFormat="1" applyFont="1" applyBorder="1"/>
    <xf numFmtId="166" fontId="4" fillId="0" borderId="8" xfId="0" applyNumberFormat="1" applyFont="1" applyBorder="1"/>
    <xf numFmtId="2" fontId="4" fillId="0" borderId="1" xfId="0" applyNumberFormat="1" applyFont="1" applyBorder="1"/>
    <xf numFmtId="2" fontId="4" fillId="0" borderId="2" xfId="0" applyNumberFormat="1" applyFont="1" applyBorder="1"/>
    <xf numFmtId="2" fontId="4" fillId="0" borderId="3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2" fontId="5" fillId="0" borderId="0" xfId="0" applyNumberFormat="1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2" fontId="6" fillId="0" borderId="0" xfId="0" applyNumberFormat="1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0" xfId="1"/>
    <xf numFmtId="0" fontId="4" fillId="0" borderId="0" xfId="0" applyFont="1" applyAlignment="1">
      <alignment horizontal="center" wrapText="1"/>
    </xf>
    <xf numFmtId="0" fontId="4" fillId="0" borderId="28" xfId="0" applyFont="1" applyBorder="1"/>
    <xf numFmtId="0" fontId="5" fillId="0" borderId="28" xfId="0" applyFont="1" applyBorder="1"/>
    <xf numFmtId="0" fontId="4" fillId="0" borderId="5" xfId="0" applyFont="1" applyBorder="1"/>
    <xf numFmtId="0" fontId="5" fillId="0" borderId="30" xfId="0" applyFont="1" applyBorder="1"/>
    <xf numFmtId="0" fontId="4" fillId="0" borderId="4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166" fontId="4" fillId="0" borderId="1" xfId="0" applyNumberFormat="1" applyFont="1" applyBorder="1" applyAlignment="1"/>
    <xf numFmtId="166" fontId="4" fillId="0" borderId="4" xfId="0" applyNumberFormat="1" applyFont="1" applyBorder="1" applyAlignment="1"/>
    <xf numFmtId="166" fontId="4" fillId="0" borderId="4" xfId="0" applyNumberFormat="1" applyFont="1" applyBorder="1"/>
    <xf numFmtId="166" fontId="5" fillId="0" borderId="31" xfId="0" applyNumberFormat="1" applyFont="1" applyBorder="1"/>
    <xf numFmtId="166" fontId="5" fillId="0" borderId="32" xfId="0" applyNumberFormat="1" applyFont="1" applyBorder="1"/>
    <xf numFmtId="0" fontId="6" fillId="0" borderId="4" xfId="0" applyFont="1" applyBorder="1"/>
    <xf numFmtId="0" fontId="6" fillId="0" borderId="5" xfId="0" applyFont="1" applyBorder="1"/>
    <xf numFmtId="0" fontId="7" fillId="0" borderId="0" xfId="0" applyFont="1"/>
    <xf numFmtId="166" fontId="4" fillId="0" borderId="34" xfId="0" applyNumberFormat="1" applyFont="1" applyBorder="1"/>
    <xf numFmtId="166" fontId="4" fillId="0" borderId="13" xfId="0" applyNumberFormat="1" applyFont="1" applyBorder="1"/>
    <xf numFmtId="0" fontId="4" fillId="0" borderId="13" xfId="0" applyFont="1" applyBorder="1"/>
    <xf numFmtId="166" fontId="4" fillId="0" borderId="36" xfId="0" applyNumberFormat="1" applyFont="1" applyBorder="1"/>
    <xf numFmtId="166" fontId="4" fillId="0" borderId="18" xfId="0" applyNumberFormat="1" applyFont="1" applyBorder="1"/>
    <xf numFmtId="166" fontId="4" fillId="0" borderId="5" xfId="0" applyNumberFormat="1" applyFont="1" applyBorder="1"/>
    <xf numFmtId="166" fontId="4" fillId="0" borderId="35" xfId="0" applyNumberFormat="1" applyFont="1" applyBorder="1"/>
    <xf numFmtId="166" fontId="4" fillId="0" borderId="37" xfId="0" applyNumberFormat="1" applyFont="1" applyBorder="1"/>
    <xf numFmtId="166" fontId="5" fillId="0" borderId="33" xfId="0" applyNumberFormat="1" applyFont="1" applyBorder="1"/>
    <xf numFmtId="167" fontId="5" fillId="0" borderId="38" xfId="0" applyNumberFormat="1" applyFont="1" applyBorder="1"/>
    <xf numFmtId="167" fontId="5" fillId="0" borderId="39" xfId="0" applyNumberFormat="1" applyFont="1" applyBorder="1"/>
    <xf numFmtId="167" fontId="5" fillId="0" borderId="40" xfId="0" applyNumberFormat="1" applyFont="1" applyBorder="1"/>
    <xf numFmtId="167" fontId="4" fillId="0" borderId="0" xfId="0" applyNumberFormat="1" applyFont="1"/>
    <xf numFmtId="0" fontId="3" fillId="4" borderId="0" xfId="0" applyFont="1" applyFill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4" borderId="0" xfId="0" applyFont="1" applyFill="1"/>
    <xf numFmtId="1" fontId="4" fillId="0" borderId="0" xfId="0" applyNumberFormat="1" applyFont="1"/>
    <xf numFmtId="2" fontId="4" fillId="5" borderId="1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5" borderId="0" xfId="0" applyNumberFormat="1" applyFont="1" applyFill="1" applyBorder="1"/>
    <xf numFmtId="2" fontId="4" fillId="5" borderId="6" xfId="0" applyNumberFormat="1" applyFont="1" applyFill="1" applyBorder="1"/>
    <xf numFmtId="2" fontId="4" fillId="5" borderId="7" xfId="0" applyNumberFormat="1" applyFont="1" applyFill="1" applyBorder="1"/>
    <xf numFmtId="0" fontId="5" fillId="5" borderId="0" xfId="0" applyFont="1" applyFill="1"/>
    <xf numFmtId="1" fontId="5" fillId="5" borderId="0" xfId="0" applyNumberFormat="1" applyFont="1" applyFill="1"/>
    <xf numFmtId="1" fontId="4" fillId="5" borderId="1" xfId="0" applyNumberFormat="1" applyFont="1" applyFill="1" applyBorder="1"/>
    <xf numFmtId="1" fontId="4" fillId="5" borderId="2" xfId="0" applyNumberFormat="1" applyFont="1" applyFill="1" applyBorder="1"/>
    <xf numFmtId="1" fontId="4" fillId="5" borderId="4" xfId="0" applyNumberFormat="1" applyFont="1" applyFill="1" applyBorder="1"/>
    <xf numFmtId="1" fontId="4" fillId="5" borderId="0" xfId="0" applyNumberFormat="1" applyFont="1" applyFill="1" applyBorder="1"/>
    <xf numFmtId="1" fontId="4" fillId="5" borderId="6" xfId="0" applyNumberFormat="1" applyFont="1" applyFill="1" applyBorder="1"/>
    <xf numFmtId="1" fontId="4" fillId="5" borderId="7" xfId="0" applyNumberFormat="1" applyFont="1" applyFill="1" applyBorder="1"/>
    <xf numFmtId="1" fontId="4" fillId="0" borderId="1" xfId="0" applyNumberFormat="1" applyFont="1" applyBorder="1" applyAlignment="1"/>
    <xf numFmtId="1" fontId="4" fillId="0" borderId="2" xfId="0" applyNumberFormat="1" applyFont="1" applyBorder="1"/>
    <xf numFmtId="1" fontId="4" fillId="0" borderId="4" xfId="0" applyNumberFormat="1" applyFont="1" applyBorder="1" applyAlignment="1"/>
    <xf numFmtId="1" fontId="4" fillId="0" borderId="0" xfId="0" applyNumberFormat="1" applyFont="1" applyBorder="1"/>
    <xf numFmtId="1" fontId="5" fillId="0" borderId="29" xfId="0" applyNumberFormat="1" applyFont="1" applyBorder="1"/>
    <xf numFmtId="1" fontId="5" fillId="0" borderId="28" xfId="0" applyNumberFormat="1" applyFont="1" applyBorder="1"/>
    <xf numFmtId="1" fontId="5" fillId="0" borderId="0" xfId="0" applyNumberFormat="1" applyFont="1"/>
    <xf numFmtId="1" fontId="4" fillId="0" borderId="4" xfId="0" applyNumberFormat="1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1" fontId="2" fillId="0" borderId="0" xfId="0" applyNumberFormat="1" applyFont="1"/>
    <xf numFmtId="1" fontId="6" fillId="0" borderId="0" xfId="0" applyNumberFormat="1" applyFont="1"/>
    <xf numFmtId="1" fontId="4" fillId="0" borderId="1" xfId="0" applyNumberFormat="1" applyFont="1" applyBorder="1"/>
    <xf numFmtId="1" fontId="4" fillId="0" borderId="3" xfId="0" applyNumberFormat="1" applyFont="1" applyBorder="1"/>
    <xf numFmtId="1" fontId="4" fillId="0" borderId="5" xfId="0" applyNumberFormat="1" applyFont="1" applyBorder="1"/>
    <xf numFmtId="0" fontId="2" fillId="0" borderId="5" xfId="0" applyFont="1" applyBorder="1"/>
    <xf numFmtId="0" fontId="4" fillId="6" borderId="0" xfId="0" applyFont="1" applyFill="1"/>
    <xf numFmtId="1" fontId="4" fillId="6" borderId="6" xfId="0" applyNumberFormat="1" applyFont="1" applyFill="1" applyBorder="1"/>
    <xf numFmtId="1" fontId="4" fillId="6" borderId="7" xfId="0" applyNumberFormat="1" applyFont="1" applyFill="1" applyBorder="1"/>
    <xf numFmtId="1" fontId="4" fillId="6" borderId="8" xfId="0" applyNumberFormat="1" applyFont="1" applyFill="1" applyBorder="1"/>
    <xf numFmtId="0" fontId="2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r>
              <a:rPr lang="en-IE" sz="1200"/>
              <a:t>Empreinte</a:t>
            </a:r>
            <a:r>
              <a:rPr lang="en-IE" sz="1200" baseline="0"/>
              <a:t> carbone de l'Allemagne, 2009 (importations exclues)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'Calculs IO'!$R$43</c:f>
              <c:strCache>
                <c:ptCount val="1"/>
                <c:pt idx="0">
                  <c:v>Agriculture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IO'!$S$43:$W$43</c:f>
              <c:numCache>
                <c:formatCode>0</c:formatCode>
                <c:ptCount val="5"/>
                <c:pt idx="0">
                  <c:v>22.554565535999231</c:v>
                </c:pt>
                <c:pt idx="1">
                  <c:v>0</c:v>
                </c:pt>
                <c:pt idx="2">
                  <c:v>0</c:v>
                </c:pt>
                <c:pt idx="3">
                  <c:v>7.5181885119997443</c:v>
                </c:pt>
                <c:pt idx="4">
                  <c:v>12.530314186666239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0-4698-8FB1-A4D9B8EDE18C}"/>
            </c:ext>
          </c:extLst>
        </c:ser>
        <c:ser>
          <c:idx val="1"/>
          <c:order val="1"/>
          <c:tx>
            <c:strRef>
              <c:f>'Calculs IO'!$R$44</c:f>
              <c:strCache>
                <c:ptCount val="1"/>
                <c:pt idx="0">
                  <c:v>Industrie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IO'!$S$44:$W$44</c:f>
              <c:numCache>
                <c:formatCode>0</c:formatCode>
                <c:ptCount val="5"/>
                <c:pt idx="0">
                  <c:v>162.77730341983982</c:v>
                </c:pt>
                <c:pt idx="1">
                  <c:v>4.5577644957555146</c:v>
                </c:pt>
                <c:pt idx="2">
                  <c:v>61.855375299539133</c:v>
                </c:pt>
                <c:pt idx="3">
                  <c:v>-37.764334393402841</c:v>
                </c:pt>
                <c:pt idx="4">
                  <c:v>397.82772955808855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A0-4698-8FB1-A4D9B8EDE18C}"/>
            </c:ext>
          </c:extLst>
        </c:ser>
        <c:ser>
          <c:idx val="2"/>
          <c:order val="2"/>
          <c:tx>
            <c:strRef>
              <c:f>'Calculs IO'!$R$45</c:f>
              <c:strCache>
                <c:ptCount val="1"/>
                <c:pt idx="0">
                  <c:v>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IO'!$S$45:$W$45</c:f>
              <c:numCache>
                <c:formatCode>0</c:formatCode>
                <c:ptCount val="5"/>
                <c:pt idx="0">
                  <c:v>1.0473535603944033</c:v>
                </c:pt>
                <c:pt idx="1">
                  <c:v>0</c:v>
                </c:pt>
                <c:pt idx="2">
                  <c:v>32.049018948068735</c:v>
                </c:pt>
                <c:pt idx="3">
                  <c:v>0</c:v>
                </c:pt>
                <c:pt idx="4">
                  <c:v>0.20947071207888063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A0-4698-8FB1-A4D9B8EDE18C}"/>
            </c:ext>
          </c:extLst>
        </c:ser>
        <c:ser>
          <c:idx val="3"/>
          <c:order val="3"/>
          <c:tx>
            <c:strRef>
              <c:f>'Calculs IO'!$R$46</c:f>
              <c:strCache>
                <c:ptCount val="1"/>
                <c:pt idx="0">
                  <c:v>Commerce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IO'!$S$46:$W$46</c:f>
              <c:numCache>
                <c:formatCode>0</c:formatCode>
                <c:ptCount val="5"/>
                <c:pt idx="0">
                  <c:v>55.995337161555589</c:v>
                </c:pt>
                <c:pt idx="1">
                  <c:v>2.6496216322502648</c:v>
                </c:pt>
                <c:pt idx="2">
                  <c:v>6.8890162438506879</c:v>
                </c:pt>
                <c:pt idx="3">
                  <c:v>1.0598486529001059</c:v>
                </c:pt>
                <c:pt idx="4">
                  <c:v>19.607200078651957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A0-4698-8FB1-A4D9B8EDE18C}"/>
            </c:ext>
          </c:extLst>
        </c:ser>
        <c:ser>
          <c:idx val="4"/>
          <c:order val="4"/>
          <c:tx>
            <c:strRef>
              <c:f>'Calculs IO'!$R$47</c:f>
              <c:strCache>
                <c:ptCount val="1"/>
                <c:pt idx="0">
                  <c:v>Finance et business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IO'!$S$47:$W$47</c:f>
              <c:numCache>
                <c:formatCode>0</c:formatCode>
                <c:ptCount val="5"/>
                <c:pt idx="0">
                  <c:v>13.904111274058318</c:v>
                </c:pt>
                <c:pt idx="1">
                  <c:v>0.13326624224337047</c:v>
                </c:pt>
                <c:pt idx="2">
                  <c:v>1.1105520186947537</c:v>
                </c:pt>
                <c:pt idx="3">
                  <c:v>0</c:v>
                </c:pt>
                <c:pt idx="4">
                  <c:v>2.9318573293541506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A0-4698-8FB1-A4D9B8EDE18C}"/>
            </c:ext>
          </c:extLst>
        </c:ser>
        <c:ser>
          <c:idx val="5"/>
          <c:order val="5"/>
          <c:tx>
            <c:strRef>
              <c:f>'Calculs IO'!$R$48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IO'!$S$48:$W$48</c:f>
              <c:numCache>
                <c:formatCode>0</c:formatCode>
                <c:ptCount val="5"/>
                <c:pt idx="0">
                  <c:v>12.63591179889117</c:v>
                </c:pt>
                <c:pt idx="1">
                  <c:v>40.572451490317221</c:v>
                </c:pt>
                <c:pt idx="2">
                  <c:v>0.17191716733185267</c:v>
                </c:pt>
                <c:pt idx="3">
                  <c:v>0</c:v>
                </c:pt>
                <c:pt idx="4">
                  <c:v>0.17191716733185267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A0-4698-8FB1-A4D9B8EDE18C}"/>
            </c:ext>
          </c:extLst>
        </c:ser>
        <c:ser>
          <c:idx val="6"/>
          <c:order val="6"/>
          <c:tx>
            <c:strRef>
              <c:f>'Calculs IO'!$R$49</c:f>
              <c:strCache>
                <c:ptCount val="1"/>
                <c:pt idx="0">
                  <c:v>Émissions directes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IO'!$S$49:$W$49</c:f>
              <c:numCache>
                <c:formatCode>General</c:formatCode>
                <c:ptCount val="5"/>
                <c:pt idx="0" formatCode="0">
                  <c:v>226.14599999999999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A0-4698-8FB1-A4D9B8EDE18C}"/>
            </c:ext>
          </c:extLst>
        </c:ser>
        <c:ser>
          <c:idx val="7"/>
          <c:order val="7"/>
          <c:tx>
            <c:strRef>
              <c:f>'Calculs IO'!$R$50</c:f>
              <c:strCache>
                <c:ptCount val="1"/>
                <c:pt idx="0">
                  <c:v>Importations (estimation)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'Calculs IO'!$S$42:$W$42</c:f>
              <c:strCache>
                <c:ptCount val="5"/>
                <c:pt idx="0">
                  <c:v>Ménages</c:v>
                </c:pt>
                <c:pt idx="1">
                  <c:v>Gouvernement</c:v>
                </c:pt>
                <c:pt idx="2">
                  <c:v>Formation de capital (investissements)</c:v>
                </c:pt>
                <c:pt idx="3">
                  <c:v>Changement d'inventaires</c:v>
                </c:pt>
                <c:pt idx="4">
                  <c:v>Exportations</c:v>
                </c:pt>
              </c:strCache>
            </c:strRef>
          </c:cat>
          <c:val>
            <c:numRef>
              <c:f>'Calculs IO'!$S$50:$W$50</c:f>
              <c:numCache>
                <c:formatCode>0</c:formatCode>
                <c:ptCount val="5"/>
                <c:pt idx="0">
                  <c:v>62.811765105031157</c:v>
                </c:pt>
                <c:pt idx="1">
                  <c:v>3.6564918784321092</c:v>
                </c:pt>
                <c:pt idx="2">
                  <c:v>24.595132715766137</c:v>
                </c:pt>
                <c:pt idx="3">
                  <c:v>0.12300732300701293</c:v>
                </c:pt>
                <c:pt idx="4">
                  <c:v>114.2125605795206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CA0-4698-8FB1-A4D9B8EDE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39096592"/>
        <c:axId val="47208320"/>
      </c:barChart>
      <c:catAx>
        <c:axId val="203909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47208320"/>
        <c:crosses val="autoZero"/>
        <c:auto val="1"/>
        <c:lblAlgn val="ctr"/>
        <c:lblOffset val="100"/>
        <c:noMultiLvlLbl val="0"/>
      </c:catAx>
      <c:valAx>
        <c:axId val="47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ova" panose="020B0504020202020204" pitchFamily="34" charset="0"/>
                    <a:ea typeface="+mn-ea"/>
                    <a:cs typeface="+mn-cs"/>
                  </a:defRPr>
                </a:pPr>
                <a:r>
                  <a:rPr lang="en-IE"/>
                  <a:t>Mt CO2 eq.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ova" panose="020B05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ova" panose="020B0504020202020204" pitchFamily="34" charset="0"/>
                <a:ea typeface="+mn-ea"/>
                <a:cs typeface="+mn-cs"/>
              </a:defRPr>
            </a:pPr>
            <a:endParaRPr lang="en-US"/>
          </a:p>
        </c:txPr>
        <c:crossAx val="203909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ova" panose="020B05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 Nova" panose="020B05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47628</xdr:colOff>
      <xdr:row>28</xdr:row>
      <xdr:rowOff>28573</xdr:rowOff>
    </xdr:from>
    <xdr:to>
      <xdr:col>33</xdr:col>
      <xdr:colOff>180979</xdr:colOff>
      <xdr:row>40</xdr:row>
      <xdr:rowOff>123824</xdr:rowOff>
    </xdr:to>
    <xdr:sp macro="" textlink="">
      <xdr:nvSpPr>
        <xdr:cNvPr id="2" name="Arrow: Curved Up 1">
          <a:extLst>
            <a:ext uri="{FF2B5EF4-FFF2-40B4-BE49-F238E27FC236}">
              <a16:creationId xmlns:a16="http://schemas.microsoft.com/office/drawing/2014/main" id="{6C4E80A7-011E-413E-A797-C7EB413FA795}"/>
            </a:ext>
          </a:extLst>
        </xdr:cNvPr>
        <xdr:cNvSpPr/>
      </xdr:nvSpPr>
      <xdr:spPr>
        <a:xfrm rot="16200000">
          <a:off x="13096878" y="7724773"/>
          <a:ext cx="2838451" cy="1352551"/>
        </a:xfrm>
        <a:prstGeom prst="curvedUpArrow">
          <a:avLst>
            <a:gd name="adj1" fmla="val 5566"/>
            <a:gd name="adj2" fmla="val 11064"/>
            <a:gd name="adj3" fmla="val 129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9525</xdr:colOff>
      <xdr:row>20</xdr:row>
      <xdr:rowOff>104775</xdr:rowOff>
    </xdr:from>
    <xdr:to>
      <xdr:col>21</xdr:col>
      <xdr:colOff>552450</xdr:colOff>
      <xdr:row>22</xdr:row>
      <xdr:rowOff>85725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954DA918-0A8C-4029-A5E2-CFE30923D38E}"/>
            </a:ext>
          </a:extLst>
        </xdr:cNvPr>
        <xdr:cNvSpPr/>
      </xdr:nvSpPr>
      <xdr:spPr>
        <a:xfrm>
          <a:off x="7705725" y="4686300"/>
          <a:ext cx="542925" cy="34290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152400</xdr:colOff>
      <xdr:row>32</xdr:row>
      <xdr:rowOff>95250</xdr:rowOff>
    </xdr:from>
    <xdr:to>
      <xdr:col>21</xdr:col>
      <xdr:colOff>504825</xdr:colOff>
      <xdr:row>34</xdr:row>
      <xdr:rowOff>76200</xdr:rowOff>
    </xdr:to>
    <xdr:sp macro="" textlink="">
      <xdr:nvSpPr>
        <xdr:cNvPr id="4" name="Cross 3">
          <a:extLst>
            <a:ext uri="{FF2B5EF4-FFF2-40B4-BE49-F238E27FC236}">
              <a16:creationId xmlns:a16="http://schemas.microsoft.com/office/drawing/2014/main" id="{3BC487AD-2BFF-47AD-B2B4-F6967257239A}"/>
            </a:ext>
          </a:extLst>
        </xdr:cNvPr>
        <xdr:cNvSpPr/>
      </xdr:nvSpPr>
      <xdr:spPr>
        <a:xfrm>
          <a:off x="7848600" y="7781925"/>
          <a:ext cx="352425" cy="34290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324971</xdr:colOff>
      <xdr:row>45</xdr:row>
      <xdr:rowOff>44823</xdr:rowOff>
    </xdr:from>
    <xdr:to>
      <xdr:col>8</xdr:col>
      <xdr:colOff>560294</xdr:colOff>
      <xdr:row>46</xdr:row>
      <xdr:rowOff>331777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70AF429-482C-4340-B180-BE6816041566}"/>
            </a:ext>
          </a:extLst>
        </xdr:cNvPr>
        <xdr:cNvSpPr/>
      </xdr:nvSpPr>
      <xdr:spPr>
        <a:xfrm>
          <a:off x="7070912" y="8841441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573697</xdr:colOff>
      <xdr:row>39</xdr:row>
      <xdr:rowOff>31419</xdr:rowOff>
    </xdr:from>
    <xdr:to>
      <xdr:col>10</xdr:col>
      <xdr:colOff>434827</xdr:colOff>
      <xdr:row>44</xdr:row>
      <xdr:rowOff>65036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83DE436-6875-4267-A7B4-B311D4307869}"/>
            </a:ext>
          </a:extLst>
        </xdr:cNvPr>
        <xdr:cNvSpPr/>
      </xdr:nvSpPr>
      <xdr:spPr>
        <a:xfrm rot="7484400">
          <a:off x="8393203" y="7978589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212912</xdr:colOff>
      <xdr:row>45</xdr:row>
      <xdr:rowOff>44823</xdr:rowOff>
    </xdr:from>
    <xdr:to>
      <xdr:col>11</xdr:col>
      <xdr:colOff>549088</xdr:colOff>
      <xdr:row>46</xdr:row>
      <xdr:rowOff>331777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F6B73B10-D2D5-45CC-AE6A-E039FED7C900}"/>
            </a:ext>
          </a:extLst>
        </xdr:cNvPr>
        <xdr:cNvSpPr/>
      </xdr:nvSpPr>
      <xdr:spPr>
        <a:xfrm>
          <a:off x="8875059" y="8841441"/>
          <a:ext cx="941294" cy="4662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148998</xdr:colOff>
      <xdr:row>45</xdr:row>
      <xdr:rowOff>43268</xdr:rowOff>
    </xdr:from>
    <xdr:to>
      <xdr:col>9</xdr:col>
      <xdr:colOff>597878</xdr:colOff>
      <xdr:row>46</xdr:row>
      <xdr:rowOff>329890</xdr:rowOff>
    </xdr:to>
    <xdr:sp macro="" textlink="">
      <xdr:nvSpPr>
        <xdr:cNvPr id="10" name="Cross 9">
          <a:extLst>
            <a:ext uri="{FF2B5EF4-FFF2-40B4-BE49-F238E27FC236}">
              <a16:creationId xmlns:a16="http://schemas.microsoft.com/office/drawing/2014/main" id="{EC1BA3C5-DFF5-4CE9-8548-37F2AEDD8F35}"/>
            </a:ext>
          </a:extLst>
        </xdr:cNvPr>
        <xdr:cNvSpPr/>
      </xdr:nvSpPr>
      <xdr:spPr>
        <a:xfrm rot="2700000">
          <a:off x="8197509" y="8848404"/>
          <a:ext cx="465916" cy="448880"/>
        </a:xfrm>
        <a:prstGeom prst="plus">
          <a:avLst>
            <a:gd name="adj" fmla="val 388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1</xdr:col>
      <xdr:colOff>1</xdr:colOff>
      <xdr:row>36</xdr:row>
      <xdr:rowOff>268436</xdr:rowOff>
    </xdr:from>
    <xdr:to>
      <xdr:col>6</xdr:col>
      <xdr:colOff>1</xdr:colOff>
      <xdr:row>43</xdr:row>
      <xdr:rowOff>29824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5A93B2-AB9A-4856-9B47-058EC76A3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9" y="7339348"/>
          <a:ext cx="5468470" cy="1139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5</xdr:col>
      <xdr:colOff>268941</xdr:colOff>
      <xdr:row>36</xdr:row>
      <xdr:rowOff>229618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A2FD4A7-C724-4578-BAC3-80A233ACE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91618"/>
          <a:ext cx="5065058" cy="4089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67235</xdr:rowOff>
    </xdr:from>
    <xdr:to>
      <xdr:col>5</xdr:col>
      <xdr:colOff>645140</xdr:colOff>
      <xdr:row>34</xdr:row>
      <xdr:rowOff>139367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741C7D-BB4F-44A3-92F3-903A1E9F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8" y="6420970"/>
          <a:ext cx="5441257" cy="4307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39807</xdr:colOff>
      <xdr:row>46</xdr:row>
      <xdr:rowOff>86773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82CC5-83C3-4E6B-8838-4D37691F2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04875"/>
          <a:ext cx="12231807" cy="75067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80</xdr:row>
      <xdr:rowOff>0</xdr:rowOff>
    </xdr:from>
    <xdr:to>
      <xdr:col>22</xdr:col>
      <xdr:colOff>11206</xdr:colOff>
      <xdr:row>90</xdr:row>
      <xdr:rowOff>35101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C2747B-AFE0-46E2-BF12-81FB0068B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5529" y="14186647"/>
          <a:ext cx="7866530" cy="1828042"/>
        </a:xfrm>
        <a:prstGeom prst="rect">
          <a:avLst/>
        </a:prstGeom>
      </xdr:spPr>
    </xdr:pic>
    <xdr:clientData/>
  </xdr:twoCellAnchor>
  <xdr:twoCellAnchor>
    <xdr:from>
      <xdr:col>24</xdr:col>
      <xdr:colOff>0</xdr:colOff>
      <xdr:row>35</xdr:row>
      <xdr:rowOff>0</xdr:rowOff>
    </xdr:from>
    <xdr:to>
      <xdr:col>31</xdr:col>
      <xdr:colOff>0</xdr:colOff>
      <xdr:row>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D1E3D-58BE-45DD-A287-03F771436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stats.un.org/unsd/nationalaccount/docs/SUT_IOT_HB_Final_Cover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c.europa.eu/eurostat/documents/3888793/10109187/KS-TC-19-002-EN-N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B0C1-F3C5-4C3C-B279-249DC9703352}">
  <sheetPr>
    <outlinePr summaryBelow="0" summaryRight="0"/>
  </sheetPr>
  <dimension ref="A1:AH65"/>
  <sheetViews>
    <sheetView topLeftCell="A22" zoomScale="85" zoomScaleNormal="85" workbookViewId="0">
      <selection activeCell="D47" sqref="D47"/>
    </sheetView>
  </sheetViews>
  <sheetFormatPr defaultRowHeight="14.25" outlineLevelCol="1" x14ac:dyDescent="0.2"/>
  <cols>
    <col min="1" max="2" width="9.140625" style="1"/>
    <col min="3" max="3" width="28" style="1" customWidth="1"/>
    <col min="4" max="4" width="24.7109375" style="1" bestFit="1" customWidth="1"/>
    <col min="5" max="7" width="10" style="1" bestFit="1" customWidth="1"/>
    <col min="8" max="8" width="10.5703125" style="1" customWidth="1"/>
    <col min="9" max="11" width="9.140625" style="1"/>
    <col min="12" max="12" width="9.140625" style="1" collapsed="1"/>
    <col min="13" max="21" width="9.140625" style="1" hidden="1" customWidth="1" outlineLevel="1"/>
    <col min="22" max="23" width="9.140625" style="1"/>
    <col min="24" max="24" width="24.7109375" style="1" bestFit="1" customWidth="1"/>
    <col min="25" max="27" width="9.140625" style="1"/>
    <col min="28" max="30" width="10" style="1" bestFit="1" customWidth="1"/>
    <col min="31" max="31" width="13.140625" style="1" bestFit="1" customWidth="1"/>
    <col min="32" max="16384" width="9.140625" style="1"/>
  </cols>
  <sheetData>
    <row r="1" spans="1:21" x14ac:dyDescent="0.2">
      <c r="A1" s="1" t="s">
        <v>52</v>
      </c>
    </row>
    <row r="2" spans="1:21" x14ac:dyDescent="0.2">
      <c r="A2" s="1" t="s">
        <v>12</v>
      </c>
    </row>
    <row r="4" spans="1:21" x14ac:dyDescent="0.2">
      <c r="A4" s="2" t="s">
        <v>19</v>
      </c>
      <c r="B4" s="2"/>
    </row>
    <row r="5" spans="1:21" x14ac:dyDescent="0.2">
      <c r="B5" s="2" t="s">
        <v>20</v>
      </c>
      <c r="C5" s="1" t="s">
        <v>22</v>
      </c>
    </row>
    <row r="6" spans="1:21" x14ac:dyDescent="0.2">
      <c r="B6" s="2" t="s">
        <v>21</v>
      </c>
      <c r="C6" s="1" t="s">
        <v>23</v>
      </c>
    </row>
    <row r="8" spans="1:21" ht="15" x14ac:dyDescent="0.25">
      <c r="A8" s="104" t="s">
        <v>0</v>
      </c>
    </row>
    <row r="9" spans="1:21" x14ac:dyDescent="0.2">
      <c r="A9" s="2" t="s">
        <v>2</v>
      </c>
    </row>
    <row r="11" spans="1:21" x14ac:dyDescent="0.2">
      <c r="A11" s="1" t="s">
        <v>32</v>
      </c>
    </row>
    <row r="12" spans="1:21" ht="42.75" x14ac:dyDescent="0.2">
      <c r="C12" s="2" t="s">
        <v>1</v>
      </c>
      <c r="L12" s="29" t="s">
        <v>26</v>
      </c>
    </row>
    <row r="13" spans="1:21" x14ac:dyDescent="0.2">
      <c r="J13" s="59" t="s">
        <v>66</v>
      </c>
    </row>
    <row r="14" spans="1:21" x14ac:dyDescent="0.2">
      <c r="C14" s="59" t="s">
        <v>64</v>
      </c>
      <c r="D14" s="4"/>
      <c r="E14" s="8" t="s">
        <v>7</v>
      </c>
      <c r="F14" s="8"/>
      <c r="G14" s="8"/>
      <c r="H14" s="5" t="s">
        <v>8</v>
      </c>
      <c r="I14" s="5" t="s">
        <v>9</v>
      </c>
      <c r="J14" s="21" t="s">
        <v>10</v>
      </c>
    </row>
    <row r="15" spans="1:21" x14ac:dyDescent="0.2">
      <c r="C15" s="4"/>
      <c r="D15" s="3"/>
      <c r="E15" s="3" t="s">
        <v>4</v>
      </c>
      <c r="F15" s="3" t="s">
        <v>43</v>
      </c>
      <c r="G15" s="3" t="s">
        <v>6</v>
      </c>
      <c r="H15" s="5"/>
      <c r="I15" s="5"/>
      <c r="J15" s="21"/>
      <c r="M15" s="7"/>
      <c r="N15" s="7"/>
      <c r="O15" s="7"/>
      <c r="P15" s="7"/>
      <c r="Q15" s="7"/>
      <c r="R15" s="7"/>
      <c r="S15" s="7"/>
    </row>
    <row r="16" spans="1:21" x14ac:dyDescent="0.2">
      <c r="C16" s="8" t="s">
        <v>3</v>
      </c>
      <c r="D16" s="3" t="s">
        <v>4</v>
      </c>
      <c r="E16" s="9">
        <v>270</v>
      </c>
      <c r="F16" s="10">
        <v>30</v>
      </c>
      <c r="G16" s="11">
        <v>50</v>
      </c>
      <c r="H16" s="3">
        <f>SUM(E16:G16)</f>
        <v>350</v>
      </c>
      <c r="I16" s="18">
        <v>20</v>
      </c>
      <c r="J16" s="57">
        <f>SUM(H16:I16)</f>
        <v>370</v>
      </c>
      <c r="M16" s="26" t="s">
        <v>50</v>
      </c>
      <c r="N16" s="26"/>
      <c r="O16" s="26"/>
      <c r="P16" s="26"/>
      <c r="Q16" s="26"/>
      <c r="R16" s="26"/>
      <c r="S16" s="26"/>
      <c r="T16" s="26"/>
      <c r="U16" s="26"/>
    </row>
    <row r="17" spans="2:34" x14ac:dyDescent="0.2">
      <c r="C17" s="8"/>
      <c r="D17" s="3" t="s">
        <v>5</v>
      </c>
      <c r="E17" s="12">
        <v>10</v>
      </c>
      <c r="F17" s="13">
        <v>430</v>
      </c>
      <c r="G17" s="14">
        <v>100</v>
      </c>
      <c r="H17" s="3">
        <f t="shared" ref="H17:H18" si="0">SUM(E17:G17)</f>
        <v>540</v>
      </c>
      <c r="I17" s="19">
        <v>50</v>
      </c>
      <c r="J17" s="57">
        <f t="shared" ref="J17:J18" si="1">SUM(H17:I17)</f>
        <v>590</v>
      </c>
      <c r="M17" s="26"/>
      <c r="N17" s="26"/>
      <c r="O17" s="26"/>
      <c r="P17" s="26"/>
      <c r="Q17" s="26"/>
      <c r="R17" s="26"/>
      <c r="S17" s="26"/>
      <c r="T17" s="26"/>
      <c r="U17" s="26"/>
    </row>
    <row r="18" spans="2:34" x14ac:dyDescent="0.2">
      <c r="C18" s="8"/>
      <c r="D18" s="3" t="s">
        <v>6</v>
      </c>
      <c r="E18" s="15">
        <v>20</v>
      </c>
      <c r="F18" s="16">
        <v>40</v>
      </c>
      <c r="G18" s="17">
        <v>550</v>
      </c>
      <c r="H18" s="3">
        <f t="shared" si="0"/>
        <v>610</v>
      </c>
      <c r="I18" s="20">
        <v>30</v>
      </c>
      <c r="J18" s="57">
        <f t="shared" si="1"/>
        <v>640</v>
      </c>
      <c r="M18" s="26"/>
      <c r="N18" s="26"/>
      <c r="O18" s="26"/>
      <c r="P18" s="26"/>
      <c r="Q18" s="26"/>
      <c r="R18" s="26"/>
      <c r="S18" s="26"/>
      <c r="T18" s="26"/>
      <c r="U18" s="26"/>
    </row>
    <row r="19" spans="2:34" x14ac:dyDescent="0.2">
      <c r="B19" s="59" t="s">
        <v>67</v>
      </c>
      <c r="C19" s="6" t="s">
        <v>11</v>
      </c>
      <c r="D19" s="6"/>
      <c r="E19" s="56">
        <f t="shared" ref="E19:H19" si="2">SUM(E16:E18)</f>
        <v>300</v>
      </c>
      <c r="F19" s="56">
        <f t="shared" si="2"/>
        <v>500</v>
      </c>
      <c r="G19" s="56">
        <f t="shared" si="2"/>
        <v>700</v>
      </c>
      <c r="H19" s="7">
        <f t="shared" si="2"/>
        <v>1500</v>
      </c>
      <c r="I19" s="7">
        <f>SUM(I16:I18)</f>
        <v>100</v>
      </c>
      <c r="J19" s="7">
        <f>SUM(J16:J18)</f>
        <v>1600</v>
      </c>
      <c r="M19" s="27" t="s">
        <v>24</v>
      </c>
      <c r="N19" s="27"/>
      <c r="O19" s="27"/>
      <c r="P19" s="27"/>
      <c r="Q19" s="27"/>
      <c r="R19" s="27"/>
      <c r="S19" s="27"/>
      <c r="T19" s="27"/>
      <c r="U19" s="27"/>
    </row>
    <row r="20" spans="2:34" x14ac:dyDescent="0.2">
      <c r="C20" s="23"/>
      <c r="D20" s="23"/>
      <c r="E20" s="22"/>
      <c r="F20" s="22"/>
      <c r="G20" s="22"/>
      <c r="H20" s="7"/>
      <c r="I20" s="7"/>
      <c r="J20" s="7"/>
      <c r="M20" s="28"/>
      <c r="N20" s="28"/>
      <c r="O20" s="28"/>
      <c r="P20" s="28"/>
      <c r="Q20" s="28"/>
      <c r="R20" s="28"/>
      <c r="S20" s="28"/>
      <c r="T20" s="28"/>
      <c r="U20" s="28"/>
    </row>
    <row r="21" spans="2:34" x14ac:dyDescent="0.2">
      <c r="B21" s="36"/>
      <c r="C21" s="37"/>
      <c r="D21" s="37"/>
      <c r="E21" s="37"/>
      <c r="F21" s="37"/>
      <c r="G21" s="37"/>
      <c r="H21" s="37"/>
      <c r="I21" s="37"/>
      <c r="J21" s="37"/>
      <c r="K21" s="38"/>
      <c r="M21" s="7"/>
      <c r="N21" s="7"/>
      <c r="O21" s="7"/>
      <c r="P21" s="7"/>
      <c r="Q21" s="7"/>
      <c r="R21" s="7"/>
      <c r="S21" s="7"/>
      <c r="V21" s="36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8"/>
    </row>
    <row r="22" spans="2:34" x14ac:dyDescent="0.2">
      <c r="B22" s="39"/>
      <c r="C22" s="40" t="s">
        <v>18</v>
      </c>
      <c r="D22" s="41"/>
      <c r="E22" s="41"/>
      <c r="F22" s="41"/>
      <c r="G22" s="41"/>
      <c r="H22" s="41"/>
      <c r="I22" s="41"/>
      <c r="J22" s="41"/>
      <c r="K22" s="42"/>
      <c r="M22" s="7"/>
      <c r="N22" s="7"/>
      <c r="O22" s="7"/>
      <c r="P22" s="7"/>
      <c r="Q22" s="7"/>
      <c r="R22" s="7"/>
      <c r="S22" s="7"/>
      <c r="V22" s="39"/>
      <c r="W22" s="40" t="s">
        <v>28</v>
      </c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2"/>
    </row>
    <row r="23" spans="2:34" x14ac:dyDescent="0.2">
      <c r="B23" s="39"/>
      <c r="C23" s="41"/>
      <c r="D23" s="41"/>
      <c r="E23" s="41"/>
      <c r="F23" s="41"/>
      <c r="G23" s="41"/>
      <c r="H23" s="41"/>
      <c r="I23" s="41"/>
      <c r="J23" s="41"/>
      <c r="K23" s="59" t="s">
        <v>66</v>
      </c>
      <c r="M23" s="7"/>
      <c r="N23" s="7"/>
      <c r="O23" s="7"/>
      <c r="P23" s="7"/>
      <c r="Q23" s="7"/>
      <c r="R23" s="7"/>
      <c r="S23" s="7"/>
      <c r="V23" s="39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2"/>
    </row>
    <row r="24" spans="2:34" x14ac:dyDescent="0.2">
      <c r="B24" s="39"/>
      <c r="C24" s="59" t="s">
        <v>65</v>
      </c>
      <c r="D24" s="43"/>
      <c r="E24" s="44" t="s">
        <v>7</v>
      </c>
      <c r="F24" s="44"/>
      <c r="G24" s="44"/>
      <c r="H24" s="45" t="s">
        <v>13</v>
      </c>
      <c r="I24" s="45"/>
      <c r="J24" s="45"/>
      <c r="K24" s="42"/>
      <c r="M24" s="7"/>
      <c r="N24" s="7"/>
      <c r="O24" s="7"/>
      <c r="P24" s="7"/>
      <c r="Q24" s="7"/>
      <c r="R24" s="7"/>
      <c r="S24" s="7"/>
      <c r="V24" s="39"/>
      <c r="W24" s="43"/>
      <c r="X24" s="43"/>
      <c r="Y24" s="44" t="s">
        <v>7</v>
      </c>
      <c r="Z24" s="44"/>
      <c r="AA24" s="44"/>
      <c r="AB24" s="45" t="s">
        <v>13</v>
      </c>
      <c r="AC24" s="45"/>
      <c r="AD24" s="45"/>
      <c r="AE24" s="92" t="s">
        <v>11</v>
      </c>
      <c r="AF24" s="41"/>
      <c r="AG24" s="41"/>
      <c r="AH24" s="42"/>
    </row>
    <row r="25" spans="2:34" ht="33.75" x14ac:dyDescent="0.2">
      <c r="B25" s="39"/>
      <c r="C25" s="43"/>
      <c r="D25" s="13"/>
      <c r="E25" s="13" t="s">
        <v>4</v>
      </c>
      <c r="F25" s="3" t="s">
        <v>43</v>
      </c>
      <c r="G25" s="13" t="s">
        <v>6</v>
      </c>
      <c r="H25" s="13" t="s">
        <v>44</v>
      </c>
      <c r="I25" s="13" t="s">
        <v>14</v>
      </c>
      <c r="J25" s="13" t="s">
        <v>15</v>
      </c>
      <c r="K25" s="42"/>
      <c r="M25" s="7"/>
      <c r="N25" s="7"/>
      <c r="O25" s="7"/>
      <c r="P25" s="7"/>
      <c r="Q25" s="7"/>
      <c r="R25" s="7"/>
      <c r="S25" s="7"/>
      <c r="V25" s="39"/>
      <c r="W25" s="43"/>
      <c r="X25" s="13"/>
      <c r="Y25" s="13" t="s">
        <v>4</v>
      </c>
      <c r="Z25" s="3" t="s">
        <v>43</v>
      </c>
      <c r="AA25" s="13" t="s">
        <v>6</v>
      </c>
      <c r="AB25" s="13" t="s">
        <v>44</v>
      </c>
      <c r="AC25" s="13" t="s">
        <v>14</v>
      </c>
      <c r="AD25" s="13" t="s">
        <v>15</v>
      </c>
      <c r="AE25" s="92"/>
      <c r="AF25" s="41"/>
      <c r="AG25" s="41"/>
      <c r="AH25" s="42"/>
    </row>
    <row r="26" spans="2:34" x14ac:dyDescent="0.2">
      <c r="B26" s="39"/>
      <c r="C26" s="44" t="s">
        <v>3</v>
      </c>
      <c r="D26" s="13" t="s">
        <v>4</v>
      </c>
      <c r="E26" s="9">
        <v>34</v>
      </c>
      <c r="F26" s="10">
        <v>59</v>
      </c>
      <c r="G26" s="11">
        <v>93</v>
      </c>
      <c r="H26" s="9">
        <v>131</v>
      </c>
      <c r="I26" s="10">
        <v>21</v>
      </c>
      <c r="J26" s="11">
        <v>32</v>
      </c>
      <c r="K26" s="58">
        <f>SUM(E26:J26)</f>
        <v>370</v>
      </c>
      <c r="M26" s="26" t="s">
        <v>51</v>
      </c>
      <c r="N26" s="26"/>
      <c r="O26" s="26"/>
      <c r="P26" s="26"/>
      <c r="Q26" s="26"/>
      <c r="R26" s="26"/>
      <c r="S26" s="26"/>
      <c r="T26" s="26"/>
      <c r="U26" s="26"/>
      <c r="V26" s="39"/>
      <c r="W26" s="44" t="s">
        <v>3</v>
      </c>
      <c r="X26" s="13" t="s">
        <v>4</v>
      </c>
      <c r="Y26" s="9">
        <v>30</v>
      </c>
      <c r="Z26" s="10">
        <v>50</v>
      </c>
      <c r="AA26" s="11">
        <v>90</v>
      </c>
      <c r="AB26" s="9">
        <v>130</v>
      </c>
      <c r="AC26" s="10">
        <v>20</v>
      </c>
      <c r="AD26" s="11">
        <v>30</v>
      </c>
      <c r="AE26" s="46">
        <f>SUM(Y26:AD26)</f>
        <v>350</v>
      </c>
      <c r="AF26" s="41"/>
      <c r="AG26" s="41"/>
      <c r="AH26" s="42"/>
    </row>
    <row r="27" spans="2:34" x14ac:dyDescent="0.2">
      <c r="B27" s="39"/>
      <c r="C27" s="44"/>
      <c r="D27" s="13" t="s">
        <v>5</v>
      </c>
      <c r="E27" s="12">
        <v>106</v>
      </c>
      <c r="F27" s="13">
        <v>119</v>
      </c>
      <c r="G27" s="14">
        <v>61</v>
      </c>
      <c r="H27" s="12">
        <v>139</v>
      </c>
      <c r="I27" s="13">
        <v>103</v>
      </c>
      <c r="J27" s="14">
        <v>62</v>
      </c>
      <c r="K27" s="58">
        <f t="shared" ref="K27:K28" si="3">SUM(E27:J27)</f>
        <v>590</v>
      </c>
      <c r="M27" s="26"/>
      <c r="N27" s="26"/>
      <c r="O27" s="26"/>
      <c r="P27" s="26"/>
      <c r="Q27" s="26"/>
      <c r="R27" s="26"/>
      <c r="S27" s="26"/>
      <c r="T27" s="26"/>
      <c r="U27" s="26"/>
      <c r="V27" s="39"/>
      <c r="W27" s="44"/>
      <c r="X27" s="13" t="s">
        <v>5</v>
      </c>
      <c r="Y27" s="12">
        <v>90</v>
      </c>
      <c r="Z27" s="13">
        <v>100</v>
      </c>
      <c r="AA27" s="14">
        <v>54</v>
      </c>
      <c r="AB27" s="12">
        <v>136</v>
      </c>
      <c r="AC27" s="13">
        <v>100</v>
      </c>
      <c r="AD27" s="14">
        <v>60</v>
      </c>
      <c r="AE27" s="46">
        <f t="shared" ref="AE27:AE28" si="4">SUM(Y27:AD27)</f>
        <v>540</v>
      </c>
      <c r="AF27" s="41"/>
      <c r="AG27" s="41"/>
      <c r="AH27" s="42"/>
    </row>
    <row r="28" spans="2:34" x14ac:dyDescent="0.2">
      <c r="B28" s="39"/>
      <c r="C28" s="44"/>
      <c r="D28" s="13" t="s">
        <v>6</v>
      </c>
      <c r="E28" s="15">
        <v>70</v>
      </c>
      <c r="F28" s="16">
        <v>112</v>
      </c>
      <c r="G28" s="17">
        <v>75</v>
      </c>
      <c r="H28" s="15">
        <v>291</v>
      </c>
      <c r="I28" s="16">
        <v>61</v>
      </c>
      <c r="J28" s="17">
        <v>31</v>
      </c>
      <c r="K28" s="58">
        <f t="shared" si="3"/>
        <v>640</v>
      </c>
      <c r="M28" s="26"/>
      <c r="N28" s="26"/>
      <c r="O28" s="26"/>
      <c r="P28" s="26"/>
      <c r="Q28" s="26"/>
      <c r="R28" s="26"/>
      <c r="S28" s="26"/>
      <c r="T28" s="26"/>
      <c r="U28" s="26"/>
      <c r="V28" s="39"/>
      <c r="W28" s="44"/>
      <c r="X28" s="13" t="s">
        <v>6</v>
      </c>
      <c r="Y28" s="15">
        <v>60</v>
      </c>
      <c r="Z28" s="16">
        <v>100</v>
      </c>
      <c r="AA28" s="17">
        <v>70</v>
      </c>
      <c r="AB28" s="15">
        <v>290</v>
      </c>
      <c r="AC28" s="16">
        <v>60</v>
      </c>
      <c r="AD28" s="17">
        <v>30</v>
      </c>
      <c r="AE28" s="46">
        <f t="shared" si="4"/>
        <v>610</v>
      </c>
      <c r="AF28" s="41"/>
      <c r="AG28" s="41"/>
      <c r="AH28" s="42"/>
    </row>
    <row r="29" spans="2:34" x14ac:dyDescent="0.2">
      <c r="B29" s="39"/>
      <c r="C29" s="30"/>
      <c r="D29" s="30" t="s">
        <v>16</v>
      </c>
      <c r="E29" s="31">
        <v>4</v>
      </c>
      <c r="F29" s="31">
        <v>5</v>
      </c>
      <c r="G29" s="31">
        <v>12</v>
      </c>
      <c r="H29" s="31">
        <v>52</v>
      </c>
      <c r="I29" s="31">
        <v>6</v>
      </c>
      <c r="J29" s="31">
        <v>1</v>
      </c>
      <c r="K29" s="53">
        <f>SUM(E29:J29)</f>
        <v>80</v>
      </c>
      <c r="M29" s="7"/>
      <c r="N29" s="7"/>
      <c r="O29" s="7"/>
      <c r="P29" s="7"/>
      <c r="Q29" s="7"/>
      <c r="R29" s="7"/>
      <c r="S29" s="7"/>
      <c r="V29" s="39"/>
      <c r="W29" s="41"/>
      <c r="X29" s="32" t="s">
        <v>9</v>
      </c>
      <c r="Y29" s="33">
        <v>30</v>
      </c>
      <c r="Z29" s="33">
        <v>40</v>
      </c>
      <c r="AA29" s="33">
        <v>15</v>
      </c>
      <c r="AB29" s="34">
        <v>5</v>
      </c>
      <c r="AC29" s="34">
        <v>5</v>
      </c>
      <c r="AD29" s="34">
        <v>5</v>
      </c>
      <c r="AE29" s="34">
        <f>SUM(Y29:AD29)</f>
        <v>100</v>
      </c>
      <c r="AF29" s="41"/>
      <c r="AG29" s="41"/>
      <c r="AH29" s="42"/>
    </row>
    <row r="30" spans="2:34" x14ac:dyDescent="0.2">
      <c r="B30" s="39"/>
      <c r="C30" s="41"/>
      <c r="D30" s="31" t="s">
        <v>17</v>
      </c>
      <c r="E30" s="31">
        <v>86</v>
      </c>
      <c r="F30" s="31">
        <v>205</v>
      </c>
      <c r="G30" s="31">
        <v>459</v>
      </c>
      <c r="H30" s="31"/>
      <c r="I30" s="31"/>
      <c r="J30" s="41"/>
      <c r="K30" s="53">
        <f>SUM(E30:J30)</f>
        <v>750</v>
      </c>
      <c r="M30" s="7"/>
      <c r="N30" s="7"/>
      <c r="O30" s="7"/>
      <c r="P30" s="7"/>
      <c r="Q30" s="7"/>
      <c r="R30" s="7"/>
      <c r="S30" s="7"/>
      <c r="V30" s="39"/>
      <c r="W30" s="30"/>
      <c r="X30" s="30" t="s">
        <v>16</v>
      </c>
      <c r="Y30" s="31">
        <v>4</v>
      </c>
      <c r="Z30" s="31">
        <v>5</v>
      </c>
      <c r="AA30" s="31">
        <v>12</v>
      </c>
      <c r="AB30" s="31">
        <v>52</v>
      </c>
      <c r="AC30" s="31">
        <v>6</v>
      </c>
      <c r="AD30" s="31">
        <v>1</v>
      </c>
      <c r="AE30" s="31">
        <f>SUM(Y30:AD30)</f>
        <v>80</v>
      </c>
      <c r="AF30" s="41"/>
      <c r="AG30" s="41"/>
      <c r="AH30" s="42"/>
    </row>
    <row r="31" spans="2:34" x14ac:dyDescent="0.2">
      <c r="B31" s="59" t="s">
        <v>67</v>
      </c>
      <c r="C31" s="47" t="s">
        <v>11</v>
      </c>
      <c r="D31" s="47"/>
      <c r="E31" s="55">
        <f>SUM(E26:E30)</f>
        <v>300</v>
      </c>
      <c r="F31" s="55">
        <f t="shared" ref="F31:J31" si="5">SUM(F26:F30)</f>
        <v>500</v>
      </c>
      <c r="G31" s="55">
        <f t="shared" si="5"/>
        <v>700</v>
      </c>
      <c r="H31" s="31">
        <f t="shared" si="5"/>
        <v>613</v>
      </c>
      <c r="I31" s="31">
        <f t="shared" si="5"/>
        <v>191</v>
      </c>
      <c r="J31" s="31">
        <f t="shared" si="5"/>
        <v>126</v>
      </c>
      <c r="K31" s="42"/>
      <c r="M31" s="27" t="s">
        <v>25</v>
      </c>
      <c r="N31" s="27"/>
      <c r="O31" s="27"/>
      <c r="P31" s="27"/>
      <c r="Q31" s="27"/>
      <c r="R31" s="27"/>
      <c r="S31" s="27"/>
      <c r="T31" s="27"/>
      <c r="U31" s="27"/>
      <c r="V31" s="39"/>
      <c r="W31" s="41"/>
      <c r="X31" s="31" t="s">
        <v>17</v>
      </c>
      <c r="Y31" s="31">
        <v>86</v>
      </c>
      <c r="Z31" s="31">
        <v>205</v>
      </c>
      <c r="AA31" s="31">
        <v>459</v>
      </c>
      <c r="AB31" s="31"/>
      <c r="AC31" s="31"/>
      <c r="AD31" s="41"/>
      <c r="AE31" s="31">
        <f>SUM(Y31:AD31)</f>
        <v>750</v>
      </c>
      <c r="AF31" s="41"/>
      <c r="AG31" s="41"/>
      <c r="AH31" s="42"/>
    </row>
    <row r="32" spans="2:34" x14ac:dyDescent="0.2">
      <c r="B32" s="50"/>
      <c r="C32" s="51"/>
      <c r="D32" s="54"/>
      <c r="E32" s="54"/>
      <c r="F32" s="54"/>
      <c r="G32" s="54"/>
      <c r="H32" s="54"/>
      <c r="I32" s="54"/>
      <c r="J32" s="51"/>
      <c r="K32" s="52"/>
      <c r="V32" s="39"/>
      <c r="W32" s="47" t="s">
        <v>11</v>
      </c>
      <c r="X32" s="47"/>
      <c r="Y32" s="48">
        <f>SUM(Y26:Y31)</f>
        <v>300</v>
      </c>
      <c r="Z32" s="48">
        <f>SUM(Z26:Z31)</f>
        <v>500</v>
      </c>
      <c r="AA32" s="48">
        <f>SUM(AA26:AA31)</f>
        <v>700</v>
      </c>
      <c r="AB32" s="31">
        <f>SUM(AB26:AB31)</f>
        <v>613</v>
      </c>
      <c r="AC32" s="31">
        <f>SUM(AC26:AC31)</f>
        <v>191</v>
      </c>
      <c r="AD32" s="31">
        <f>SUM(AD26:AD31)</f>
        <v>126</v>
      </c>
      <c r="AE32" s="41"/>
      <c r="AF32" s="41"/>
      <c r="AG32" s="41"/>
      <c r="AH32" s="42"/>
    </row>
    <row r="33" spans="1:34" x14ac:dyDescent="0.2">
      <c r="D33" s="7"/>
      <c r="E33" s="7"/>
      <c r="F33" s="7"/>
      <c r="G33" s="7"/>
      <c r="H33" s="7"/>
      <c r="I33" s="7"/>
      <c r="V33" s="39"/>
      <c r="W33" s="49"/>
      <c r="X33" s="49"/>
      <c r="Y33" s="48"/>
      <c r="Z33" s="48"/>
      <c r="AA33" s="48"/>
      <c r="AB33" s="31"/>
      <c r="AC33" s="31"/>
      <c r="AD33" s="31"/>
      <c r="AE33" s="41"/>
      <c r="AF33" s="41"/>
      <c r="AG33" s="41"/>
      <c r="AH33" s="42"/>
    </row>
    <row r="34" spans="1:34" x14ac:dyDescent="0.2">
      <c r="I34" s="7"/>
      <c r="V34" s="39"/>
      <c r="W34" s="40" t="s">
        <v>29</v>
      </c>
      <c r="X34" s="49"/>
      <c r="Y34" s="48"/>
      <c r="Z34" s="48"/>
      <c r="AA34" s="48"/>
      <c r="AB34" s="31"/>
      <c r="AC34" s="31"/>
      <c r="AD34" s="31"/>
      <c r="AE34" s="41"/>
      <c r="AF34" s="41"/>
      <c r="AG34" s="41"/>
      <c r="AH34" s="42"/>
    </row>
    <row r="35" spans="1:34" x14ac:dyDescent="0.2">
      <c r="I35" s="7"/>
      <c r="V35" s="39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2"/>
    </row>
    <row r="36" spans="1:34" x14ac:dyDescent="0.2">
      <c r="V36" s="39"/>
      <c r="W36" s="43"/>
      <c r="X36" s="43"/>
      <c r="Y36" s="44" t="s">
        <v>7</v>
      </c>
      <c r="Z36" s="44"/>
      <c r="AA36" s="44"/>
      <c r="AB36" s="45" t="s">
        <v>13</v>
      </c>
      <c r="AC36" s="45"/>
      <c r="AD36" s="45"/>
      <c r="AE36" s="92" t="s">
        <v>11</v>
      </c>
      <c r="AF36" s="41"/>
      <c r="AG36" s="41"/>
      <c r="AH36" s="42"/>
    </row>
    <row r="37" spans="1:34" ht="22.5" x14ac:dyDescent="0.2">
      <c r="V37" s="39"/>
      <c r="W37" s="43"/>
      <c r="X37" s="13"/>
      <c r="Y37" s="13" t="s">
        <v>4</v>
      </c>
      <c r="Z37" s="3" t="s">
        <v>43</v>
      </c>
      <c r="AA37" s="13" t="s">
        <v>6</v>
      </c>
      <c r="AB37" s="13" t="s">
        <v>44</v>
      </c>
      <c r="AC37" s="13" t="s">
        <v>14</v>
      </c>
      <c r="AD37" s="13" t="s">
        <v>15</v>
      </c>
      <c r="AE37" s="92"/>
      <c r="AF37" s="41"/>
      <c r="AG37" s="41"/>
      <c r="AH37" s="42"/>
    </row>
    <row r="38" spans="1:34" x14ac:dyDescent="0.2">
      <c r="V38" s="39"/>
      <c r="W38" s="44" t="s">
        <v>3</v>
      </c>
      <c r="X38" s="13" t="s">
        <v>4</v>
      </c>
      <c r="Y38" s="9">
        <f t="array" ref="Y38:AD40">E26:J28-Y26:AD28</f>
        <v>4</v>
      </c>
      <c r="Z38" s="10">
        <v>9</v>
      </c>
      <c r="AA38" s="11">
        <v>3</v>
      </c>
      <c r="AB38" s="9">
        <v>1</v>
      </c>
      <c r="AC38" s="10">
        <v>1</v>
      </c>
      <c r="AD38" s="11">
        <v>2</v>
      </c>
      <c r="AE38" s="46">
        <f>SUM(Y38:AD38)</f>
        <v>20</v>
      </c>
      <c r="AF38" s="41"/>
      <c r="AG38" s="41"/>
      <c r="AH38" s="42"/>
    </row>
    <row r="39" spans="1:34" x14ac:dyDescent="0.2">
      <c r="V39" s="39"/>
      <c r="W39" s="44"/>
      <c r="X39" s="13" t="s">
        <v>5</v>
      </c>
      <c r="Y39" s="12">
        <v>16</v>
      </c>
      <c r="Z39" s="13">
        <v>19</v>
      </c>
      <c r="AA39" s="14">
        <v>7</v>
      </c>
      <c r="AB39" s="12">
        <v>3</v>
      </c>
      <c r="AC39" s="13">
        <v>3</v>
      </c>
      <c r="AD39" s="14">
        <v>2</v>
      </c>
      <c r="AE39" s="46">
        <f t="shared" ref="AE39:AE40" si="6">SUM(Y39:AD39)</f>
        <v>50</v>
      </c>
      <c r="AF39" s="41"/>
      <c r="AG39" s="41"/>
      <c r="AH39" s="42"/>
    </row>
    <row r="40" spans="1:34" x14ac:dyDescent="0.2">
      <c r="V40" s="39"/>
      <c r="W40" s="44"/>
      <c r="X40" s="13" t="s">
        <v>6</v>
      </c>
      <c r="Y40" s="15">
        <v>10</v>
      </c>
      <c r="Z40" s="16">
        <v>12</v>
      </c>
      <c r="AA40" s="17">
        <v>5</v>
      </c>
      <c r="AB40" s="15">
        <v>1</v>
      </c>
      <c r="AC40" s="16">
        <v>1</v>
      </c>
      <c r="AD40" s="17">
        <v>1</v>
      </c>
      <c r="AE40" s="46">
        <f t="shared" si="6"/>
        <v>30</v>
      </c>
      <c r="AF40" s="41"/>
      <c r="AG40" s="41"/>
      <c r="AH40" s="42"/>
    </row>
    <row r="41" spans="1:34" x14ac:dyDescent="0.2">
      <c r="V41" s="39"/>
      <c r="W41" s="41"/>
      <c r="X41" s="32" t="s">
        <v>27</v>
      </c>
      <c r="Y41" s="33">
        <v>30</v>
      </c>
      <c r="Z41" s="33">
        <v>40</v>
      </c>
      <c r="AA41" s="33">
        <v>15</v>
      </c>
      <c r="AB41" s="34">
        <v>5</v>
      </c>
      <c r="AC41" s="34">
        <v>5</v>
      </c>
      <c r="AD41" s="34">
        <v>5</v>
      </c>
      <c r="AE41" s="34">
        <f>SUM(Y41:AD41)</f>
        <v>100</v>
      </c>
      <c r="AF41" s="41"/>
      <c r="AG41" s="41"/>
      <c r="AH41" s="42"/>
    </row>
    <row r="42" spans="1:34" x14ac:dyDescent="0.2">
      <c r="V42" s="50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2"/>
    </row>
    <row r="43" spans="1:34" ht="15" thickBot="1" x14ac:dyDescent="0.25"/>
    <row r="44" spans="1:34" x14ac:dyDescent="0.2">
      <c r="A44" s="1" t="s">
        <v>37</v>
      </c>
      <c r="C44" s="40" t="s">
        <v>31</v>
      </c>
      <c r="D44" s="7"/>
      <c r="E44" s="7"/>
      <c r="F44" s="7"/>
      <c r="G44" s="7"/>
      <c r="H44" s="7"/>
      <c r="V44" s="95"/>
      <c r="W44" s="96" t="s">
        <v>30</v>
      </c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8"/>
    </row>
    <row r="45" spans="1:34" x14ac:dyDescent="0.2">
      <c r="D45" s="7"/>
      <c r="E45" s="7"/>
      <c r="F45" s="7"/>
      <c r="G45" s="7"/>
      <c r="H45" s="7"/>
      <c r="V45" s="99"/>
      <c r="W45" s="41" t="s">
        <v>68</v>
      </c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100"/>
    </row>
    <row r="46" spans="1:34" x14ac:dyDescent="0.2">
      <c r="V46" s="99"/>
      <c r="W46" s="43"/>
      <c r="X46" s="43"/>
      <c r="Y46" s="44" t="s">
        <v>7</v>
      </c>
      <c r="Z46" s="44"/>
      <c r="AA46" s="44"/>
      <c r="AB46" s="45" t="s">
        <v>13</v>
      </c>
      <c r="AC46" s="45"/>
      <c r="AD46" s="45"/>
      <c r="AE46" s="92" t="s">
        <v>11</v>
      </c>
      <c r="AF46" s="41"/>
      <c r="AG46" s="41"/>
      <c r="AH46" s="100"/>
    </row>
    <row r="47" spans="1:34" ht="22.5" x14ac:dyDescent="0.2">
      <c r="C47" s="93" t="s">
        <v>47</v>
      </c>
      <c r="D47" s="59" t="s">
        <v>33</v>
      </c>
      <c r="E47" s="13" t="s">
        <v>4</v>
      </c>
      <c r="F47" s="3" t="s">
        <v>43</v>
      </c>
      <c r="G47" s="13" t="s">
        <v>6</v>
      </c>
      <c r="V47" s="99"/>
      <c r="W47" s="43"/>
      <c r="X47" s="13"/>
      <c r="Y47" s="13" t="s">
        <v>4</v>
      </c>
      <c r="Z47" s="13" t="s">
        <v>43</v>
      </c>
      <c r="AA47" s="13" t="s">
        <v>6</v>
      </c>
      <c r="AB47" s="13" t="s">
        <v>44</v>
      </c>
      <c r="AC47" s="13" t="s">
        <v>14</v>
      </c>
      <c r="AD47" s="13" t="s">
        <v>15</v>
      </c>
      <c r="AE47" s="92"/>
      <c r="AF47" s="41"/>
      <c r="AG47" s="41"/>
      <c r="AH47" s="100"/>
    </row>
    <row r="48" spans="1:34" x14ac:dyDescent="0.2">
      <c r="D48" s="13" t="s">
        <v>4</v>
      </c>
      <c r="E48" s="60">
        <f t="array" ref="E48:G50">E26:G28/E31:G31</f>
        <v>0.11333333333333333</v>
      </c>
      <c r="F48" s="61">
        <v>0.11799999999999999</v>
      </c>
      <c r="G48" s="62">
        <v>0.13285714285714287</v>
      </c>
      <c r="M48" s="25" t="s">
        <v>35</v>
      </c>
      <c r="N48" s="25"/>
      <c r="O48" s="25"/>
      <c r="P48" s="25"/>
      <c r="Q48" s="25"/>
      <c r="R48" s="25"/>
      <c r="S48" s="25"/>
      <c r="T48" s="25"/>
      <c r="U48" s="72"/>
      <c r="V48" s="99"/>
      <c r="W48" s="44" t="s">
        <v>7</v>
      </c>
      <c r="X48" s="13" t="s">
        <v>4</v>
      </c>
      <c r="Y48" s="60">
        <f t="array" ref="Y48:AA50">MMULT(E63:G65,Y26:AA28)</f>
        <v>26.776736924277909</v>
      </c>
      <c r="Z48" s="61">
        <v>43.701968947870597</v>
      </c>
      <c r="AA48" s="62">
        <v>72.723653395784552</v>
      </c>
      <c r="AB48" s="60">
        <f t="array" ref="AB48:AD50">MMULT(E63:G65,AB26:AD28)</f>
        <v>112.31242952554429</v>
      </c>
      <c r="AC48" s="61">
        <v>19.247636395177381</v>
      </c>
      <c r="AD48" s="62">
        <v>25.237574811345301</v>
      </c>
      <c r="AE48" s="91">
        <f>SUM(Y48:AD48)</f>
        <v>300.00000000000006</v>
      </c>
      <c r="AF48" s="41"/>
      <c r="AG48" s="41"/>
      <c r="AH48" s="100"/>
    </row>
    <row r="49" spans="3:34" x14ac:dyDescent="0.2">
      <c r="D49" s="13" t="s">
        <v>5</v>
      </c>
      <c r="E49" s="63">
        <v>0.35333333333333333</v>
      </c>
      <c r="F49" s="64">
        <v>0.23799999999999999</v>
      </c>
      <c r="G49" s="65">
        <v>8.7142857142857147E-2</v>
      </c>
      <c r="M49" s="25"/>
      <c r="N49" s="25"/>
      <c r="O49" s="25"/>
      <c r="P49" s="25"/>
      <c r="Q49" s="25"/>
      <c r="R49" s="25"/>
      <c r="S49" s="25"/>
      <c r="T49" s="25"/>
      <c r="U49" s="72"/>
      <c r="V49" s="99"/>
      <c r="W49" s="44"/>
      <c r="X49" s="13" t="s">
        <v>5</v>
      </c>
      <c r="Y49" s="63">
        <v>78.172521467603431</v>
      </c>
      <c r="Z49" s="64">
        <v>90.472720964524257</v>
      </c>
      <c r="AA49" s="65">
        <v>55.304449648711945</v>
      </c>
      <c r="AB49" s="63">
        <v>138.45554688177637</v>
      </c>
      <c r="AC49" s="64">
        <v>85.278341573423532</v>
      </c>
      <c r="AD49" s="65">
        <v>52.316419463960443</v>
      </c>
      <c r="AE49" s="91">
        <f t="shared" ref="AE49:AE53" si="7">SUM(Y49:AD49)</f>
        <v>500</v>
      </c>
      <c r="AF49" s="41"/>
      <c r="AG49" s="41"/>
      <c r="AH49" s="100"/>
    </row>
    <row r="50" spans="3:34" x14ac:dyDescent="0.2">
      <c r="D50" s="13" t="s">
        <v>6</v>
      </c>
      <c r="E50" s="66">
        <v>0.23333333333333334</v>
      </c>
      <c r="F50" s="67">
        <v>0.224</v>
      </c>
      <c r="G50" s="68">
        <v>0.10714285714285714</v>
      </c>
      <c r="M50" s="25"/>
      <c r="N50" s="25"/>
      <c r="O50" s="25"/>
      <c r="P50" s="25"/>
      <c r="Q50" s="25"/>
      <c r="R50" s="25"/>
      <c r="S50" s="25"/>
      <c r="T50" s="25"/>
      <c r="U50" s="72"/>
      <c r="V50" s="99"/>
      <c r="W50" s="44"/>
      <c r="X50" s="13" t="s">
        <v>6</v>
      </c>
      <c r="Y50" s="66">
        <v>75.050741608118656</v>
      </c>
      <c r="Z50" s="67">
        <v>115.82531008760516</v>
      </c>
      <c r="AA50" s="68">
        <v>85.97189695550351</v>
      </c>
      <c r="AB50" s="66">
        <v>305.23202359267935</v>
      </c>
      <c r="AC50" s="67">
        <v>75.474022031399087</v>
      </c>
      <c r="AD50" s="68">
        <v>42.446005724694245</v>
      </c>
      <c r="AE50" s="91">
        <f t="shared" si="7"/>
        <v>700</v>
      </c>
      <c r="AF50" s="41"/>
      <c r="AG50" s="41"/>
      <c r="AH50" s="100"/>
    </row>
    <row r="51" spans="3:34" x14ac:dyDescent="0.2">
      <c r="C51" s="93" t="s">
        <v>48</v>
      </c>
      <c r="D51" s="59" t="s">
        <v>34</v>
      </c>
      <c r="V51" s="99"/>
      <c r="W51" s="30"/>
      <c r="X51" s="32" t="s">
        <v>9</v>
      </c>
      <c r="Y51" s="33">
        <f t="array" ref="Y51:AD51">Y29:AD29</f>
        <v>30</v>
      </c>
      <c r="Z51" s="33">
        <v>40</v>
      </c>
      <c r="AA51" s="33">
        <v>15</v>
      </c>
      <c r="AB51" s="34">
        <v>5</v>
      </c>
      <c r="AC51" s="34">
        <v>5</v>
      </c>
      <c r="AD51" s="34">
        <v>5</v>
      </c>
      <c r="AE51" s="94">
        <f>SUM(Y51:AD51)</f>
        <v>100</v>
      </c>
      <c r="AF51" s="41"/>
      <c r="AG51" s="41"/>
      <c r="AH51" s="100"/>
    </row>
    <row r="52" spans="3:34" x14ac:dyDescent="0.2">
      <c r="D52" s="30" t="s">
        <v>16</v>
      </c>
      <c r="E52" s="85">
        <f t="array" ref="E52:G53">E29:G30/E31:G31</f>
        <v>1.3333333333333334E-2</v>
      </c>
      <c r="F52" s="86">
        <v>0.01</v>
      </c>
      <c r="G52" s="87">
        <v>1.7142857142857144E-2</v>
      </c>
      <c r="M52" s="71" t="s">
        <v>38</v>
      </c>
      <c r="N52" s="71"/>
      <c r="O52" s="71"/>
      <c r="P52" s="71"/>
      <c r="Q52" s="71"/>
      <c r="R52" s="71"/>
      <c r="S52" s="71"/>
      <c r="T52" s="71"/>
      <c r="U52" s="71"/>
      <c r="V52" s="99"/>
      <c r="W52" s="41"/>
      <c r="X52" s="30" t="s">
        <v>16</v>
      </c>
      <c r="Y52" s="31">
        <f t="array" ref="Y52:AD53">Y30:AD31</f>
        <v>4</v>
      </c>
      <c r="Z52" s="31">
        <v>5</v>
      </c>
      <c r="AA52" s="31">
        <v>12</v>
      </c>
      <c r="AB52" s="31">
        <v>52</v>
      </c>
      <c r="AC52" s="31">
        <v>6</v>
      </c>
      <c r="AD52" s="41">
        <v>1</v>
      </c>
      <c r="AE52" s="64">
        <f t="shared" si="7"/>
        <v>80</v>
      </c>
      <c r="AF52" s="41"/>
      <c r="AG52" s="41"/>
      <c r="AH52" s="100"/>
    </row>
    <row r="53" spans="3:34" x14ac:dyDescent="0.2">
      <c r="D53" s="31" t="s">
        <v>17</v>
      </c>
      <c r="E53" s="88">
        <v>0.28666666666666668</v>
      </c>
      <c r="F53" s="89">
        <v>0.41</v>
      </c>
      <c r="G53" s="90">
        <v>0.65571428571428569</v>
      </c>
      <c r="M53" s="71"/>
      <c r="N53" s="71"/>
      <c r="O53" s="71"/>
      <c r="P53" s="71"/>
      <c r="Q53" s="71"/>
      <c r="R53" s="71"/>
      <c r="S53" s="71"/>
      <c r="T53" s="71"/>
      <c r="U53" s="71"/>
      <c r="V53" s="99"/>
      <c r="W53" s="41"/>
      <c r="X53" s="31" t="s">
        <v>17</v>
      </c>
      <c r="Y53" s="31">
        <v>86</v>
      </c>
      <c r="Z53" s="31">
        <v>205</v>
      </c>
      <c r="AA53" s="31">
        <v>459</v>
      </c>
      <c r="AB53" s="31">
        <v>0</v>
      </c>
      <c r="AC53" s="31">
        <v>0</v>
      </c>
      <c r="AD53" s="31">
        <v>0</v>
      </c>
      <c r="AE53" s="64">
        <f t="shared" si="7"/>
        <v>750</v>
      </c>
      <c r="AF53" s="41"/>
      <c r="AG53" s="41"/>
      <c r="AH53" s="100"/>
    </row>
    <row r="54" spans="3:34" x14ac:dyDescent="0.2">
      <c r="V54" s="99"/>
      <c r="W54" s="47" t="s">
        <v>11</v>
      </c>
      <c r="X54" s="47"/>
      <c r="Y54" s="48">
        <f>SUM(Y48:Y53)</f>
        <v>300</v>
      </c>
      <c r="Z54" s="48">
        <f t="shared" ref="Z54:AD54" si="8">SUM(Z48:Z53)</f>
        <v>500</v>
      </c>
      <c r="AA54" s="48">
        <f t="shared" si="8"/>
        <v>700</v>
      </c>
      <c r="AB54" s="31">
        <f t="shared" si="8"/>
        <v>613</v>
      </c>
      <c r="AC54" s="31">
        <f t="shared" si="8"/>
        <v>191</v>
      </c>
      <c r="AD54" s="31">
        <f t="shared" si="8"/>
        <v>125.99999999999999</v>
      </c>
      <c r="AE54" s="41"/>
      <c r="AF54" s="41"/>
      <c r="AG54" s="41"/>
      <c r="AH54" s="100"/>
    </row>
    <row r="55" spans="3:34" x14ac:dyDescent="0.2">
      <c r="D55" s="30" t="s">
        <v>36</v>
      </c>
      <c r="E55" s="70">
        <f>SUM(E48:E54)</f>
        <v>1</v>
      </c>
      <c r="F55" s="70">
        <f>SUM(F48:F54)</f>
        <v>1</v>
      </c>
      <c r="G55" s="70">
        <f>SUM(G48:G54)</f>
        <v>1</v>
      </c>
      <c r="V55" s="99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100"/>
    </row>
    <row r="56" spans="3:34" x14ac:dyDescent="0.2">
      <c r="V56" s="99"/>
      <c r="W56" s="40" t="s">
        <v>49</v>
      </c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100"/>
    </row>
    <row r="57" spans="3:34" x14ac:dyDescent="0.2">
      <c r="C57" s="93" t="s">
        <v>45</v>
      </c>
      <c r="D57" s="59" t="s">
        <v>39</v>
      </c>
      <c r="E57" s="13" t="s">
        <v>4</v>
      </c>
      <c r="F57" s="3" t="s">
        <v>43</v>
      </c>
      <c r="G57" s="13" t="s">
        <v>6</v>
      </c>
      <c r="V57" s="99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100"/>
    </row>
    <row r="58" spans="3:34" x14ac:dyDescent="0.2">
      <c r="D58" s="13" t="s">
        <v>4</v>
      </c>
      <c r="E58" s="60">
        <f t="array" ref="E58:G60">E16:G18/E19:G19</f>
        <v>0.9</v>
      </c>
      <c r="F58" s="61">
        <v>0.06</v>
      </c>
      <c r="G58" s="62">
        <v>7.1428571428571425E-2</v>
      </c>
      <c r="M58" s="25" t="s">
        <v>40</v>
      </c>
      <c r="N58" s="25"/>
      <c r="O58" s="25"/>
      <c r="P58" s="25"/>
      <c r="Q58" s="25"/>
      <c r="R58" s="25"/>
      <c r="S58" s="25"/>
      <c r="T58" s="25"/>
      <c r="U58" s="25"/>
      <c r="V58" s="99"/>
      <c r="W58" s="43"/>
      <c r="X58" s="43"/>
      <c r="Y58" s="44" t="s">
        <v>7</v>
      </c>
      <c r="Z58" s="44"/>
      <c r="AA58" s="44"/>
      <c r="AB58" s="45" t="s">
        <v>13</v>
      </c>
      <c r="AC58" s="45"/>
      <c r="AD58" s="45"/>
      <c r="AE58" s="92" t="s">
        <v>11</v>
      </c>
      <c r="AF58" s="41"/>
      <c r="AG58" s="41"/>
      <c r="AH58" s="100"/>
    </row>
    <row r="59" spans="3:34" ht="22.5" x14ac:dyDescent="0.2">
      <c r="D59" s="13" t="s">
        <v>5</v>
      </c>
      <c r="E59" s="63">
        <v>3.3333333333333333E-2</v>
      </c>
      <c r="F59" s="64">
        <v>0.86</v>
      </c>
      <c r="G59" s="65">
        <v>0.14285714285714285</v>
      </c>
      <c r="M59" s="25"/>
      <c r="N59" s="25"/>
      <c r="O59" s="25"/>
      <c r="P59" s="25"/>
      <c r="Q59" s="25"/>
      <c r="R59" s="25"/>
      <c r="S59" s="25"/>
      <c r="T59" s="25"/>
      <c r="U59" s="25"/>
      <c r="V59" s="99"/>
      <c r="W59" s="43"/>
      <c r="X59" s="13"/>
      <c r="Y59" s="13" t="s">
        <v>4</v>
      </c>
      <c r="Z59" s="13" t="s">
        <v>43</v>
      </c>
      <c r="AA59" s="13" t="s">
        <v>6</v>
      </c>
      <c r="AB59" s="13" t="s">
        <v>44</v>
      </c>
      <c r="AC59" s="13" t="s">
        <v>14</v>
      </c>
      <c r="AD59" s="13" t="s">
        <v>15</v>
      </c>
      <c r="AE59" s="92"/>
      <c r="AF59" s="41"/>
      <c r="AG59" s="41"/>
      <c r="AH59" s="100"/>
    </row>
    <row r="60" spans="3:34" x14ac:dyDescent="0.2">
      <c r="D60" s="13" t="s">
        <v>6</v>
      </c>
      <c r="E60" s="66">
        <v>6.6666666666666666E-2</v>
      </c>
      <c r="F60" s="67">
        <v>0.08</v>
      </c>
      <c r="G60" s="68">
        <v>0.7857142857142857</v>
      </c>
      <c r="M60" s="25"/>
      <c r="N60" s="25"/>
      <c r="O60" s="25"/>
      <c r="P60" s="25"/>
      <c r="Q60" s="25"/>
      <c r="R60" s="25"/>
      <c r="S60" s="25"/>
      <c r="T60" s="25"/>
      <c r="U60" s="25"/>
      <c r="V60" s="99"/>
      <c r="W60" s="44" t="s">
        <v>7</v>
      </c>
      <c r="X60" s="13" t="s">
        <v>4</v>
      </c>
      <c r="Y60" s="60">
        <f t="array" ref="Y60:AA62">MMULT(E63:G65,Y38:AA40)</f>
        <v>3.7098794344695984</v>
      </c>
      <c r="Z60" s="61">
        <v>7.6881516176598144</v>
      </c>
      <c r="AA60" s="62">
        <v>2.6078497701448526</v>
      </c>
      <c r="AB60" s="60">
        <f t="array" ref="AB60:AD62">MMULT(E63:G65,AB38:AD40)</f>
        <v>0.85977101223002872</v>
      </c>
      <c r="AC60" s="61">
        <v>0.85977101223002872</v>
      </c>
      <c r="AD60" s="62">
        <v>1.6126810651400816</v>
      </c>
      <c r="AE60" s="91">
        <f>SUM(Y60:AD60)</f>
        <v>17.338103911874406</v>
      </c>
      <c r="AF60" s="41"/>
      <c r="AG60" s="41"/>
      <c r="AH60" s="100"/>
    </row>
    <row r="61" spans="3:34" x14ac:dyDescent="0.2">
      <c r="V61" s="99"/>
      <c r="W61" s="44"/>
      <c r="X61" s="13" t="s">
        <v>5</v>
      </c>
      <c r="Y61" s="63">
        <v>13.739335588515917</v>
      </c>
      <c r="Z61" s="64">
        <v>16.687943446959842</v>
      </c>
      <c r="AA61" s="65">
        <v>6.1590857836759483</v>
      </c>
      <c r="AB61" s="63">
        <v>2.540176945094978</v>
      </c>
      <c r="AC61" s="64">
        <v>2.540176945094978</v>
      </c>
      <c r="AD61" s="65">
        <v>1.8295949345129674</v>
      </c>
      <c r="AE61" s="91">
        <f t="shared" ref="AE61:AE62" si="9">SUM(Y61:AD61)</f>
        <v>43.496313643854634</v>
      </c>
      <c r="AF61" s="41"/>
      <c r="AG61" s="41"/>
      <c r="AH61" s="100"/>
    </row>
    <row r="62" spans="3:34" x14ac:dyDescent="0.2">
      <c r="C62" s="93" t="s">
        <v>46</v>
      </c>
      <c r="D62" s="59" t="s">
        <v>41</v>
      </c>
      <c r="E62" s="13" t="s">
        <v>4</v>
      </c>
      <c r="F62" s="3" t="s">
        <v>43</v>
      </c>
      <c r="G62" s="13" t="s">
        <v>6</v>
      </c>
      <c r="V62" s="99"/>
      <c r="W62" s="44"/>
      <c r="X62" s="13" t="s">
        <v>6</v>
      </c>
      <c r="Y62" s="66">
        <v>12.550784977014484</v>
      </c>
      <c r="Z62" s="67">
        <v>15.623904935380345</v>
      </c>
      <c r="AA62" s="68">
        <v>6.2330644461792</v>
      </c>
      <c r="AB62" s="66">
        <v>1.6000520426749936</v>
      </c>
      <c r="AC62" s="67">
        <v>1.6000520426749936</v>
      </c>
      <c r="AD62" s="68">
        <v>1.5577240003469512</v>
      </c>
      <c r="AE62" s="91">
        <f t="shared" si="9"/>
        <v>39.165582444270974</v>
      </c>
      <c r="AF62" s="41"/>
      <c r="AG62" s="41"/>
      <c r="AH62" s="100"/>
    </row>
    <row r="63" spans="3:34" x14ac:dyDescent="0.2">
      <c r="D63" s="13" t="s">
        <v>4</v>
      </c>
      <c r="E63" s="60">
        <f t="array" ref="E63:G65">TRANSPOSE(E16:G18/H16:H18)</f>
        <v>0.77142857142857146</v>
      </c>
      <c r="F63" s="61">
        <v>1.8518518518518517E-2</v>
      </c>
      <c r="G63" s="62">
        <v>3.2786885245901641E-2</v>
      </c>
      <c r="M63" s="25" t="s">
        <v>42</v>
      </c>
      <c r="N63" s="25"/>
      <c r="O63" s="25"/>
      <c r="P63" s="25"/>
      <c r="Q63" s="25"/>
      <c r="R63" s="25"/>
      <c r="S63" s="25"/>
      <c r="T63" s="25"/>
      <c r="U63" s="25"/>
      <c r="V63" s="99"/>
      <c r="W63" s="41"/>
      <c r="X63" s="32" t="s">
        <v>27</v>
      </c>
      <c r="Y63" s="33">
        <v>30</v>
      </c>
      <c r="Z63" s="33">
        <v>40</v>
      </c>
      <c r="AA63" s="33">
        <v>15</v>
      </c>
      <c r="AB63" s="34">
        <v>5</v>
      </c>
      <c r="AC63" s="34">
        <v>5</v>
      </c>
      <c r="AD63" s="34">
        <v>5</v>
      </c>
      <c r="AE63" s="94">
        <f>SUM(AE60:AE62)</f>
        <v>100.00000000000001</v>
      </c>
      <c r="AF63" s="41"/>
      <c r="AG63" s="41"/>
      <c r="AH63" s="100"/>
    </row>
    <row r="64" spans="3:34" x14ac:dyDescent="0.2">
      <c r="D64" s="13" t="s">
        <v>5</v>
      </c>
      <c r="E64" s="63">
        <v>8.5714285714285715E-2</v>
      </c>
      <c r="F64" s="64">
        <v>0.79629629629629628</v>
      </c>
      <c r="G64" s="65">
        <v>6.5573770491803282E-2</v>
      </c>
      <c r="M64" s="25"/>
      <c r="N64" s="25"/>
      <c r="O64" s="25"/>
      <c r="P64" s="25"/>
      <c r="Q64" s="25"/>
      <c r="R64" s="25"/>
      <c r="S64" s="25"/>
      <c r="T64" s="25"/>
      <c r="U64" s="25"/>
      <c r="V64" s="99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100"/>
    </row>
    <row r="65" spans="4:34" ht="15" thickBot="1" x14ac:dyDescent="0.25">
      <c r="D65" s="13" t="s">
        <v>6</v>
      </c>
      <c r="E65" s="66">
        <v>0.14285714285714285</v>
      </c>
      <c r="F65" s="67">
        <v>0.18518518518518517</v>
      </c>
      <c r="G65" s="68">
        <v>0.90163934426229508</v>
      </c>
      <c r="M65" s="25"/>
      <c r="N65" s="25"/>
      <c r="O65" s="25"/>
      <c r="P65" s="25"/>
      <c r="Q65" s="25"/>
      <c r="R65" s="25"/>
      <c r="S65" s="25"/>
      <c r="T65" s="25"/>
      <c r="U65" s="25"/>
      <c r="V65" s="101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3"/>
    </row>
  </sheetData>
  <mergeCells count="36">
    <mergeCell ref="AE46:AE47"/>
    <mergeCell ref="AE36:AE37"/>
    <mergeCell ref="AE24:AE25"/>
    <mergeCell ref="W60:W62"/>
    <mergeCell ref="Y58:AA58"/>
    <mergeCell ref="AB58:AD58"/>
    <mergeCell ref="AE58:AE59"/>
    <mergeCell ref="W38:W40"/>
    <mergeCell ref="Y46:AA46"/>
    <mergeCell ref="AB46:AD46"/>
    <mergeCell ref="W48:W50"/>
    <mergeCell ref="W54:X54"/>
    <mergeCell ref="M48:U50"/>
    <mergeCell ref="M52:U53"/>
    <mergeCell ref="M58:U60"/>
    <mergeCell ref="M63:U65"/>
    <mergeCell ref="Y24:AA24"/>
    <mergeCell ref="AB24:AD24"/>
    <mergeCell ref="W26:W28"/>
    <mergeCell ref="W32:X32"/>
    <mergeCell ref="Y36:AA36"/>
    <mergeCell ref="AB36:AD36"/>
    <mergeCell ref="C31:D31"/>
    <mergeCell ref="M16:U18"/>
    <mergeCell ref="M19:U19"/>
    <mergeCell ref="M26:U28"/>
    <mergeCell ref="M31:U31"/>
    <mergeCell ref="E24:G24"/>
    <mergeCell ref="C26:C28"/>
    <mergeCell ref="H24:J24"/>
    <mergeCell ref="C16:C18"/>
    <mergeCell ref="E14:G14"/>
    <mergeCell ref="H14:H15"/>
    <mergeCell ref="I14:I15"/>
    <mergeCell ref="J14:J15"/>
    <mergeCell ref="C19:D19"/>
  </mergeCells>
  <hyperlinks>
    <hyperlink ref="A8" r:id="rId1" xr:uid="{F0730F07-56A8-4D67-A8DA-1157240FF7C0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DF22-5ED6-4A0B-85A7-068F43996DFB}">
  <dimension ref="A1:A4"/>
  <sheetViews>
    <sheetView workbookViewId="0">
      <selection activeCell="N3" sqref="N3"/>
    </sheetView>
  </sheetViews>
  <sheetFormatPr defaultRowHeight="14.25" x14ac:dyDescent="0.2"/>
  <cols>
    <col min="1" max="16384" width="9.140625" style="1"/>
  </cols>
  <sheetData>
    <row r="1" spans="1:1" x14ac:dyDescent="0.2">
      <c r="A1" s="1" t="s">
        <v>53</v>
      </c>
    </row>
    <row r="3" spans="1:1" ht="15" x14ac:dyDescent="0.25">
      <c r="A3" s="104" t="s">
        <v>54</v>
      </c>
    </row>
    <row r="4" spans="1:1" x14ac:dyDescent="0.2">
      <c r="A4" s="1" t="s">
        <v>55</v>
      </c>
    </row>
  </sheetData>
  <hyperlinks>
    <hyperlink ref="A3" r:id="rId1" xr:uid="{CAD4D4C9-4725-40EA-A20F-F4EBBA117F2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C2E-2C5F-461A-AA8D-DF2EB62DCED2}">
  <dimension ref="A1:AS98"/>
  <sheetViews>
    <sheetView tabSelected="1" topLeftCell="J24" zoomScaleNormal="100" workbookViewId="0">
      <selection activeCell="AF40" sqref="AF40"/>
    </sheetView>
  </sheetViews>
  <sheetFormatPr defaultRowHeight="14.25" x14ac:dyDescent="0.2"/>
  <cols>
    <col min="1" max="1" width="9.140625" style="1"/>
    <col min="2" max="2" width="21.42578125" style="1" bestFit="1" customWidth="1"/>
    <col min="3" max="17" width="9.140625" style="1"/>
    <col min="18" max="18" width="21.42578125" style="1" bestFit="1" customWidth="1"/>
    <col min="19" max="19" width="12.5703125" style="1" bestFit="1" customWidth="1"/>
    <col min="20" max="20" width="10" style="1" bestFit="1" customWidth="1"/>
    <col min="21" max="22" width="9.5703125" style="1" bestFit="1" customWidth="1"/>
    <col min="23" max="23" width="10.85546875" style="1" bestFit="1" customWidth="1"/>
    <col min="24" max="24" width="9.5703125" style="1" bestFit="1" customWidth="1"/>
    <col min="25" max="25" width="10" style="1" bestFit="1" customWidth="1"/>
    <col min="26" max="29" width="9.42578125" style="1" bestFit="1" customWidth="1"/>
    <col min="30" max="30" width="10.85546875" style="1" bestFit="1" customWidth="1"/>
    <col min="31" max="32" width="9.140625" style="1"/>
    <col min="33" max="33" width="27.85546875" style="1" customWidth="1"/>
    <col min="34" max="34" width="9.28515625" style="1" bestFit="1" customWidth="1"/>
    <col min="35" max="35" width="9.7109375" style="1" bestFit="1" customWidth="1"/>
    <col min="36" max="39" width="9.28515625" style="1" bestFit="1" customWidth="1"/>
    <col min="40" max="44" width="10" style="1" bestFit="1" customWidth="1"/>
    <col min="45" max="16384" width="9.140625" style="1"/>
  </cols>
  <sheetData>
    <row r="1" spans="1:45" x14ac:dyDescent="0.2">
      <c r="A1" s="1" t="s">
        <v>56</v>
      </c>
    </row>
    <row r="2" spans="1:45" x14ac:dyDescent="0.2">
      <c r="A2" s="139" t="s">
        <v>107</v>
      </c>
      <c r="B2" s="1" t="s">
        <v>108</v>
      </c>
    </row>
    <row r="3" spans="1:45" x14ac:dyDescent="0.2">
      <c r="A3" s="1" t="s">
        <v>79</v>
      </c>
    </row>
    <row r="5" spans="1:45" ht="14.25" customHeight="1" x14ac:dyDescent="0.2">
      <c r="A5" s="7"/>
      <c r="B5" s="22" t="s">
        <v>21</v>
      </c>
      <c r="C5" s="6" t="s">
        <v>3</v>
      </c>
      <c r="D5" s="6"/>
      <c r="E5" s="6"/>
      <c r="F5" s="6"/>
      <c r="G5" s="6"/>
      <c r="H5" s="6"/>
      <c r="I5" s="6" t="s">
        <v>13</v>
      </c>
      <c r="J5" s="6"/>
      <c r="K5" s="6"/>
      <c r="L5" s="6"/>
      <c r="M5" s="6"/>
      <c r="N5" s="105" t="s">
        <v>71</v>
      </c>
      <c r="O5" s="7"/>
      <c r="P5" s="7"/>
      <c r="Q5" s="7"/>
      <c r="R5" s="22" t="s">
        <v>99</v>
      </c>
      <c r="S5" s="6" t="s">
        <v>3</v>
      </c>
      <c r="T5" s="6"/>
      <c r="U5" s="6"/>
      <c r="V5" s="6"/>
      <c r="W5" s="6"/>
      <c r="X5" s="6"/>
      <c r="Y5" s="6" t="s">
        <v>13</v>
      </c>
      <c r="Z5" s="6"/>
      <c r="AA5" s="6"/>
      <c r="AB5" s="6"/>
      <c r="AC5" s="6"/>
      <c r="AD5" s="105" t="s">
        <v>71</v>
      </c>
    </row>
    <row r="6" spans="1:45" x14ac:dyDescent="0.2">
      <c r="A6" s="7"/>
      <c r="B6" s="135" t="s">
        <v>33</v>
      </c>
      <c r="C6" s="105" t="s">
        <v>4</v>
      </c>
      <c r="D6" s="105" t="s">
        <v>57</v>
      </c>
      <c r="E6" s="105" t="s">
        <v>58</v>
      </c>
      <c r="F6" s="105" t="s">
        <v>59</v>
      </c>
      <c r="G6" s="105" t="s">
        <v>60</v>
      </c>
      <c r="H6" s="105" t="s">
        <v>61</v>
      </c>
      <c r="I6" s="6" t="s">
        <v>44</v>
      </c>
      <c r="J6" s="6"/>
      <c r="K6" s="105" t="s">
        <v>69</v>
      </c>
      <c r="L6" s="105" t="s">
        <v>70</v>
      </c>
      <c r="M6" s="105" t="s">
        <v>15</v>
      </c>
      <c r="N6" s="105"/>
      <c r="O6" s="7"/>
      <c r="P6" s="7"/>
      <c r="Q6" s="7"/>
      <c r="R6" s="135" t="s">
        <v>105</v>
      </c>
      <c r="S6" s="105" t="s">
        <v>4</v>
      </c>
      <c r="T6" s="105" t="s">
        <v>57</v>
      </c>
      <c r="U6" s="105" t="s">
        <v>58</v>
      </c>
      <c r="V6" s="105" t="s">
        <v>59</v>
      </c>
      <c r="W6" s="105" t="s">
        <v>60</v>
      </c>
      <c r="X6" s="105" t="s">
        <v>61</v>
      </c>
      <c r="Y6" s="6" t="s">
        <v>44</v>
      </c>
      <c r="Z6" s="6"/>
      <c r="AA6" s="105" t="s">
        <v>69</v>
      </c>
      <c r="AB6" s="105" t="s">
        <v>70</v>
      </c>
      <c r="AC6" s="105" t="s">
        <v>15</v>
      </c>
      <c r="AD6" s="105"/>
    </row>
    <row r="7" spans="1:45" x14ac:dyDescent="0.2">
      <c r="A7" s="7"/>
      <c r="B7" s="7"/>
      <c r="C7" s="105"/>
      <c r="D7" s="105"/>
      <c r="E7" s="105"/>
      <c r="F7" s="105"/>
      <c r="G7" s="105"/>
      <c r="H7" s="105"/>
      <c r="I7" s="7" t="s">
        <v>62</v>
      </c>
      <c r="J7" s="7" t="s">
        <v>63</v>
      </c>
      <c r="K7" s="105"/>
      <c r="L7" s="105"/>
      <c r="M7" s="105"/>
      <c r="N7" s="105"/>
      <c r="O7" s="7"/>
      <c r="P7" s="7"/>
      <c r="Q7" s="7"/>
      <c r="R7" s="7"/>
      <c r="S7" s="105"/>
      <c r="T7" s="105"/>
      <c r="U7" s="105"/>
      <c r="V7" s="105"/>
      <c r="W7" s="105"/>
      <c r="X7" s="105"/>
      <c r="Y7" s="7" t="s">
        <v>62</v>
      </c>
      <c r="Z7" s="7" t="s">
        <v>63</v>
      </c>
      <c r="AA7" s="105"/>
      <c r="AB7" s="105"/>
      <c r="AC7" s="105"/>
      <c r="AD7" s="105"/>
    </row>
    <row r="8" spans="1:45" x14ac:dyDescent="0.2">
      <c r="A8" s="7"/>
      <c r="B8" s="24" t="s">
        <v>4</v>
      </c>
      <c r="C8" s="155">
        <v>2.9936087176502038</v>
      </c>
      <c r="D8" s="156">
        <v>21.398341992560255</v>
      </c>
      <c r="E8" s="156">
        <v>0</v>
      </c>
      <c r="F8" s="156">
        <v>0</v>
      </c>
      <c r="G8" s="156">
        <v>0</v>
      </c>
      <c r="H8" s="156">
        <v>1.0034424974772413</v>
      </c>
      <c r="I8" s="74">
        <v>9</v>
      </c>
      <c r="J8" s="74">
        <v>0</v>
      </c>
      <c r="K8" s="74">
        <v>0</v>
      </c>
      <c r="L8" s="74">
        <v>3</v>
      </c>
      <c r="M8" s="75">
        <v>5</v>
      </c>
      <c r="N8" s="161">
        <f>SUM(C8:M8)</f>
        <v>42.395393207687704</v>
      </c>
      <c r="P8" s="7"/>
      <c r="Q8" s="7"/>
      <c r="R8" s="7" t="s">
        <v>100</v>
      </c>
      <c r="S8" s="73">
        <v>9260</v>
      </c>
      <c r="T8" s="74">
        <v>550893</v>
      </c>
      <c r="U8" s="74">
        <v>9162</v>
      </c>
      <c r="V8" s="74">
        <v>80990</v>
      </c>
      <c r="W8" s="74">
        <v>12077</v>
      </c>
      <c r="X8" s="74">
        <v>24173</v>
      </c>
      <c r="Y8" s="74">
        <v>222268</v>
      </c>
      <c r="Z8" s="74"/>
      <c r="AA8" s="74"/>
      <c r="AB8" s="74"/>
      <c r="AC8" s="75"/>
      <c r="AD8" s="147">
        <f>SUM(S8:AC8)</f>
        <v>908823</v>
      </c>
      <c r="AE8" s="7" t="s">
        <v>103</v>
      </c>
    </row>
    <row r="9" spans="1:45" x14ac:dyDescent="0.2">
      <c r="A9" s="7"/>
      <c r="B9" s="24" t="s">
        <v>57</v>
      </c>
      <c r="C9" s="157">
        <v>6.7935184726534361</v>
      </c>
      <c r="D9" s="158">
        <v>393.75155836781312</v>
      </c>
      <c r="E9" s="158">
        <v>48.401222566522279</v>
      </c>
      <c r="F9" s="158">
        <v>56.179738681746514</v>
      </c>
      <c r="G9" s="158">
        <v>10.999949466688948</v>
      </c>
      <c r="H9" s="158">
        <v>29.918452085493897</v>
      </c>
      <c r="I9" s="31">
        <v>250</v>
      </c>
      <c r="J9" s="31">
        <v>7</v>
      </c>
      <c r="K9" s="31">
        <v>95</v>
      </c>
      <c r="L9" s="31">
        <v>-58</v>
      </c>
      <c r="M9" s="108">
        <v>611</v>
      </c>
      <c r="N9" s="161">
        <f>SUM(C9:M9)</f>
        <v>1451.0444396409182</v>
      </c>
      <c r="P9" s="7"/>
      <c r="Q9" s="7"/>
      <c r="R9" s="7" t="s">
        <v>101</v>
      </c>
      <c r="S9" s="110">
        <v>1247</v>
      </c>
      <c r="T9" s="31">
        <v>925</v>
      </c>
      <c r="U9" s="31">
        <v>1</v>
      </c>
      <c r="V9" s="31">
        <v>49</v>
      </c>
      <c r="W9" s="31">
        <v>3</v>
      </c>
      <c r="X9" s="31">
        <v>10</v>
      </c>
      <c r="Y9" s="31">
        <v>79</v>
      </c>
      <c r="Z9" s="31"/>
      <c r="AA9" s="31"/>
      <c r="AB9" s="31"/>
      <c r="AC9" s="108"/>
      <c r="AD9" s="147">
        <f>SUM(S9:AC9)</f>
        <v>2314</v>
      </c>
      <c r="AE9" s="7" t="s">
        <v>103</v>
      </c>
    </row>
    <row r="10" spans="1:45" x14ac:dyDescent="0.2">
      <c r="A10" s="7"/>
      <c r="B10" s="24" t="s">
        <v>58</v>
      </c>
      <c r="C10" s="157">
        <v>0.99523863948400215</v>
      </c>
      <c r="D10" s="158">
        <v>10.93660269618343</v>
      </c>
      <c r="E10" s="158">
        <v>17.88730511999665</v>
      </c>
      <c r="F10" s="158">
        <v>7.9701642756213431</v>
      </c>
      <c r="G10" s="158">
        <v>27.590197388047663</v>
      </c>
      <c r="H10" s="158">
        <v>9.9386505325788583</v>
      </c>
      <c r="I10" s="31">
        <v>5</v>
      </c>
      <c r="J10" s="31">
        <v>0</v>
      </c>
      <c r="K10" s="31">
        <v>153</v>
      </c>
      <c r="L10" s="31">
        <v>0</v>
      </c>
      <c r="M10" s="108">
        <v>1</v>
      </c>
      <c r="N10" s="161">
        <f t="shared" ref="N10:N13" si="0">SUM(C10:M10)</f>
        <v>234.31815865191194</v>
      </c>
      <c r="P10" s="7"/>
      <c r="Q10" s="7"/>
      <c r="R10" s="7" t="s">
        <v>102</v>
      </c>
      <c r="S10" s="76">
        <v>137</v>
      </c>
      <c r="T10" s="77">
        <v>62</v>
      </c>
      <c r="U10" s="77"/>
      <c r="V10" s="77">
        <v>2</v>
      </c>
      <c r="W10" s="77"/>
      <c r="X10" s="77"/>
      <c r="Y10" s="77">
        <v>4</v>
      </c>
      <c r="Z10" s="77"/>
      <c r="AA10" s="77"/>
      <c r="AB10" s="77"/>
      <c r="AC10" s="78"/>
      <c r="AD10" s="147">
        <f t="shared" ref="AD10" si="1">SUM(S10:AC10)</f>
        <v>205</v>
      </c>
      <c r="AE10" s="7" t="s">
        <v>103</v>
      </c>
      <c r="AG10" s="22" t="s">
        <v>133</v>
      </c>
    </row>
    <row r="11" spans="1:45" x14ac:dyDescent="0.2">
      <c r="A11" s="7"/>
      <c r="B11" s="24" t="s">
        <v>59</v>
      </c>
      <c r="C11" s="157">
        <v>3.9316938582373879</v>
      </c>
      <c r="D11" s="158">
        <v>138.13931108194092</v>
      </c>
      <c r="E11" s="158">
        <v>17.03856637336472</v>
      </c>
      <c r="F11" s="158">
        <v>181.48987351615207</v>
      </c>
      <c r="G11" s="158">
        <v>37.937614828826412</v>
      </c>
      <c r="H11" s="158">
        <v>39.786593716625333</v>
      </c>
      <c r="I11" s="31">
        <v>317</v>
      </c>
      <c r="J11" s="31">
        <v>15</v>
      </c>
      <c r="K11" s="31">
        <v>39</v>
      </c>
      <c r="L11" s="31">
        <v>6</v>
      </c>
      <c r="M11" s="108">
        <v>111</v>
      </c>
      <c r="N11" s="161">
        <f t="shared" si="0"/>
        <v>906.32365337514693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H11" s="6" t="s">
        <v>3</v>
      </c>
      <c r="AI11" s="6"/>
      <c r="AJ11" s="6"/>
      <c r="AK11" s="6"/>
      <c r="AL11" s="6"/>
      <c r="AM11" s="6"/>
      <c r="AN11" s="6" t="s">
        <v>13</v>
      </c>
      <c r="AO11" s="6"/>
      <c r="AP11" s="6"/>
      <c r="AQ11" s="6"/>
      <c r="AR11" s="6"/>
    </row>
    <row r="12" spans="1:45" x14ac:dyDescent="0.2">
      <c r="A12" s="7"/>
      <c r="B12" s="24" t="s">
        <v>60</v>
      </c>
      <c r="C12" s="157">
        <v>5.8480001813764479</v>
      </c>
      <c r="D12" s="158">
        <v>130.89118370751478</v>
      </c>
      <c r="E12" s="158">
        <v>30.153526507991604</v>
      </c>
      <c r="F12" s="158">
        <v>124.80029547343118</v>
      </c>
      <c r="G12" s="158">
        <v>260.62491057202243</v>
      </c>
      <c r="H12" s="158">
        <v>50.752047191136235</v>
      </c>
      <c r="I12" s="31">
        <v>313</v>
      </c>
      <c r="J12" s="31">
        <v>3</v>
      </c>
      <c r="K12" s="31">
        <v>25</v>
      </c>
      <c r="L12" s="31">
        <v>0</v>
      </c>
      <c r="M12" s="108">
        <v>66</v>
      </c>
      <c r="N12" s="161">
        <f t="shared" si="0"/>
        <v>1010.0699636334728</v>
      </c>
      <c r="P12" s="7"/>
      <c r="Q12" s="7"/>
      <c r="R12" s="22" t="s">
        <v>104</v>
      </c>
      <c r="S12" s="6" t="s">
        <v>3</v>
      </c>
      <c r="T12" s="6"/>
      <c r="U12" s="6"/>
      <c r="V12" s="6"/>
      <c r="W12" s="6"/>
      <c r="X12" s="6"/>
      <c r="Y12" s="6" t="s">
        <v>13</v>
      </c>
      <c r="Z12" s="6"/>
      <c r="AA12" s="6"/>
      <c r="AB12" s="6"/>
      <c r="AC12" s="6"/>
      <c r="AD12" s="7"/>
      <c r="AH12" s="105" t="s">
        <v>4</v>
      </c>
      <c r="AI12" s="105" t="s">
        <v>57</v>
      </c>
      <c r="AJ12" s="105" t="s">
        <v>58</v>
      </c>
      <c r="AK12" s="105" t="s">
        <v>59</v>
      </c>
      <c r="AL12" s="105" t="s">
        <v>60</v>
      </c>
      <c r="AM12" s="105" t="s">
        <v>61</v>
      </c>
      <c r="AN12" s="6" t="s">
        <v>44</v>
      </c>
      <c r="AO12" s="6"/>
      <c r="AP12" s="105" t="s">
        <v>69</v>
      </c>
      <c r="AQ12" s="105" t="s">
        <v>70</v>
      </c>
      <c r="AR12" s="105" t="s">
        <v>15</v>
      </c>
    </row>
    <row r="13" spans="1:45" ht="14.25" customHeight="1" x14ac:dyDescent="0.2">
      <c r="A13" s="7"/>
      <c r="B13" s="24" t="s">
        <v>61</v>
      </c>
      <c r="C13" s="157">
        <v>0</v>
      </c>
      <c r="D13" s="158">
        <v>18.094108398473551</v>
      </c>
      <c r="E13" s="158">
        <v>3.0042047339960867</v>
      </c>
      <c r="F13" s="158">
        <v>12.050248105274347</v>
      </c>
      <c r="G13" s="158">
        <v>17.083958153170453</v>
      </c>
      <c r="H13" s="158">
        <v>47.442632050937988</v>
      </c>
      <c r="I13" s="31">
        <v>147</v>
      </c>
      <c r="J13" s="31">
        <v>472</v>
      </c>
      <c r="K13" s="31">
        <v>2</v>
      </c>
      <c r="L13" s="31">
        <v>0</v>
      </c>
      <c r="M13" s="108">
        <v>2</v>
      </c>
      <c r="N13" s="161">
        <f t="shared" si="0"/>
        <v>720.67515144185245</v>
      </c>
      <c r="P13" s="7"/>
      <c r="Q13" s="7"/>
      <c r="R13" s="135" t="s">
        <v>106</v>
      </c>
      <c r="S13" s="105" t="s">
        <v>4</v>
      </c>
      <c r="T13" s="105" t="s">
        <v>57</v>
      </c>
      <c r="U13" s="105" t="s">
        <v>58</v>
      </c>
      <c r="V13" s="105" t="s">
        <v>59</v>
      </c>
      <c r="W13" s="105" t="s">
        <v>60</v>
      </c>
      <c r="X13" s="105" t="s">
        <v>61</v>
      </c>
      <c r="Y13" s="6" t="s">
        <v>44</v>
      </c>
      <c r="Z13" s="6"/>
      <c r="AA13" s="105" t="s">
        <v>69</v>
      </c>
      <c r="AB13" s="105" t="s">
        <v>70</v>
      </c>
      <c r="AC13" s="105" t="s">
        <v>15</v>
      </c>
      <c r="AD13" s="7"/>
      <c r="AH13" s="105"/>
      <c r="AI13" s="105"/>
      <c r="AJ13" s="105"/>
      <c r="AK13" s="105"/>
      <c r="AL13" s="105"/>
      <c r="AM13" s="105"/>
      <c r="AN13" s="7" t="s">
        <v>62</v>
      </c>
      <c r="AO13" s="7" t="s">
        <v>63</v>
      </c>
      <c r="AP13" s="105"/>
      <c r="AQ13" s="105"/>
      <c r="AR13" s="105"/>
    </row>
    <row r="14" spans="1:45" x14ac:dyDescent="0.2">
      <c r="A14" s="7"/>
      <c r="B14" s="106" t="s">
        <v>73</v>
      </c>
      <c r="C14" s="159">
        <f>SUM(C8:C13)</f>
        <v>20.562059869401477</v>
      </c>
      <c r="D14" s="160">
        <f t="shared" ref="D14:M14" si="2">SUM(D8:D13)</f>
        <v>713.21110624448602</v>
      </c>
      <c r="E14" s="160">
        <f t="shared" si="2"/>
        <v>116.48482530187134</v>
      </c>
      <c r="F14" s="160">
        <f t="shared" si="2"/>
        <v>382.49032005222546</v>
      </c>
      <c r="G14" s="160">
        <f t="shared" si="2"/>
        <v>354.2366304087559</v>
      </c>
      <c r="H14" s="160">
        <f t="shared" si="2"/>
        <v>178.84181807424955</v>
      </c>
      <c r="I14" s="107">
        <f t="shared" si="2"/>
        <v>1041</v>
      </c>
      <c r="J14" s="107">
        <f t="shared" si="2"/>
        <v>497</v>
      </c>
      <c r="K14" s="107">
        <f t="shared" si="2"/>
        <v>314</v>
      </c>
      <c r="L14" s="107">
        <f t="shared" si="2"/>
        <v>-49</v>
      </c>
      <c r="M14" s="109">
        <f t="shared" si="2"/>
        <v>796</v>
      </c>
      <c r="N14" s="160">
        <f>SUM(C14:M14)</f>
        <v>4364.8267599509891</v>
      </c>
      <c r="P14" s="7"/>
      <c r="Q14" s="7"/>
      <c r="R14" s="7"/>
      <c r="S14" s="105"/>
      <c r="T14" s="105"/>
      <c r="U14" s="105"/>
      <c r="V14" s="105"/>
      <c r="W14" s="105"/>
      <c r="X14" s="105"/>
      <c r="Y14" s="7" t="s">
        <v>62</v>
      </c>
      <c r="Z14" s="7" t="s">
        <v>63</v>
      </c>
      <c r="AA14" s="105"/>
      <c r="AB14" s="105"/>
      <c r="AC14" s="105"/>
      <c r="AD14" s="7"/>
      <c r="AG14" s="7" t="s">
        <v>130</v>
      </c>
      <c r="AH14" s="134">
        <f t="array" ref="AH14:AM14">C37:H37</f>
        <v>0.1186894704785002</v>
      </c>
      <c r="AI14" s="134">
        <v>0.1950126776790852</v>
      </c>
      <c r="AJ14" s="134">
        <v>7.2577554433872579E-2</v>
      </c>
      <c r="AK14" s="134">
        <v>6.3976940604897475E-2</v>
      </c>
      <c r="AL14" s="134">
        <v>3.0691992673160064E-2</v>
      </c>
      <c r="AM14" s="134">
        <v>2.9138361711491086E-2</v>
      </c>
      <c r="AN14" s="7"/>
      <c r="AO14" s="7"/>
      <c r="AP14" s="7"/>
      <c r="AQ14" s="7"/>
      <c r="AR14" s="7"/>
      <c r="AS14" s="7"/>
    </row>
    <row r="15" spans="1:45" x14ac:dyDescent="0.2">
      <c r="A15" s="7"/>
      <c r="B15" s="35" t="s">
        <v>9</v>
      </c>
      <c r="C15" s="119">
        <v>5</v>
      </c>
      <c r="D15" s="34">
        <v>283</v>
      </c>
      <c r="E15" s="34">
        <v>17</v>
      </c>
      <c r="F15" s="34">
        <v>58</v>
      </c>
      <c r="G15" s="34">
        <v>31</v>
      </c>
      <c r="H15" s="34">
        <v>21</v>
      </c>
      <c r="I15" s="34">
        <v>128</v>
      </c>
      <c r="J15" s="34">
        <v>9</v>
      </c>
      <c r="K15" s="34">
        <v>61</v>
      </c>
      <c r="L15" s="34">
        <v>31</v>
      </c>
      <c r="M15" s="120">
        <v>189</v>
      </c>
      <c r="N15" s="121">
        <f>SUM(C15:M15)</f>
        <v>833</v>
      </c>
      <c r="O15" s="7"/>
      <c r="P15" s="7"/>
      <c r="Q15" s="7"/>
      <c r="R15" s="7" t="s">
        <v>100</v>
      </c>
      <c r="S15" s="141">
        <f t="array" ref="S15:X17">S8:X10/C23:H23</f>
        <v>219.81289932618239</v>
      </c>
      <c r="T15" s="142">
        <v>379.61526164192327</v>
      </c>
      <c r="U15" s="142">
        <v>39.115032571949449</v>
      </c>
      <c r="V15" s="142">
        <v>89.336076199838729</v>
      </c>
      <c r="W15" s="142">
        <v>11.957006306895293</v>
      </c>
      <c r="X15" s="142">
        <v>33.541029411994003</v>
      </c>
      <c r="Y15" s="74">
        <v>0</v>
      </c>
      <c r="Z15" s="74">
        <v>0</v>
      </c>
      <c r="AA15" s="74">
        <v>0</v>
      </c>
      <c r="AB15" s="74">
        <v>0</v>
      </c>
      <c r="AC15" s="75">
        <v>0</v>
      </c>
      <c r="AD15" s="7"/>
      <c r="AE15" s="7" t="s">
        <v>109</v>
      </c>
      <c r="AG15" s="7" t="s">
        <v>131</v>
      </c>
      <c r="AH15" s="134">
        <f t="array" ref="AH15:AM15">MMULT(AH14:AM14,C83:H88)</f>
        <v>0.20390633085103396</v>
      </c>
      <c r="AI15" s="134">
        <v>0.29687592978516625</v>
      </c>
      <c r="AJ15" s="134">
        <v>0.16314784478498723</v>
      </c>
      <c r="AK15" s="134">
        <v>0.11589862164637994</v>
      </c>
      <c r="AL15" s="134">
        <v>5.8928070504583388E-2</v>
      </c>
      <c r="AM15" s="134">
        <v>5.8387942068155924E-2</v>
      </c>
      <c r="AN15" s="7"/>
      <c r="AO15" s="7"/>
      <c r="AP15" s="7"/>
      <c r="AQ15" s="7"/>
      <c r="AR15" s="7"/>
      <c r="AS15" s="7"/>
    </row>
    <row r="16" spans="1:45" x14ac:dyDescent="0.2">
      <c r="A16" s="7"/>
      <c r="B16" s="7" t="s">
        <v>72</v>
      </c>
      <c r="C16" s="110">
        <v>2</v>
      </c>
      <c r="D16" s="31">
        <v>10</v>
      </c>
      <c r="E16" s="31">
        <v>2</v>
      </c>
      <c r="F16" s="31">
        <v>12</v>
      </c>
      <c r="G16" s="31">
        <v>17</v>
      </c>
      <c r="H16" s="31">
        <v>24</v>
      </c>
      <c r="I16" s="31">
        <v>151</v>
      </c>
      <c r="J16" s="31">
        <v>6</v>
      </c>
      <c r="K16" s="31">
        <v>34</v>
      </c>
      <c r="L16" s="31"/>
      <c r="M16" s="108"/>
      <c r="N16" s="22">
        <f t="shared" ref="N16" si="3">SUM(C16:M16)</f>
        <v>258</v>
      </c>
      <c r="O16" s="7"/>
      <c r="P16" s="7"/>
      <c r="Q16" s="7"/>
      <c r="R16" s="7" t="s">
        <v>101</v>
      </c>
      <c r="S16" s="143">
        <v>29.601153937337951</v>
      </c>
      <c r="T16" s="144">
        <v>0.63740892880973077</v>
      </c>
      <c r="U16" s="144">
        <v>4.269267907874858E-3</v>
      </c>
      <c r="V16" s="144">
        <v>5.4049484304137523E-2</v>
      </c>
      <c r="W16" s="144">
        <v>2.9701928393380708E-3</v>
      </c>
      <c r="X16" s="144">
        <v>1.3875410338805278E-2</v>
      </c>
      <c r="Y16" s="31">
        <v>0</v>
      </c>
      <c r="Z16" s="31">
        <v>0</v>
      </c>
      <c r="AA16" s="31">
        <v>0</v>
      </c>
      <c r="AB16" s="31">
        <v>0</v>
      </c>
      <c r="AC16" s="108">
        <v>0</v>
      </c>
      <c r="AD16" s="7"/>
      <c r="AE16" s="7" t="s">
        <v>109</v>
      </c>
      <c r="AG16" s="7" t="s">
        <v>132</v>
      </c>
      <c r="AH16" s="140">
        <f t="array" ref="AH16:AM16">AH15:AM15*TRANSPOSE(C93:C98)</f>
        <v>3.4664076244675774</v>
      </c>
      <c r="AI16" s="140">
        <v>268.67271645557548</v>
      </c>
      <c r="AJ16" s="140">
        <v>25.940507320812969</v>
      </c>
      <c r="AK16" s="140">
        <v>56.558527363433413</v>
      </c>
      <c r="AL16" s="140">
        <v>23.983724695365439</v>
      </c>
      <c r="AM16" s="140">
        <v>36.375687908461138</v>
      </c>
      <c r="AN16" s="7">
        <f t="array" ref="AN16:AR16">I15:M15</f>
        <v>128</v>
      </c>
      <c r="AO16" s="7">
        <v>9</v>
      </c>
      <c r="AP16" s="7">
        <v>61</v>
      </c>
      <c r="AQ16" s="7">
        <v>31</v>
      </c>
      <c r="AR16" s="7">
        <v>189</v>
      </c>
      <c r="AS16" s="7"/>
    </row>
    <row r="17" spans="1:45" x14ac:dyDescent="0.2">
      <c r="A17" s="7"/>
      <c r="B17" s="106" t="s">
        <v>74</v>
      </c>
      <c r="C17" s="159">
        <f>SUM(C14:C16)</f>
        <v>27.562059869401477</v>
      </c>
      <c r="D17" s="160">
        <f t="shared" ref="D17:H17" si="4">SUM(D14:D16)</f>
        <v>1006.211106244486</v>
      </c>
      <c r="E17" s="160">
        <f t="shared" si="4"/>
        <v>135.48482530187135</v>
      </c>
      <c r="F17" s="160">
        <f t="shared" si="4"/>
        <v>452.49032005222546</v>
      </c>
      <c r="G17" s="160">
        <f t="shared" si="4"/>
        <v>402.2366304087559</v>
      </c>
      <c r="H17" s="160">
        <f t="shared" si="4"/>
        <v>223.84181807424955</v>
      </c>
      <c r="I17" s="107">
        <f t="shared" ref="I17" si="5">SUM(I14:I16)</f>
        <v>1320</v>
      </c>
      <c r="J17" s="107">
        <f t="shared" ref="J17" si="6">SUM(J14:J16)</f>
        <v>512</v>
      </c>
      <c r="K17" s="107">
        <f t="shared" ref="K17" si="7">SUM(K14:K16)</f>
        <v>409</v>
      </c>
      <c r="L17" s="107">
        <f t="shared" ref="L17:M17" si="8">SUM(L14:L16)</f>
        <v>-18</v>
      </c>
      <c r="M17" s="109">
        <f t="shared" si="8"/>
        <v>985</v>
      </c>
      <c r="N17" s="160">
        <f t="shared" ref="N17" si="9">SUM(N14:N16)</f>
        <v>5455.8267599509891</v>
      </c>
      <c r="O17" s="7"/>
      <c r="P17" s="7"/>
      <c r="Q17" s="7"/>
      <c r="R17" s="7" t="s">
        <v>102</v>
      </c>
      <c r="S17" s="145">
        <v>3.2520914911109058</v>
      </c>
      <c r="T17" s="146">
        <v>4.2723625498598171E-2</v>
      </c>
      <c r="U17" s="146">
        <v>0</v>
      </c>
      <c r="V17" s="146">
        <v>2.2061014001688783E-3</v>
      </c>
      <c r="W17" s="146">
        <v>0</v>
      </c>
      <c r="X17" s="146">
        <v>0</v>
      </c>
      <c r="Y17" s="77">
        <v>0</v>
      </c>
      <c r="Z17" s="77">
        <v>0</v>
      </c>
      <c r="AA17" s="77">
        <v>0</v>
      </c>
      <c r="AB17" s="77">
        <v>0</v>
      </c>
      <c r="AC17" s="78">
        <v>0</v>
      </c>
      <c r="AD17" s="7"/>
      <c r="AE17" s="7" t="s">
        <v>109</v>
      </c>
      <c r="AG17" s="7" t="s">
        <v>135</v>
      </c>
      <c r="AH17" s="140">
        <f t="array" ref="AH17:AM17">S15:X15*AH16:AM16</f>
        <v>761.96111018060265</v>
      </c>
      <c r="AI17" s="140">
        <v>101992.26355332955</v>
      </c>
      <c r="AJ17" s="140">
        <v>1014.6637887864924</v>
      </c>
      <c r="AK17" s="140">
        <v>5052.7169102903508</v>
      </c>
      <c r="AL17" s="140">
        <v>286.77354744532494</v>
      </c>
      <c r="AM17" s="140">
        <v>1220.0780180192096</v>
      </c>
      <c r="AN17" s="140">
        <f t="array" ref="AN17:AR17">MMULT(S18:X18*AH15:AM15,I8:M13)</f>
        <v>38677.140106302097</v>
      </c>
      <c r="AO17" s="140">
        <v>1959.5260582089722</v>
      </c>
      <c r="AP17" s="140">
        <v>13093.47548980932</v>
      </c>
      <c r="AQ17" s="140">
        <v>-5722.0971688726813</v>
      </c>
      <c r="AR17" s="140">
        <v>78576.278354834707</v>
      </c>
    </row>
    <row r="18" spans="1:45" x14ac:dyDescent="0.2">
      <c r="A18" s="7"/>
      <c r="B18" s="7" t="s">
        <v>75</v>
      </c>
      <c r="C18" s="162">
        <v>5.5646762247301069</v>
      </c>
      <c r="D18" s="158">
        <v>307.97659789907539</v>
      </c>
      <c r="E18" s="158">
        <v>68.747371313256679</v>
      </c>
      <c r="F18" s="158">
        <v>294.0863222756833</v>
      </c>
      <c r="G18" s="158">
        <v>190.79879903109554</v>
      </c>
      <c r="H18" s="158">
        <v>363.85758870531492</v>
      </c>
      <c r="I18" s="31"/>
      <c r="J18" s="31"/>
      <c r="K18" s="31"/>
      <c r="L18" s="31"/>
      <c r="M18" s="108"/>
      <c r="N18" s="160">
        <f>SUM(C18:M18)</f>
        <v>1231.0313554491559</v>
      </c>
      <c r="O18" s="7"/>
      <c r="P18" s="7"/>
      <c r="Q18" s="7"/>
      <c r="R18" s="7"/>
      <c r="S18" s="167">
        <f t="array" ref="S18:AC18">MMULT(TRANSPOSE(S36:S38),S15:AC17)</f>
        <v>2195.3753975467225</v>
      </c>
      <c r="T18" s="167">
        <v>414.0188056200364</v>
      </c>
      <c r="U18" s="167">
        <v>39.260187680817197</v>
      </c>
      <c r="V18" s="167">
        <v>91.831176883429734</v>
      </c>
      <c r="W18" s="167">
        <v>12.057992863432787</v>
      </c>
      <c r="X18" s="167">
        <v>34.012793363513381</v>
      </c>
      <c r="Y18" s="167">
        <v>0</v>
      </c>
      <c r="Z18" s="167">
        <v>0</v>
      </c>
      <c r="AA18" s="167">
        <v>0</v>
      </c>
      <c r="AB18" s="167">
        <v>0</v>
      </c>
      <c r="AC18" s="167">
        <v>0</v>
      </c>
      <c r="AD18" s="167"/>
      <c r="AE18" s="7" t="s">
        <v>117</v>
      </c>
      <c r="AG18" s="7" t="s">
        <v>136</v>
      </c>
      <c r="AN18" s="140">
        <f t="array" ref="AN18:AR18">AN16:AR16*AD33</f>
        <v>24134.624998729061</v>
      </c>
      <c r="AO18" s="140">
        <v>1696.9658202231371</v>
      </c>
      <c r="AP18" s="140">
        <v>11501.657225956818</v>
      </c>
      <c r="AQ18" s="140">
        <v>5845.1044918796943</v>
      </c>
      <c r="AR18" s="140">
        <v>35636.282224685878</v>
      </c>
      <c r="AS18" s="7" t="s">
        <v>116</v>
      </c>
    </row>
    <row r="19" spans="1:45" x14ac:dyDescent="0.2">
      <c r="A19" s="7"/>
      <c r="B19" s="7" t="s">
        <v>76</v>
      </c>
      <c r="C19" s="110">
        <v>-6</v>
      </c>
      <c r="D19" s="31">
        <v>-2</v>
      </c>
      <c r="E19" s="31"/>
      <c r="F19" s="31">
        <v>-1</v>
      </c>
      <c r="G19" s="31">
        <v>5</v>
      </c>
      <c r="H19" s="31">
        <v>-7</v>
      </c>
      <c r="I19" s="31"/>
      <c r="J19" s="31"/>
      <c r="K19" s="31"/>
      <c r="L19" s="31"/>
      <c r="M19" s="108"/>
      <c r="N19" s="107">
        <f t="shared" ref="N19:N22" si="10">SUM(C19:M19)</f>
        <v>-11</v>
      </c>
      <c r="O19" s="7"/>
      <c r="P19" s="7"/>
      <c r="Q19" s="7"/>
      <c r="R19" s="22" t="s">
        <v>111</v>
      </c>
      <c r="S19" s="6" t="s">
        <v>3</v>
      </c>
      <c r="T19" s="6"/>
      <c r="U19" s="6"/>
      <c r="V19" s="6"/>
      <c r="W19" s="6"/>
      <c r="X19" s="6"/>
      <c r="Y19" s="6" t="s">
        <v>13</v>
      </c>
      <c r="Z19" s="6"/>
      <c r="AA19" s="6"/>
      <c r="AB19" s="6"/>
      <c r="AC19" s="6"/>
      <c r="AD19" s="7"/>
      <c r="AG19" s="7" t="s">
        <v>137</v>
      </c>
      <c r="AH19" s="7"/>
      <c r="AI19" s="7"/>
      <c r="AJ19" s="7"/>
      <c r="AK19" s="7"/>
      <c r="AL19" s="7"/>
      <c r="AM19" s="7"/>
      <c r="AN19" s="140">
        <f>AN17+AN18</f>
        <v>62811.765105031154</v>
      </c>
      <c r="AO19" s="140">
        <f t="shared" ref="AO19:AR19" si="11">AO17+AO18</f>
        <v>3656.4918784321094</v>
      </c>
      <c r="AP19" s="140">
        <f t="shared" si="11"/>
        <v>24595.132715766136</v>
      </c>
      <c r="AQ19" s="140">
        <f t="shared" si="11"/>
        <v>123.00732300701293</v>
      </c>
      <c r="AR19" s="140">
        <f t="shared" si="11"/>
        <v>114212.56057952059</v>
      </c>
      <c r="AS19" s="7"/>
    </row>
    <row r="20" spans="1:45" x14ac:dyDescent="0.2">
      <c r="A20" s="7"/>
      <c r="B20" s="7" t="s">
        <v>77</v>
      </c>
      <c r="C20" s="110">
        <v>8</v>
      </c>
      <c r="D20" s="31">
        <v>79</v>
      </c>
      <c r="E20" s="31">
        <v>5</v>
      </c>
      <c r="F20" s="31">
        <v>60</v>
      </c>
      <c r="G20" s="31">
        <v>160</v>
      </c>
      <c r="H20" s="31">
        <v>63</v>
      </c>
      <c r="I20" s="31"/>
      <c r="J20" s="31"/>
      <c r="K20" s="31"/>
      <c r="L20" s="31"/>
      <c r="M20" s="108"/>
      <c r="N20" s="107">
        <f t="shared" si="10"/>
        <v>375</v>
      </c>
      <c r="O20" s="7"/>
      <c r="P20" s="7"/>
      <c r="Q20" s="7"/>
      <c r="R20" s="135" t="s">
        <v>110</v>
      </c>
      <c r="S20" s="105" t="s">
        <v>4</v>
      </c>
      <c r="T20" s="105" t="s">
        <v>57</v>
      </c>
      <c r="U20" s="105" t="s">
        <v>58</v>
      </c>
      <c r="V20" s="105" t="s">
        <v>59</v>
      </c>
      <c r="W20" s="105" t="s">
        <v>60</v>
      </c>
      <c r="X20" s="105" t="s">
        <v>61</v>
      </c>
      <c r="Y20" s="6" t="s">
        <v>44</v>
      </c>
      <c r="Z20" s="6"/>
      <c r="AA20" s="105" t="s">
        <v>69</v>
      </c>
      <c r="AB20" s="105" t="s">
        <v>70</v>
      </c>
      <c r="AC20" s="105" t="s">
        <v>15</v>
      </c>
      <c r="AD20" s="7"/>
    </row>
    <row r="21" spans="1:45" ht="14.25" customHeight="1" x14ac:dyDescent="0.2">
      <c r="A21" s="7"/>
      <c r="B21" s="7" t="s">
        <v>78</v>
      </c>
      <c r="C21" s="110">
        <v>7</v>
      </c>
      <c r="D21" s="31">
        <v>60</v>
      </c>
      <c r="E21" s="31">
        <v>25</v>
      </c>
      <c r="F21" s="31">
        <v>101</v>
      </c>
      <c r="G21" s="31">
        <v>252</v>
      </c>
      <c r="H21" s="31">
        <v>77</v>
      </c>
      <c r="I21" s="31"/>
      <c r="J21" s="31"/>
      <c r="K21" s="31"/>
      <c r="L21" s="31"/>
      <c r="M21" s="108"/>
      <c r="N21" s="107">
        <f t="shared" si="10"/>
        <v>522</v>
      </c>
      <c r="O21" s="7"/>
      <c r="P21" s="7"/>
      <c r="Q21" s="7"/>
      <c r="R21" s="7"/>
      <c r="S21" s="105"/>
      <c r="T21" s="105"/>
      <c r="U21" s="105"/>
      <c r="V21" s="105"/>
      <c r="W21" s="105"/>
      <c r="X21" s="105"/>
      <c r="Y21" s="7" t="s">
        <v>62</v>
      </c>
      <c r="Z21" s="7" t="s">
        <v>63</v>
      </c>
      <c r="AA21" s="105"/>
      <c r="AB21" s="105"/>
      <c r="AC21" s="105"/>
      <c r="AD21" s="7"/>
    </row>
    <row r="22" spans="1:45" x14ac:dyDescent="0.2">
      <c r="A22" s="7"/>
      <c r="B22" s="106" t="s">
        <v>17</v>
      </c>
      <c r="C22" s="111">
        <f>SUM(C18:C21)</f>
        <v>14.564676224730107</v>
      </c>
      <c r="D22" s="112">
        <f t="shared" ref="D22:H22" si="12">SUM(D18:D21)</f>
        <v>444.97659789907539</v>
      </c>
      <c r="E22" s="112">
        <f t="shared" si="12"/>
        <v>98.747371313256679</v>
      </c>
      <c r="F22" s="112">
        <f t="shared" si="12"/>
        <v>454.0863222756833</v>
      </c>
      <c r="G22" s="112">
        <f t="shared" si="12"/>
        <v>607.79879903109554</v>
      </c>
      <c r="H22" s="112">
        <f t="shared" si="12"/>
        <v>496.85758870531492</v>
      </c>
      <c r="I22" s="112"/>
      <c r="J22" s="112"/>
      <c r="K22" s="112"/>
      <c r="L22" s="112"/>
      <c r="M22" s="113"/>
      <c r="N22" s="160">
        <f t="shared" si="10"/>
        <v>2117.0313554491559</v>
      </c>
      <c r="O22" s="7"/>
      <c r="P22" s="7"/>
      <c r="Q22" s="7"/>
      <c r="R22" s="7" t="s">
        <v>100</v>
      </c>
      <c r="S22" s="141">
        <f t="array" ref="S22:X24">MMULT(S15:X17,C83:H88)</f>
        <v>361.09154498046684</v>
      </c>
      <c r="T22" s="142">
        <v>558.25043226076741</v>
      </c>
      <c r="U22" s="142">
        <v>187.09578148976811</v>
      </c>
      <c r="V22" s="142">
        <v>165.39734245052207</v>
      </c>
      <c r="W22" s="142">
        <v>41.323551019337245</v>
      </c>
      <c r="X22" s="142">
        <v>76.901795303219899</v>
      </c>
      <c r="Y22" s="74">
        <v>0</v>
      </c>
      <c r="Z22" s="74">
        <v>0</v>
      </c>
      <c r="AA22" s="74">
        <v>0</v>
      </c>
      <c r="AB22" s="74">
        <v>0</v>
      </c>
      <c r="AC22" s="75">
        <v>0</v>
      </c>
      <c r="AD22" s="7"/>
      <c r="AE22" s="7" t="s">
        <v>109</v>
      </c>
    </row>
    <row r="23" spans="1:45" x14ac:dyDescent="0.2">
      <c r="A23" s="7"/>
      <c r="B23" s="7" t="s">
        <v>80</v>
      </c>
      <c r="C23" s="161">
        <f>SUM(C17+C22)</f>
        <v>42.126736094131587</v>
      </c>
      <c r="D23" s="161">
        <f t="shared" ref="D23:M23" si="13">SUM(D17+D22)</f>
        <v>1451.1877041435614</v>
      </c>
      <c r="E23" s="161">
        <f t="shared" si="13"/>
        <v>234.23219661512803</v>
      </c>
      <c r="F23" s="161">
        <f t="shared" si="13"/>
        <v>906.57664232790876</v>
      </c>
      <c r="G23" s="161">
        <f t="shared" si="13"/>
        <v>1010.0354294398514</v>
      </c>
      <c r="H23" s="161">
        <f t="shared" si="13"/>
        <v>720.69940677956447</v>
      </c>
      <c r="I23" s="22">
        <f t="shared" si="13"/>
        <v>1320</v>
      </c>
      <c r="J23" s="22">
        <f t="shared" si="13"/>
        <v>512</v>
      </c>
      <c r="K23" s="22">
        <f t="shared" si="13"/>
        <v>409</v>
      </c>
      <c r="L23" s="22">
        <f t="shared" si="13"/>
        <v>-18</v>
      </c>
      <c r="M23" s="22">
        <f t="shared" si="13"/>
        <v>985</v>
      </c>
      <c r="N23" s="7"/>
      <c r="O23" s="7"/>
      <c r="P23" s="7"/>
      <c r="Q23" s="7"/>
      <c r="R23" s="7" t="s">
        <v>101</v>
      </c>
      <c r="S23" s="143">
        <v>32.175953366186675</v>
      </c>
      <c r="T23" s="144">
        <v>1.5660450725117698</v>
      </c>
      <c r="U23" s="144">
        <v>0.38093255728238989</v>
      </c>
      <c r="V23" s="144">
        <v>0.20511849524527254</v>
      </c>
      <c r="W23" s="144">
        <v>5.4915094326202597E-2</v>
      </c>
      <c r="X23" s="144">
        <v>0.15428636238850116</v>
      </c>
      <c r="Y23" s="31">
        <v>0</v>
      </c>
      <c r="Z23" s="31">
        <v>0</v>
      </c>
      <c r="AA23" s="31">
        <v>0</v>
      </c>
      <c r="AB23" s="31">
        <v>0</v>
      </c>
      <c r="AC23" s="108">
        <v>0</v>
      </c>
      <c r="AD23" s="7"/>
      <c r="AE23" s="7" t="s">
        <v>109</v>
      </c>
    </row>
    <row r="24" spans="1:4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102</v>
      </c>
      <c r="S24" s="145">
        <v>3.526808315108839</v>
      </c>
      <c r="T24" s="146">
        <v>0.13293036561473737</v>
      </c>
      <c r="U24" s="146">
        <v>3.1621555843997541E-2</v>
      </c>
      <c r="V24" s="146">
        <v>1.432909684951773E-2</v>
      </c>
      <c r="W24" s="146">
        <v>4.1322702059128236E-3</v>
      </c>
      <c r="X24" s="146">
        <v>1.2788765239924128E-2</v>
      </c>
      <c r="Y24" s="77">
        <v>0</v>
      </c>
      <c r="Z24" s="77">
        <v>0</v>
      </c>
      <c r="AA24" s="77">
        <v>0</v>
      </c>
      <c r="AB24" s="77">
        <v>0</v>
      </c>
      <c r="AC24" s="78">
        <v>0</v>
      </c>
      <c r="AE24" s="7" t="s">
        <v>109</v>
      </c>
    </row>
    <row r="25" spans="1:45" x14ac:dyDescent="0.2">
      <c r="A25" s="7"/>
      <c r="B25" s="22" t="s">
        <v>81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167">
        <f t="array" ref="S25:AC25">MMULT(TRANSPOSE(S36:S38),S22:AC24)</f>
        <v>2506.0628373332479</v>
      </c>
      <c r="T25" s="167">
        <v>651.1092136793593</v>
      </c>
      <c r="U25" s="167">
        <v>209.47071207888064</v>
      </c>
      <c r="V25" s="167">
        <v>176.64144215001764</v>
      </c>
      <c r="W25" s="167">
        <v>44.422080747790154</v>
      </c>
      <c r="X25" s="167">
        <v>85.958583665926326</v>
      </c>
      <c r="Y25" s="167">
        <v>0</v>
      </c>
      <c r="Z25" s="167">
        <v>0</v>
      </c>
      <c r="AA25" s="167">
        <v>0</v>
      </c>
      <c r="AB25" s="167">
        <v>0</v>
      </c>
      <c r="AC25" s="167">
        <v>0</v>
      </c>
      <c r="AD25" s="167"/>
      <c r="AE25" s="7" t="s">
        <v>117</v>
      </c>
    </row>
    <row r="26" spans="1:45" x14ac:dyDescent="0.2">
      <c r="A26" s="7"/>
      <c r="B26" s="7" t="s">
        <v>82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2" t="s">
        <v>112</v>
      </c>
      <c r="S26" s="6" t="s">
        <v>3</v>
      </c>
      <c r="T26" s="6"/>
      <c r="U26" s="6"/>
      <c r="V26" s="6"/>
      <c r="W26" s="6"/>
      <c r="X26" s="6"/>
      <c r="Y26" s="6" t="s">
        <v>13</v>
      </c>
      <c r="Z26" s="6"/>
      <c r="AA26" s="6"/>
      <c r="AB26" s="6"/>
      <c r="AC26" s="6"/>
      <c r="AD26" s="105" t="s">
        <v>71</v>
      </c>
    </row>
    <row r="27" spans="1:45" x14ac:dyDescent="0.2">
      <c r="A27" s="7"/>
      <c r="B27" s="7" t="s">
        <v>85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35" t="s">
        <v>41</v>
      </c>
      <c r="S27" s="105" t="s">
        <v>4</v>
      </c>
      <c r="T27" s="105" t="s">
        <v>57</v>
      </c>
      <c r="U27" s="105" t="s">
        <v>58</v>
      </c>
      <c r="V27" s="105" t="s">
        <v>59</v>
      </c>
      <c r="W27" s="105" t="s">
        <v>60</v>
      </c>
      <c r="X27" s="105" t="s">
        <v>61</v>
      </c>
      <c r="Y27" s="6" t="s">
        <v>44</v>
      </c>
      <c r="Z27" s="6"/>
      <c r="AA27" s="105" t="s">
        <v>69</v>
      </c>
      <c r="AB27" s="105" t="s">
        <v>70</v>
      </c>
      <c r="AC27" s="105" t="s">
        <v>15</v>
      </c>
      <c r="AD27" s="105"/>
    </row>
    <row r="28" spans="1:45" x14ac:dyDescent="0.2">
      <c r="A28" s="7"/>
      <c r="B28" s="135" t="s">
        <v>94</v>
      </c>
      <c r="C28" s="6" t="s">
        <v>3</v>
      </c>
      <c r="D28" s="6"/>
      <c r="E28" s="6"/>
      <c r="F28" s="6"/>
      <c r="G28" s="6"/>
      <c r="H28" s="6"/>
      <c r="I28" s="6" t="s">
        <v>13</v>
      </c>
      <c r="J28" s="6"/>
      <c r="K28" s="6"/>
      <c r="L28" s="6"/>
      <c r="M28" s="6"/>
      <c r="N28" s="7"/>
      <c r="O28" s="7"/>
      <c r="P28" s="7"/>
      <c r="Q28" s="7"/>
      <c r="R28" s="7"/>
      <c r="S28" s="105"/>
      <c r="T28" s="105"/>
      <c r="U28" s="105"/>
      <c r="V28" s="105"/>
      <c r="W28" s="105"/>
      <c r="X28" s="105"/>
      <c r="Y28" s="7" t="s">
        <v>62</v>
      </c>
      <c r="Z28" s="7" t="s">
        <v>63</v>
      </c>
      <c r="AA28" s="105"/>
      <c r="AB28" s="105"/>
      <c r="AC28" s="105"/>
      <c r="AD28" s="105"/>
    </row>
    <row r="29" spans="1:45" x14ac:dyDescent="0.2">
      <c r="A29" s="7"/>
      <c r="B29" s="7"/>
      <c r="C29" s="105" t="s">
        <v>4</v>
      </c>
      <c r="D29" s="105" t="s">
        <v>57</v>
      </c>
      <c r="E29" s="105" t="s">
        <v>58</v>
      </c>
      <c r="F29" s="105" t="s">
        <v>59</v>
      </c>
      <c r="G29" s="105" t="s">
        <v>60</v>
      </c>
      <c r="H29" s="105" t="s">
        <v>61</v>
      </c>
      <c r="I29" s="6" t="s">
        <v>44</v>
      </c>
      <c r="J29" s="6"/>
      <c r="K29" s="105" t="s">
        <v>69</v>
      </c>
      <c r="L29" s="105" t="s">
        <v>70</v>
      </c>
      <c r="M29" s="105" t="s">
        <v>15</v>
      </c>
      <c r="N29" s="7"/>
      <c r="O29" s="7"/>
      <c r="P29" s="7"/>
      <c r="Q29" s="7"/>
      <c r="R29" s="7" t="s">
        <v>100</v>
      </c>
      <c r="S29" s="149">
        <f t="array" ref="S29:X31">S22:X24*TRANSPOSE(C93:C98)</f>
        <v>6138.5562646679364</v>
      </c>
      <c r="T29" s="150">
        <v>505216.64119599451</v>
      </c>
      <c r="U29" s="150">
        <v>29748.229256873132</v>
      </c>
      <c r="V29" s="150">
        <v>80713.903115854773</v>
      </c>
      <c r="W29" s="150">
        <v>16818.685264870259</v>
      </c>
      <c r="X29" s="150">
        <v>47909.818473905994</v>
      </c>
      <c r="Y29" s="74">
        <f t="array" ref="Y29:Y31">Y8:Y10</f>
        <v>222268</v>
      </c>
      <c r="Z29" s="74">
        <v>0</v>
      </c>
      <c r="AA29" s="74">
        <v>0</v>
      </c>
      <c r="AB29" s="74">
        <v>0</v>
      </c>
      <c r="AC29" s="75">
        <v>0</v>
      </c>
      <c r="AD29" s="148">
        <f>SUM(S29:AC29)</f>
        <v>908813.83357216674</v>
      </c>
      <c r="AE29" s="7" t="s">
        <v>103</v>
      </c>
    </row>
    <row r="30" spans="1:45" x14ac:dyDescent="0.2">
      <c r="A30" s="7"/>
      <c r="B30" s="7"/>
      <c r="C30" s="105"/>
      <c r="D30" s="105"/>
      <c r="E30" s="105"/>
      <c r="F30" s="105"/>
      <c r="G30" s="105"/>
      <c r="H30" s="105"/>
      <c r="I30" s="7" t="s">
        <v>62</v>
      </c>
      <c r="J30" s="7" t="s">
        <v>63</v>
      </c>
      <c r="K30" s="105"/>
      <c r="L30" s="105"/>
      <c r="M30" s="105"/>
      <c r="N30" s="7"/>
      <c r="O30" s="7"/>
      <c r="P30" s="7"/>
      <c r="Q30" s="7"/>
      <c r="R30" s="7" t="s">
        <v>101</v>
      </c>
      <c r="S30" s="151">
        <v>546.99120722517353</v>
      </c>
      <c r="T30" s="152">
        <v>1417.2707906231517</v>
      </c>
      <c r="U30" s="152">
        <v>60.568276607899996</v>
      </c>
      <c r="V30" s="152">
        <v>100.097825679693</v>
      </c>
      <c r="W30" s="152">
        <v>22.350443390764458</v>
      </c>
      <c r="X30" s="152">
        <v>96.120403768036226</v>
      </c>
      <c r="Y30" s="31">
        <v>79</v>
      </c>
      <c r="Z30" s="31">
        <v>0</v>
      </c>
      <c r="AA30" s="31">
        <v>0</v>
      </c>
      <c r="AB30" s="31">
        <v>0</v>
      </c>
      <c r="AC30" s="108">
        <v>0</v>
      </c>
      <c r="AD30" s="148">
        <f>SUM(S30:AC30)</f>
        <v>2322.3989472947196</v>
      </c>
      <c r="AE30" s="7" t="s">
        <v>103</v>
      </c>
    </row>
    <row r="31" spans="1:45" x14ac:dyDescent="0.2">
      <c r="A31" s="7"/>
      <c r="B31" s="24" t="s">
        <v>4</v>
      </c>
      <c r="C31" s="114">
        <f t="array" ref="C31:H36">C8:H13/C23:H23</f>
        <v>7.1061966703544949E-2</v>
      </c>
      <c r="D31" s="80">
        <v>1.4745399186791472E-2</v>
      </c>
      <c r="E31" s="80">
        <v>0</v>
      </c>
      <c r="F31" s="80">
        <v>0</v>
      </c>
      <c r="G31" s="80">
        <v>0</v>
      </c>
      <c r="H31" s="80">
        <v>1.3923176403892305E-3</v>
      </c>
      <c r="I31" s="80">
        <f t="array" ref="I31:M36">I8:M13/I23:M23</f>
        <v>6.8181818181818179E-3</v>
      </c>
      <c r="J31" s="80">
        <v>0</v>
      </c>
      <c r="K31" s="80">
        <v>0</v>
      </c>
      <c r="L31" s="80">
        <v>-0.16666666666666666</v>
      </c>
      <c r="M31" s="81">
        <v>5.076142131979695E-3</v>
      </c>
      <c r="N31" s="7"/>
      <c r="O31" s="7"/>
      <c r="P31" s="7"/>
      <c r="Q31" s="7"/>
      <c r="R31" s="7" t="s">
        <v>102</v>
      </c>
      <c r="S31" s="153">
        <v>59.955741356850261</v>
      </c>
      <c r="T31" s="154">
        <v>120.30198088133731</v>
      </c>
      <c r="U31" s="154">
        <v>5.0278273791956094</v>
      </c>
      <c r="V31" s="154">
        <v>6.992599262564652</v>
      </c>
      <c r="W31" s="154">
        <v>1.6818339738065191</v>
      </c>
      <c r="X31" s="154">
        <v>7.9674007444727319</v>
      </c>
      <c r="Y31" s="77">
        <v>4</v>
      </c>
      <c r="Z31" s="77">
        <v>0</v>
      </c>
      <c r="AA31" s="77">
        <v>0</v>
      </c>
      <c r="AB31" s="77">
        <v>0</v>
      </c>
      <c r="AC31" s="78">
        <v>0</v>
      </c>
      <c r="AD31" s="148">
        <f t="shared" ref="AD31" si="14">SUM(S31:AC31)</f>
        <v>205.9273835982271</v>
      </c>
      <c r="AE31" s="7" t="s">
        <v>103</v>
      </c>
    </row>
    <row r="32" spans="1:45" x14ac:dyDescent="0.2">
      <c r="A32" s="7"/>
      <c r="B32" s="24" t="s">
        <v>57</v>
      </c>
      <c r="C32" s="115">
        <v>0.16126382204102915</v>
      </c>
      <c r="D32" s="69">
        <v>0.27133055030961073</v>
      </c>
      <c r="E32" s="69">
        <v>0.20663778620516193</v>
      </c>
      <c r="F32" s="69">
        <v>6.1969100083461341E-2</v>
      </c>
      <c r="G32" s="69">
        <v>1.0890657046346714E-2</v>
      </c>
      <c r="H32" s="69">
        <v>4.1513079938811238E-2</v>
      </c>
      <c r="I32" s="69">
        <v>0.18939393939393939</v>
      </c>
      <c r="J32" s="69">
        <v>1.3671875E-2</v>
      </c>
      <c r="K32" s="69">
        <v>0.23227383863080683</v>
      </c>
      <c r="L32" s="69">
        <v>3.2222222222222223</v>
      </c>
      <c r="M32" s="127">
        <v>0.62030456852791882</v>
      </c>
      <c r="N32" s="7"/>
      <c r="O32" s="7"/>
      <c r="P32" s="7"/>
      <c r="Q32" s="7"/>
      <c r="R32" s="7"/>
      <c r="S32" s="167">
        <f t="array" ref="S32:AD32">MMULT(TRANSPOSE(S36:S38),S29:AD31)</f>
        <v>42603.068234665217</v>
      </c>
      <c r="T32" s="167">
        <v>589253.83837982023</v>
      </c>
      <c r="U32" s="167">
        <v>33305.843220542025</v>
      </c>
      <c r="V32" s="167">
        <v>86201.023769208608</v>
      </c>
      <c r="W32" s="167">
        <v>18079.786864350594</v>
      </c>
      <c r="X32" s="167">
        <v>53552.197623872104</v>
      </c>
      <c r="Y32" s="167">
        <v>226146</v>
      </c>
      <c r="Z32" s="167">
        <v>0</v>
      </c>
      <c r="AA32" s="167">
        <v>0</v>
      </c>
      <c r="AB32" s="167">
        <v>0</v>
      </c>
      <c r="AC32" s="167">
        <v>0</v>
      </c>
      <c r="AD32" s="167">
        <v>1049141.7580924588</v>
      </c>
      <c r="AE32" s="7" t="s">
        <v>116</v>
      </c>
    </row>
    <row r="33" spans="1:31" x14ac:dyDescent="0.2">
      <c r="A33" s="7"/>
      <c r="B33" s="24" t="s">
        <v>58</v>
      </c>
      <c r="C33" s="115">
        <v>2.3624869424019836E-2</v>
      </c>
      <c r="D33" s="69">
        <v>7.5363115777209661E-3</v>
      </c>
      <c r="E33" s="69">
        <v>7.6365697707167335E-2</v>
      </c>
      <c r="F33" s="69">
        <v>8.7914952840121106E-3</v>
      </c>
      <c r="G33" s="69">
        <v>2.7316068905967706E-2</v>
      </c>
      <c r="H33" s="69">
        <v>1.3790285435351728E-2</v>
      </c>
      <c r="I33" s="69">
        <v>3.787878787878788E-3</v>
      </c>
      <c r="J33" s="69">
        <v>0</v>
      </c>
      <c r="K33" s="69">
        <v>0.37408312958435208</v>
      </c>
      <c r="L33" s="69">
        <v>0</v>
      </c>
      <c r="M33" s="127">
        <v>1.0152284263959391E-3</v>
      </c>
      <c r="N33" s="7"/>
      <c r="O33" s="7"/>
      <c r="P33" s="7"/>
      <c r="Q33" s="7"/>
      <c r="R33" s="7" t="s">
        <v>128</v>
      </c>
      <c r="AD33" s="166">
        <f>SUM(S32:X32)/N14</f>
        <v>188.55175780257079</v>
      </c>
      <c r="AE33" s="7" t="s">
        <v>117</v>
      </c>
    </row>
    <row r="34" spans="1:31" x14ac:dyDescent="0.2">
      <c r="A34" s="7"/>
      <c r="B34" s="24" t="s">
        <v>59</v>
      </c>
      <c r="C34" s="115">
        <v>9.3330132423553411E-2</v>
      </c>
      <c r="D34" s="69">
        <v>9.5190519246761224E-2</v>
      </c>
      <c r="E34" s="69">
        <v>7.2742204614001701E-2</v>
      </c>
      <c r="F34" s="69">
        <v>0.20019253204022786</v>
      </c>
      <c r="G34" s="69">
        <v>3.7560677302048671E-2</v>
      </c>
      <c r="H34" s="69">
        <v>5.520553138015083E-2</v>
      </c>
      <c r="I34" s="69">
        <v>0.24015151515151514</v>
      </c>
      <c r="J34" s="69">
        <v>2.9296875E-2</v>
      </c>
      <c r="K34" s="69">
        <v>9.5354523227383858E-2</v>
      </c>
      <c r="L34" s="69">
        <v>-0.33333333333333331</v>
      </c>
      <c r="M34" s="127">
        <v>0.11269035532994924</v>
      </c>
      <c r="N34" s="7"/>
      <c r="O34" s="7"/>
      <c r="P34" s="7"/>
      <c r="Q34" s="7"/>
    </row>
    <row r="35" spans="1:31" x14ac:dyDescent="0.2">
      <c r="A35" s="7"/>
      <c r="B35" s="24" t="s">
        <v>60</v>
      </c>
      <c r="C35" s="115">
        <v>0.13881920897714875</v>
      </c>
      <c r="D35" s="69">
        <v>9.0195901835291553E-2</v>
      </c>
      <c r="E35" s="69">
        <v>0.12873348302982238</v>
      </c>
      <c r="F35" s="69">
        <v>0.13766105329271314</v>
      </c>
      <c r="G35" s="69">
        <v>0.25803541437804867</v>
      </c>
      <c r="H35" s="69">
        <v>7.0420548031142519E-2</v>
      </c>
      <c r="I35" s="69">
        <v>0.23712121212121212</v>
      </c>
      <c r="J35" s="69">
        <v>5.859375E-3</v>
      </c>
      <c r="K35" s="69">
        <v>6.1124694376528114E-2</v>
      </c>
      <c r="L35" s="69">
        <v>0</v>
      </c>
      <c r="M35" s="127">
        <v>6.7005076142131983E-2</v>
      </c>
      <c r="N35" s="7"/>
      <c r="O35" s="7"/>
      <c r="P35" s="7"/>
      <c r="Q35" s="7"/>
      <c r="R35" s="22" t="s">
        <v>113</v>
      </c>
      <c r="S35" s="7" t="s">
        <v>114</v>
      </c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31" x14ac:dyDescent="0.2">
      <c r="A36" s="7"/>
      <c r="B36" s="24" t="s">
        <v>61</v>
      </c>
      <c r="C36" s="115">
        <v>0</v>
      </c>
      <c r="D36" s="69">
        <v>1.246848243463587E-2</v>
      </c>
      <c r="E36" s="69">
        <v>1.2825754859535217E-2</v>
      </c>
      <c r="F36" s="69">
        <v>1.3292034608714056E-2</v>
      </c>
      <c r="G36" s="69">
        <v>1.6914216724699376E-2</v>
      </c>
      <c r="H36" s="69">
        <v>6.5828598725971965E-2</v>
      </c>
      <c r="I36" s="69">
        <v>0.11136363636363636</v>
      </c>
      <c r="J36" s="69">
        <v>0.921875</v>
      </c>
      <c r="K36" s="69">
        <v>4.8899755501222494E-3</v>
      </c>
      <c r="L36" s="69">
        <v>0</v>
      </c>
      <c r="M36" s="127">
        <v>2.0304568527918783E-3</v>
      </c>
      <c r="N36" s="7"/>
      <c r="O36" s="7"/>
      <c r="P36" s="7"/>
      <c r="Q36" s="7"/>
      <c r="R36" s="7" t="s">
        <v>100</v>
      </c>
      <c r="S36" s="163">
        <v>1</v>
      </c>
      <c r="T36" s="7" t="s">
        <v>115</v>
      </c>
      <c r="U36" s="7"/>
      <c r="V36" s="7"/>
      <c r="W36" s="7"/>
      <c r="X36" s="7"/>
      <c r="Y36" s="7"/>
      <c r="Z36" s="7"/>
      <c r="AA36" s="7"/>
      <c r="AB36" s="7"/>
      <c r="AC36" s="7"/>
    </row>
    <row r="37" spans="1:31" x14ac:dyDescent="0.2">
      <c r="A37" s="7"/>
      <c r="B37" s="7" t="s">
        <v>9</v>
      </c>
      <c r="C37" s="122">
        <f t="array" ref="C37:H38">C15:H16/C23:H23</f>
        <v>0.1186894704785002</v>
      </c>
      <c r="D37" s="123">
        <v>0.1950126776790852</v>
      </c>
      <c r="E37" s="123">
        <v>7.2577554433872579E-2</v>
      </c>
      <c r="F37" s="123">
        <v>6.3976940604897475E-2</v>
      </c>
      <c r="G37" s="123">
        <v>3.0691992673160064E-2</v>
      </c>
      <c r="H37" s="123">
        <v>2.9138361711491086E-2</v>
      </c>
      <c r="I37" s="123">
        <f t="array" aca="1" ref="I37:M38" ca="1">I15:M16/I43:M43</f>
        <v>7.4843887643742661</v>
      </c>
      <c r="J37" s="123">
        <f ca="1"/>
        <v>2.0507548628736156</v>
      </c>
      <c r="K37" s="123">
        <f ca="1"/>
        <v>6.0168391977391611</v>
      </c>
      <c r="L37" s="123">
        <f ca="1"/>
        <v>4.3706097000231967</v>
      </c>
      <c r="M37" s="128">
        <f ca="1"/>
        <v>13.349602788086203</v>
      </c>
      <c r="N37" s="7"/>
      <c r="O37" s="7"/>
      <c r="P37" s="7"/>
      <c r="Q37" s="7"/>
      <c r="R37" s="7" t="s">
        <v>101</v>
      </c>
      <c r="S37" s="164">
        <v>34</v>
      </c>
      <c r="T37" s="7" t="s">
        <v>115</v>
      </c>
      <c r="U37" s="7"/>
      <c r="V37" s="7"/>
      <c r="W37" s="7"/>
      <c r="X37" s="7"/>
      <c r="Y37" s="7"/>
      <c r="Z37" s="7"/>
      <c r="AA37" s="7"/>
      <c r="AB37" s="7"/>
      <c r="AC37" s="7"/>
    </row>
    <row r="38" spans="1:31" x14ac:dyDescent="0.2">
      <c r="A38" s="7"/>
      <c r="B38" s="7" t="s">
        <v>72</v>
      </c>
      <c r="C38" s="125">
        <v>4.7475788191400081E-2</v>
      </c>
      <c r="D38" s="126">
        <v>6.8909073384835762E-3</v>
      </c>
      <c r="E38" s="126">
        <v>8.5385358157497159E-3</v>
      </c>
      <c r="F38" s="126">
        <v>1.323660840101327E-2</v>
      </c>
      <c r="G38" s="126">
        <v>1.6831092756249069E-2</v>
      </c>
      <c r="H38" s="126">
        <v>3.3300984813132671E-2</v>
      </c>
      <c r="I38" s="126">
        <f ca="1"/>
        <v>8.829239870472767</v>
      </c>
      <c r="J38" s="126">
        <f ca="1"/>
        <v>1.3671699085824103</v>
      </c>
      <c r="K38" s="126">
        <f ca="1"/>
        <v>3.3536480774283848</v>
      </c>
      <c r="L38" s="126">
        <f ca="1"/>
        <v>0</v>
      </c>
      <c r="M38" s="129">
        <f ca="1"/>
        <v>0</v>
      </c>
      <c r="N38" s="7"/>
      <c r="O38" s="7"/>
      <c r="P38" s="7"/>
      <c r="Q38" s="7"/>
      <c r="R38" s="7" t="s">
        <v>102</v>
      </c>
      <c r="S38" s="165">
        <v>298</v>
      </c>
      <c r="T38" s="7" t="s">
        <v>115</v>
      </c>
      <c r="U38" s="7"/>
      <c r="V38" s="7"/>
      <c r="W38" s="7"/>
      <c r="X38" s="7"/>
      <c r="Y38" s="7"/>
      <c r="Z38" s="7"/>
      <c r="AA38" s="7"/>
      <c r="AB38" s="7"/>
      <c r="AC38" s="7"/>
    </row>
    <row r="39" spans="1:31" x14ac:dyDescent="0.2">
      <c r="A39" s="7"/>
      <c r="B39" s="7" t="s">
        <v>75</v>
      </c>
      <c r="C39" s="116">
        <f t="array" ref="C39:H42">C18:H21/C23:H23</f>
        <v>0.13209369489950321</v>
      </c>
      <c r="D39" s="69">
        <v>0.2122238198543944</v>
      </c>
      <c r="E39" s="69">
        <v>0.29350094609844335</v>
      </c>
      <c r="F39" s="69">
        <v>0.32439212367145048</v>
      </c>
      <c r="G39" s="69">
        <v>0.18890307554548788</v>
      </c>
      <c r="H39" s="69">
        <v>0.5048673348174485</v>
      </c>
      <c r="I39" s="31"/>
      <c r="J39" s="31"/>
      <c r="K39" s="31"/>
      <c r="L39" s="31"/>
      <c r="M39" s="108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31" x14ac:dyDescent="0.2">
      <c r="A40" s="7"/>
      <c r="B40" s="7" t="s">
        <v>76</v>
      </c>
      <c r="C40" s="116">
        <v>-0.14242736457420024</v>
      </c>
      <c r="D40" s="69">
        <v>-1.3781814676967151E-3</v>
      </c>
      <c r="E40" s="69">
        <v>0</v>
      </c>
      <c r="F40" s="69">
        <v>-1.1030507000844392E-3</v>
      </c>
      <c r="G40" s="69">
        <v>4.9503213988967842E-3</v>
      </c>
      <c r="H40" s="69">
        <v>-9.7127872371636954E-3</v>
      </c>
      <c r="I40" s="31"/>
      <c r="J40" s="31"/>
      <c r="K40" s="31"/>
      <c r="L40" s="31"/>
      <c r="M40" s="108"/>
      <c r="N40" s="7"/>
      <c r="O40" s="7"/>
      <c r="P40" s="7"/>
      <c r="Q40" s="7"/>
      <c r="R40" s="22" t="s">
        <v>129</v>
      </c>
      <c r="Y40" s="7"/>
      <c r="Z40" s="7"/>
      <c r="AA40" s="7"/>
      <c r="AB40" s="7"/>
      <c r="AC40" s="7"/>
    </row>
    <row r="41" spans="1:31" x14ac:dyDescent="0.2">
      <c r="A41" s="7"/>
      <c r="B41" s="7" t="s">
        <v>77</v>
      </c>
      <c r="C41" s="116">
        <v>0.18990315276560032</v>
      </c>
      <c r="D41" s="69">
        <v>5.4438167974020249E-2</v>
      </c>
      <c r="E41" s="69">
        <v>2.1346339539374291E-2</v>
      </c>
      <c r="F41" s="69">
        <v>6.6183042005066348E-2</v>
      </c>
      <c r="G41" s="69">
        <v>0.1584102847646971</v>
      </c>
      <c r="H41" s="69">
        <v>8.7415085134473255E-2</v>
      </c>
      <c r="I41" s="31"/>
      <c r="J41" s="31"/>
      <c r="K41" s="31"/>
      <c r="L41" s="31"/>
      <c r="M41" s="108"/>
      <c r="N41" s="7"/>
      <c r="O41" s="7"/>
      <c r="P41" s="7"/>
      <c r="Q41" s="7"/>
      <c r="Y41" s="7"/>
      <c r="Z41" s="7"/>
      <c r="AA41" s="7"/>
      <c r="AB41" s="7"/>
      <c r="AC41" s="7"/>
    </row>
    <row r="42" spans="1:31" x14ac:dyDescent="0.2">
      <c r="B42" s="7" t="s">
        <v>78</v>
      </c>
      <c r="C42" s="116">
        <v>0.16616525866990028</v>
      </c>
      <c r="D42" s="69">
        <v>4.1345444030901457E-2</v>
      </c>
      <c r="E42" s="69">
        <v>0.10673169769687145</v>
      </c>
      <c r="F42" s="69">
        <v>0.11140812070852836</v>
      </c>
      <c r="G42" s="69">
        <v>0.24949619850439794</v>
      </c>
      <c r="H42" s="69">
        <v>0.10684065960880064</v>
      </c>
      <c r="I42" s="31"/>
      <c r="J42" s="31"/>
      <c r="K42" s="31"/>
      <c r="L42" s="31"/>
      <c r="M42" s="108"/>
      <c r="N42" s="7"/>
      <c r="S42" s="7" t="s">
        <v>118</v>
      </c>
      <c r="T42" s="7" t="s">
        <v>119</v>
      </c>
      <c r="U42" s="7" t="s">
        <v>120</v>
      </c>
      <c r="V42" s="7" t="s">
        <v>121</v>
      </c>
      <c r="W42" s="7" t="s">
        <v>122</v>
      </c>
      <c r="X42" s="7"/>
      <c r="Y42" s="7"/>
      <c r="Z42" s="7"/>
      <c r="AA42" s="7"/>
      <c r="AB42" s="7"/>
      <c r="AC42" s="7"/>
    </row>
    <row r="43" spans="1:31" x14ac:dyDescent="0.2">
      <c r="B43" s="124" t="s">
        <v>80</v>
      </c>
      <c r="C43" s="117">
        <f>SUM(C31:C42)</f>
        <v>0.99999999999999989</v>
      </c>
      <c r="D43" s="118">
        <f>SUM(D31:D42)</f>
        <v>0.99999999999999989</v>
      </c>
      <c r="E43" s="118">
        <f>SUM(E31:E42)</f>
        <v>0.99999999999999989</v>
      </c>
      <c r="F43" s="118">
        <f>SUM(F31:F42)</f>
        <v>1</v>
      </c>
      <c r="G43" s="118">
        <f>SUM(G31:G42)</f>
        <v>1</v>
      </c>
      <c r="H43" s="118">
        <f>SUM(H31:H42)</f>
        <v>0.99999999999999989</v>
      </c>
      <c r="I43" s="118">
        <f ca="1">SUM(I31:I42)</f>
        <v>17.102264998483399</v>
      </c>
      <c r="J43" s="118">
        <f ca="1">SUM(J31:J42)</f>
        <v>4.3886278964560255</v>
      </c>
      <c r="K43" s="118">
        <f ca="1">SUM(K31:K42)</f>
        <v>10.13821343653674</v>
      </c>
      <c r="L43" s="118">
        <f ca="1">SUM(L31:L42)</f>
        <v>7.092831922245419</v>
      </c>
      <c r="M43" s="130">
        <f ca="1">SUM(M31:M42)</f>
        <v>14.15772461549737</v>
      </c>
      <c r="N43" s="7"/>
      <c r="R43" s="24" t="s">
        <v>4</v>
      </c>
      <c r="S43" s="168">
        <f t="array" ref="S43:W48">TRANSPOSE($S$25:$X$25)*I8:M13/1000</f>
        <v>22.554565535999231</v>
      </c>
      <c r="T43" s="156">
        <v>0</v>
      </c>
      <c r="U43" s="156">
        <v>0</v>
      </c>
      <c r="V43" s="156">
        <v>7.5181885119997443</v>
      </c>
      <c r="W43" s="169">
        <v>12.530314186666239</v>
      </c>
      <c r="X43" s="7" t="s">
        <v>116</v>
      </c>
    </row>
    <row r="44" spans="1:31" x14ac:dyDescent="0.2">
      <c r="N44" s="7"/>
      <c r="R44" s="24" t="s">
        <v>123</v>
      </c>
      <c r="S44" s="162">
        <v>162.77730341983982</v>
      </c>
      <c r="T44" s="158">
        <v>4.5577644957555146</v>
      </c>
      <c r="U44" s="158">
        <v>61.855375299539133</v>
      </c>
      <c r="V44" s="158">
        <v>-37.764334393402841</v>
      </c>
      <c r="W44" s="170">
        <v>397.82772955808855</v>
      </c>
      <c r="X44" s="7" t="s">
        <v>116</v>
      </c>
    </row>
    <row r="45" spans="1:31" x14ac:dyDescent="0.2">
      <c r="B45" s="22" t="s">
        <v>83</v>
      </c>
      <c r="N45" s="7"/>
      <c r="R45" s="24" t="s">
        <v>58</v>
      </c>
      <c r="S45" s="162">
        <v>1.0473535603944033</v>
      </c>
      <c r="T45" s="158">
        <v>0</v>
      </c>
      <c r="U45" s="158">
        <v>32.049018948068735</v>
      </c>
      <c r="V45" s="158">
        <v>0</v>
      </c>
      <c r="W45" s="170">
        <v>0.20947071207888063</v>
      </c>
      <c r="X45" s="7" t="s">
        <v>116</v>
      </c>
    </row>
    <row r="46" spans="1:31" x14ac:dyDescent="0.2">
      <c r="B46" s="7" t="s">
        <v>84</v>
      </c>
      <c r="N46" s="7"/>
      <c r="R46" s="24" t="s">
        <v>124</v>
      </c>
      <c r="S46" s="162">
        <v>55.995337161555589</v>
      </c>
      <c r="T46" s="158">
        <v>2.6496216322502648</v>
      </c>
      <c r="U46" s="158">
        <v>6.8890162438506879</v>
      </c>
      <c r="V46" s="158">
        <v>1.0598486529001059</v>
      </c>
      <c r="W46" s="170">
        <v>19.607200078651957</v>
      </c>
      <c r="X46" s="7" t="s">
        <v>116</v>
      </c>
    </row>
    <row r="47" spans="1:31" x14ac:dyDescent="0.2">
      <c r="B47" s="7" t="s">
        <v>86</v>
      </c>
      <c r="N47" s="7"/>
      <c r="R47" s="24" t="s">
        <v>125</v>
      </c>
      <c r="S47" s="162">
        <v>13.904111274058318</v>
      </c>
      <c r="T47" s="158">
        <v>0.13326624224337047</v>
      </c>
      <c r="U47" s="158">
        <v>1.1105520186947537</v>
      </c>
      <c r="V47" s="158">
        <v>0</v>
      </c>
      <c r="W47" s="170">
        <v>2.9318573293541506</v>
      </c>
      <c r="X47" s="7" t="s">
        <v>116</v>
      </c>
    </row>
    <row r="48" spans="1:31" x14ac:dyDescent="0.2">
      <c r="C48" s="6" t="s">
        <v>3</v>
      </c>
      <c r="D48" s="6"/>
      <c r="E48" s="6"/>
      <c r="F48" s="6"/>
      <c r="G48" s="6"/>
      <c r="H48" s="6"/>
      <c r="I48" s="6" t="s">
        <v>13</v>
      </c>
      <c r="J48" s="6"/>
      <c r="K48" s="6"/>
      <c r="L48" s="6"/>
      <c r="M48" s="6"/>
      <c r="R48" s="24" t="s">
        <v>126</v>
      </c>
      <c r="S48" s="162">
        <v>12.63591179889117</v>
      </c>
      <c r="T48" s="158">
        <v>40.572451490317221</v>
      </c>
      <c r="U48" s="158">
        <v>0.17191716733185267</v>
      </c>
      <c r="V48" s="158">
        <v>0</v>
      </c>
      <c r="W48" s="170">
        <v>0.17191716733185267</v>
      </c>
      <c r="X48" s="7" t="s">
        <v>116</v>
      </c>
    </row>
    <row r="49" spans="2:24" x14ac:dyDescent="0.2">
      <c r="B49" s="7"/>
      <c r="C49" s="105" t="s">
        <v>4</v>
      </c>
      <c r="D49" s="105" t="s">
        <v>57</v>
      </c>
      <c r="E49" s="105" t="s">
        <v>58</v>
      </c>
      <c r="F49" s="105" t="s">
        <v>59</v>
      </c>
      <c r="G49" s="105" t="s">
        <v>60</v>
      </c>
      <c r="H49" s="105" t="s">
        <v>61</v>
      </c>
      <c r="I49" s="6" t="s">
        <v>44</v>
      </c>
      <c r="J49" s="6"/>
      <c r="K49" s="105" t="s">
        <v>69</v>
      </c>
      <c r="L49" s="105" t="s">
        <v>70</v>
      </c>
      <c r="M49" s="105" t="s">
        <v>15</v>
      </c>
      <c r="R49" s="24" t="s">
        <v>127</v>
      </c>
      <c r="S49" s="162">
        <f>Y32/1000</f>
        <v>226.14599999999999</v>
      </c>
      <c r="T49" s="41"/>
      <c r="U49" s="41"/>
      <c r="V49" s="41"/>
      <c r="W49" s="171"/>
      <c r="X49" s="7" t="s">
        <v>116</v>
      </c>
    </row>
    <row r="50" spans="2:24" x14ac:dyDescent="0.2">
      <c r="B50" s="7"/>
      <c r="C50" s="105"/>
      <c r="D50" s="105"/>
      <c r="E50" s="105"/>
      <c r="F50" s="105"/>
      <c r="G50" s="105"/>
      <c r="H50" s="105"/>
      <c r="I50" s="7" t="s">
        <v>62</v>
      </c>
      <c r="J50" s="7" t="s">
        <v>63</v>
      </c>
      <c r="K50" s="105"/>
      <c r="L50" s="105"/>
      <c r="M50" s="105"/>
      <c r="N50" s="124" t="s">
        <v>71</v>
      </c>
      <c r="R50" s="172" t="s">
        <v>134</v>
      </c>
      <c r="S50" s="173">
        <f t="array" ref="S50:W50">AN19:AR19/1000</f>
        <v>62.811765105031157</v>
      </c>
      <c r="T50" s="174">
        <v>3.6564918784321092</v>
      </c>
      <c r="U50" s="174">
        <v>24.595132715766137</v>
      </c>
      <c r="V50" s="174">
        <v>0.12300732300701293</v>
      </c>
      <c r="W50" s="175">
        <v>114.2125605795206</v>
      </c>
      <c r="X50" s="172" t="s">
        <v>116</v>
      </c>
    </row>
    <row r="51" spans="2:24" x14ac:dyDescent="0.2">
      <c r="B51" s="24" t="s">
        <v>4</v>
      </c>
      <c r="C51" s="114">
        <f t="array" ref="C51:M56">C8:M13/N8:N13</f>
        <v>7.0611651199578032E-2</v>
      </c>
      <c r="D51" s="80">
        <v>0.50473271677735065</v>
      </c>
      <c r="E51" s="80">
        <v>0</v>
      </c>
      <c r="F51" s="80">
        <v>0</v>
      </c>
      <c r="G51" s="80">
        <v>0</v>
      </c>
      <c r="H51" s="80">
        <v>2.3668668257457833E-2</v>
      </c>
      <c r="I51" s="80">
        <v>0.21228721611120707</v>
      </c>
      <c r="J51" s="80">
        <v>0</v>
      </c>
      <c r="K51" s="80">
        <v>0</v>
      </c>
      <c r="L51" s="80">
        <v>7.0762405370402362E-2</v>
      </c>
      <c r="M51" s="80">
        <v>0.11793734228400393</v>
      </c>
      <c r="N51" s="131">
        <f>SUM(C51:M51)</f>
        <v>0.99999999999999978</v>
      </c>
      <c r="R51" s="7"/>
      <c r="S51" s="140">
        <f>SUM(S43:S49)</f>
        <v>495.0605827507386</v>
      </c>
      <c r="T51" s="140">
        <f>SUM(T43:T49)</f>
        <v>47.913103860566373</v>
      </c>
      <c r="U51" s="140">
        <f>SUM(U43:U49)</f>
        <v>102.07587967748516</v>
      </c>
      <c r="V51" s="140">
        <f>SUM(V43:V49)</f>
        <v>-29.18629722850299</v>
      </c>
      <c r="W51" s="140">
        <f>SUM(W43:W49)</f>
        <v>433.27848903217165</v>
      </c>
    </row>
    <row r="52" spans="2:24" x14ac:dyDescent="0.2">
      <c r="B52" s="24" t="s">
        <v>57</v>
      </c>
      <c r="C52" s="115">
        <v>4.6818128287887516E-3</v>
      </c>
      <c r="D52" s="69">
        <v>0.27135733931433043</v>
      </c>
      <c r="E52" s="69">
        <v>3.3356126969136694E-2</v>
      </c>
      <c r="F52" s="69">
        <v>3.8716759560891878E-2</v>
      </c>
      <c r="G52" s="69">
        <v>7.5807116351385099E-3</v>
      </c>
      <c r="H52" s="69">
        <v>2.061856361401147E-2</v>
      </c>
      <c r="I52" s="69">
        <v>0.17228969228665808</v>
      </c>
      <c r="J52" s="69">
        <v>4.824111384026426E-3</v>
      </c>
      <c r="K52" s="69">
        <v>6.5470083068930068E-2</v>
      </c>
      <c r="L52" s="69">
        <v>-3.9971208610504676E-2</v>
      </c>
      <c r="M52" s="69">
        <v>0.42107600794859235</v>
      </c>
      <c r="N52" s="132">
        <f t="shared" ref="N52:N62" si="15">SUM(C52:M52)</f>
        <v>1</v>
      </c>
    </row>
    <row r="53" spans="2:24" x14ac:dyDescent="0.2">
      <c r="B53" s="24" t="s">
        <v>58</v>
      </c>
      <c r="C53" s="115">
        <v>4.2473816165586424E-3</v>
      </c>
      <c r="D53" s="69">
        <v>4.6674157731113559E-2</v>
      </c>
      <c r="E53" s="69">
        <v>7.6337682162178844E-2</v>
      </c>
      <c r="F53" s="69">
        <v>3.4014283491623491E-2</v>
      </c>
      <c r="G53" s="69">
        <v>0.11774673182300777</v>
      </c>
      <c r="H53" s="69">
        <v>4.2415195603099122E-2</v>
      </c>
      <c r="I53" s="69">
        <v>2.1338508414226999E-2</v>
      </c>
      <c r="J53" s="69">
        <v>0</v>
      </c>
      <c r="K53" s="69">
        <v>0.65295835747534614</v>
      </c>
      <c r="L53" s="69">
        <v>0</v>
      </c>
      <c r="M53" s="69">
        <v>4.2677016828453996E-3</v>
      </c>
      <c r="N53" s="132">
        <f t="shared" si="15"/>
        <v>1</v>
      </c>
    </row>
    <row r="54" spans="2:24" x14ac:dyDescent="0.2">
      <c r="B54" s="24" t="s">
        <v>59</v>
      </c>
      <c r="C54" s="115">
        <v>4.3380682426148428E-3</v>
      </c>
      <c r="D54" s="69">
        <v>0.15241719728654382</v>
      </c>
      <c r="E54" s="69">
        <v>1.8799648789825957E-2</v>
      </c>
      <c r="F54" s="69">
        <v>0.20024841329064319</v>
      </c>
      <c r="G54" s="69">
        <v>4.185879369643155E-2</v>
      </c>
      <c r="H54" s="69">
        <v>4.3898880458939984E-2</v>
      </c>
      <c r="I54" s="69">
        <v>0.34976467713216225</v>
      </c>
      <c r="J54" s="69">
        <v>1.6550379044108623E-2</v>
      </c>
      <c r="K54" s="69">
        <v>4.3030985514682422E-2</v>
      </c>
      <c r="L54" s="69">
        <v>6.6201516176434497E-3</v>
      </c>
      <c r="M54" s="69">
        <v>0.12247280492640382</v>
      </c>
      <c r="N54" s="132">
        <f t="shared" si="15"/>
        <v>0.99999999999999978</v>
      </c>
    </row>
    <row r="55" spans="2:24" x14ac:dyDescent="0.2">
      <c r="B55" s="24" t="s">
        <v>60</v>
      </c>
      <c r="C55" s="115">
        <v>5.7896981317410307E-3</v>
      </c>
      <c r="D55" s="69">
        <v>0.1295862548339391</v>
      </c>
      <c r="E55" s="69">
        <v>2.9852908802002063E-2</v>
      </c>
      <c r="F55" s="69">
        <v>0.123556090139037</v>
      </c>
      <c r="G55" s="69">
        <v>0.25802659217237767</v>
      </c>
      <c r="H55" s="69">
        <v>5.0246071082609471E-2</v>
      </c>
      <c r="I55" s="69">
        <v>0.30987952445795058</v>
      </c>
      <c r="J55" s="69">
        <v>2.9700912887343509E-3</v>
      </c>
      <c r="K55" s="69">
        <v>2.4750760739452923E-2</v>
      </c>
      <c r="L55" s="69">
        <v>0</v>
      </c>
      <c r="M55" s="69">
        <v>6.5342008352155714E-2</v>
      </c>
      <c r="N55" s="132">
        <f t="shared" si="15"/>
        <v>0.99999999999999989</v>
      </c>
      <c r="R55" s="176" t="s">
        <v>138</v>
      </c>
    </row>
    <row r="56" spans="2:24" x14ac:dyDescent="0.2">
      <c r="B56" s="24" t="s">
        <v>61</v>
      </c>
      <c r="C56" s="115">
        <v>0</v>
      </c>
      <c r="D56" s="69">
        <v>2.5107162862869251E-2</v>
      </c>
      <c r="E56" s="69">
        <v>4.1685976379032689E-3</v>
      </c>
      <c r="F56" s="69">
        <v>1.6720776456861951E-2</v>
      </c>
      <c r="G56" s="69">
        <v>2.3705490773465177E-2</v>
      </c>
      <c r="H56" s="69">
        <v>6.5830814280219974E-2</v>
      </c>
      <c r="I56" s="69">
        <v>0.20397539682878973</v>
      </c>
      <c r="J56" s="69">
        <v>0.6549414102257739</v>
      </c>
      <c r="K56" s="69">
        <v>2.7751754670583637E-3</v>
      </c>
      <c r="L56" s="69">
        <v>0</v>
      </c>
      <c r="M56" s="69">
        <v>2.7751754670583637E-3</v>
      </c>
      <c r="N56" s="132">
        <f t="shared" si="15"/>
        <v>1</v>
      </c>
    </row>
    <row r="57" spans="2:24" x14ac:dyDescent="0.2">
      <c r="B57" s="7" t="s">
        <v>9</v>
      </c>
      <c r="C57" s="122">
        <f t="array" ref="C57:M58">C15:M16/N15:N16</f>
        <v>6.0024009603841539E-3</v>
      </c>
      <c r="D57" s="123">
        <v>0.3397358943577431</v>
      </c>
      <c r="E57" s="123">
        <v>2.0408163265306121E-2</v>
      </c>
      <c r="F57" s="123">
        <v>6.9627851140456179E-2</v>
      </c>
      <c r="G57" s="123">
        <v>3.721488595438175E-2</v>
      </c>
      <c r="H57" s="123">
        <v>2.5210084033613446E-2</v>
      </c>
      <c r="I57" s="123">
        <v>0.15366146458583432</v>
      </c>
      <c r="J57" s="123">
        <v>1.0804321728691477E-2</v>
      </c>
      <c r="K57" s="123">
        <v>7.322929171668667E-2</v>
      </c>
      <c r="L57" s="123">
        <v>3.721488595438175E-2</v>
      </c>
      <c r="M57" s="123">
        <v>0.22689075630252101</v>
      </c>
      <c r="N57" s="132">
        <f t="shared" si="15"/>
        <v>1</v>
      </c>
    </row>
    <row r="58" spans="2:24" x14ac:dyDescent="0.2">
      <c r="B58" s="7" t="s">
        <v>72</v>
      </c>
      <c r="C58" s="125">
        <v>7.7519379844961239E-3</v>
      </c>
      <c r="D58" s="126">
        <v>3.875968992248062E-2</v>
      </c>
      <c r="E58" s="126">
        <v>7.7519379844961239E-3</v>
      </c>
      <c r="F58" s="126">
        <v>4.6511627906976744E-2</v>
      </c>
      <c r="G58" s="126">
        <v>6.589147286821706E-2</v>
      </c>
      <c r="H58" s="126">
        <v>9.3023255813953487E-2</v>
      </c>
      <c r="I58" s="126">
        <v>0.5852713178294574</v>
      </c>
      <c r="J58" s="126">
        <v>2.3255813953488372E-2</v>
      </c>
      <c r="K58" s="126">
        <v>0.13178294573643412</v>
      </c>
      <c r="L58" s="126">
        <v>0</v>
      </c>
      <c r="M58" s="126">
        <v>0</v>
      </c>
      <c r="N58" s="132">
        <f t="shared" si="15"/>
        <v>1</v>
      </c>
    </row>
    <row r="59" spans="2:24" x14ac:dyDescent="0.2">
      <c r="B59" s="7" t="s">
        <v>75</v>
      </c>
      <c r="C59" s="116">
        <f t="array" ref="C59:H62">C18:H21/N18:N21</f>
        <v>4.5203367079953635E-3</v>
      </c>
      <c r="D59" s="69">
        <v>0.25017770387067567</v>
      </c>
      <c r="E59" s="69">
        <v>5.5845345456837218E-2</v>
      </c>
      <c r="F59" s="69">
        <v>0.23889425803324282</v>
      </c>
      <c r="G59" s="69">
        <v>0.15499101479952185</v>
      </c>
      <c r="H59" s="69">
        <v>0.29557134113172717</v>
      </c>
      <c r="I59" s="31"/>
      <c r="J59" s="31"/>
      <c r="K59" s="31"/>
      <c r="L59" s="31"/>
      <c r="M59" s="31"/>
      <c r="N59" s="132">
        <f t="shared" si="15"/>
        <v>1</v>
      </c>
    </row>
    <row r="60" spans="2:24" x14ac:dyDescent="0.2">
      <c r="B60" s="7" t="s">
        <v>76</v>
      </c>
      <c r="C60" s="116">
        <v>0.54545454545454541</v>
      </c>
      <c r="D60" s="69">
        <v>0.18181818181818182</v>
      </c>
      <c r="E60" s="69">
        <v>0</v>
      </c>
      <c r="F60" s="69">
        <v>9.0909090909090912E-2</v>
      </c>
      <c r="G60" s="69">
        <v>-0.45454545454545453</v>
      </c>
      <c r="H60" s="69">
        <v>0.63636363636363635</v>
      </c>
      <c r="I60" s="31"/>
      <c r="J60" s="31"/>
      <c r="K60" s="31"/>
      <c r="L60" s="31"/>
      <c r="M60" s="31"/>
      <c r="N60" s="132">
        <f t="shared" si="15"/>
        <v>1</v>
      </c>
    </row>
    <row r="61" spans="2:24" x14ac:dyDescent="0.2">
      <c r="B61" s="7" t="s">
        <v>77</v>
      </c>
      <c r="C61" s="116">
        <v>2.1333333333333333E-2</v>
      </c>
      <c r="D61" s="69">
        <v>0.21066666666666667</v>
      </c>
      <c r="E61" s="69">
        <v>1.3333333333333334E-2</v>
      </c>
      <c r="F61" s="69">
        <v>0.16</v>
      </c>
      <c r="G61" s="69">
        <v>0.42666666666666669</v>
      </c>
      <c r="H61" s="69">
        <v>0.16800000000000001</v>
      </c>
      <c r="I61" s="31"/>
      <c r="J61" s="31"/>
      <c r="K61" s="31"/>
      <c r="L61" s="31"/>
      <c r="M61" s="31"/>
      <c r="N61" s="132">
        <f t="shared" si="15"/>
        <v>1</v>
      </c>
    </row>
    <row r="62" spans="2:24" x14ac:dyDescent="0.2">
      <c r="B62" s="7" t="s">
        <v>78</v>
      </c>
      <c r="C62" s="82">
        <v>1.3409961685823755E-2</v>
      </c>
      <c r="D62" s="83">
        <v>0.11494252873563218</v>
      </c>
      <c r="E62" s="83">
        <v>4.7892720306513412E-2</v>
      </c>
      <c r="F62" s="83">
        <v>0.19348659003831417</v>
      </c>
      <c r="G62" s="83">
        <v>0.48275862068965519</v>
      </c>
      <c r="H62" s="83">
        <v>0.1475095785440613</v>
      </c>
      <c r="I62" s="77"/>
      <c r="J62" s="77"/>
      <c r="K62" s="77"/>
      <c r="L62" s="77"/>
      <c r="M62" s="77"/>
      <c r="N62" s="133">
        <f t="shared" si="15"/>
        <v>1</v>
      </c>
    </row>
    <row r="64" spans="2:24" x14ac:dyDescent="0.2">
      <c r="B64" s="22" t="s">
        <v>87</v>
      </c>
    </row>
    <row r="65" spans="2:22" x14ac:dyDescent="0.2">
      <c r="B65" s="7" t="s">
        <v>89</v>
      </c>
    </row>
    <row r="66" spans="2:22" x14ac:dyDescent="0.2">
      <c r="B66" s="7" t="s">
        <v>90</v>
      </c>
    </row>
    <row r="67" spans="2:22" x14ac:dyDescent="0.2">
      <c r="B67" s="135" t="s">
        <v>95</v>
      </c>
      <c r="C67" s="6" t="s">
        <v>3</v>
      </c>
      <c r="D67" s="6"/>
      <c r="E67" s="6"/>
      <c r="F67" s="6"/>
      <c r="G67" s="6"/>
      <c r="H67" s="6"/>
    </row>
    <row r="68" spans="2:22" x14ac:dyDescent="0.2">
      <c r="B68" s="7"/>
      <c r="C68" s="105" t="s">
        <v>4</v>
      </c>
      <c r="D68" s="105" t="s">
        <v>57</v>
      </c>
      <c r="E68" s="105" t="s">
        <v>58</v>
      </c>
      <c r="F68" s="105" t="s">
        <v>59</v>
      </c>
      <c r="G68" s="105" t="s">
        <v>60</v>
      </c>
      <c r="H68" s="105" t="s">
        <v>61</v>
      </c>
    </row>
    <row r="69" spans="2:22" ht="14.25" customHeight="1" x14ac:dyDescent="0.2">
      <c r="B69" s="7"/>
      <c r="C69" s="105"/>
      <c r="D69" s="105"/>
      <c r="E69" s="105"/>
      <c r="F69" s="105"/>
      <c r="G69" s="105"/>
      <c r="H69" s="105"/>
      <c r="Q69" s="22" t="s">
        <v>88</v>
      </c>
    </row>
    <row r="70" spans="2:22" x14ac:dyDescent="0.2">
      <c r="B70" s="24" t="s">
        <v>4</v>
      </c>
      <c r="C70" s="79">
        <f t="array" ref="C70:H75">Q70:V75-C31:H36</f>
        <v>0.92893803329645508</v>
      </c>
      <c r="D70" s="80">
        <v>-1.4745399186791472E-2</v>
      </c>
      <c r="E70" s="80">
        <v>0</v>
      </c>
      <c r="F70" s="80">
        <v>0</v>
      </c>
      <c r="G70" s="80">
        <v>0</v>
      </c>
      <c r="H70" s="81">
        <v>-1.3923176403892305E-3</v>
      </c>
      <c r="Q70" s="73">
        <v>1</v>
      </c>
      <c r="R70" s="74">
        <v>0</v>
      </c>
      <c r="S70" s="74">
        <v>0</v>
      </c>
      <c r="T70" s="74">
        <v>0</v>
      </c>
      <c r="U70" s="74">
        <v>0</v>
      </c>
      <c r="V70" s="75">
        <v>0</v>
      </c>
    </row>
    <row r="71" spans="2:22" x14ac:dyDescent="0.2">
      <c r="B71" s="24" t="s">
        <v>57</v>
      </c>
      <c r="C71" s="116">
        <v>-0.16126382204102915</v>
      </c>
      <c r="D71" s="69">
        <v>0.72866944969038927</v>
      </c>
      <c r="E71" s="69">
        <v>-0.20663778620516193</v>
      </c>
      <c r="F71" s="69">
        <v>-6.1969100083461341E-2</v>
      </c>
      <c r="G71" s="69">
        <v>-1.0890657046346714E-2</v>
      </c>
      <c r="H71" s="127">
        <v>-4.1513079938811238E-2</v>
      </c>
      <c r="Q71" s="110">
        <v>0</v>
      </c>
      <c r="R71" s="31">
        <v>1</v>
      </c>
      <c r="S71" s="31">
        <v>0</v>
      </c>
      <c r="T71" s="31">
        <v>0</v>
      </c>
      <c r="U71" s="31">
        <v>0</v>
      </c>
      <c r="V71" s="108">
        <v>0</v>
      </c>
    </row>
    <row r="72" spans="2:22" x14ac:dyDescent="0.2">
      <c r="B72" s="24" t="s">
        <v>58</v>
      </c>
      <c r="C72" s="116">
        <v>-2.3624869424019836E-2</v>
      </c>
      <c r="D72" s="69">
        <v>-7.5363115777209661E-3</v>
      </c>
      <c r="E72" s="69">
        <v>0.92363430229283261</v>
      </c>
      <c r="F72" s="69">
        <v>-8.7914952840121106E-3</v>
      </c>
      <c r="G72" s="69">
        <v>-2.7316068905967706E-2</v>
      </c>
      <c r="H72" s="127">
        <v>-1.3790285435351728E-2</v>
      </c>
      <c r="Q72" s="110">
        <v>0</v>
      </c>
      <c r="R72" s="31">
        <v>0</v>
      </c>
      <c r="S72" s="31">
        <v>1</v>
      </c>
      <c r="T72" s="31">
        <v>0</v>
      </c>
      <c r="U72" s="31">
        <v>0</v>
      </c>
      <c r="V72" s="108">
        <v>0</v>
      </c>
    </row>
    <row r="73" spans="2:22" x14ac:dyDescent="0.2">
      <c r="B73" s="24" t="s">
        <v>59</v>
      </c>
      <c r="C73" s="116">
        <v>-9.3330132423553411E-2</v>
      </c>
      <c r="D73" s="69">
        <v>-9.5190519246761224E-2</v>
      </c>
      <c r="E73" s="69">
        <v>-7.2742204614001701E-2</v>
      </c>
      <c r="F73" s="69">
        <v>0.7998074679597722</v>
      </c>
      <c r="G73" s="69">
        <v>-3.7560677302048671E-2</v>
      </c>
      <c r="H73" s="127">
        <v>-5.520553138015083E-2</v>
      </c>
      <c r="Q73" s="110">
        <v>0</v>
      </c>
      <c r="R73" s="31">
        <v>0</v>
      </c>
      <c r="S73" s="31">
        <v>0</v>
      </c>
      <c r="T73" s="31">
        <v>1</v>
      </c>
      <c r="U73" s="31">
        <v>0</v>
      </c>
      <c r="V73" s="108">
        <v>0</v>
      </c>
    </row>
    <row r="74" spans="2:22" x14ac:dyDescent="0.2">
      <c r="B74" s="24" t="s">
        <v>60</v>
      </c>
      <c r="C74" s="116">
        <v>-0.13881920897714875</v>
      </c>
      <c r="D74" s="69">
        <v>-9.0195901835291553E-2</v>
      </c>
      <c r="E74" s="69">
        <v>-0.12873348302982238</v>
      </c>
      <c r="F74" s="69">
        <v>-0.13766105329271314</v>
      </c>
      <c r="G74" s="69">
        <v>0.74196458562195133</v>
      </c>
      <c r="H74" s="127">
        <v>-7.0420548031142519E-2</v>
      </c>
      <c r="Q74" s="110">
        <v>0</v>
      </c>
      <c r="R74" s="31">
        <v>0</v>
      </c>
      <c r="S74" s="31">
        <v>0</v>
      </c>
      <c r="T74" s="31">
        <v>0</v>
      </c>
      <c r="U74" s="31">
        <v>1</v>
      </c>
      <c r="V74" s="108">
        <v>0</v>
      </c>
    </row>
    <row r="75" spans="2:22" x14ac:dyDescent="0.2">
      <c r="B75" s="24" t="s">
        <v>61</v>
      </c>
      <c r="C75" s="82">
        <v>0</v>
      </c>
      <c r="D75" s="83">
        <v>-1.246848243463587E-2</v>
      </c>
      <c r="E75" s="83">
        <v>-1.2825754859535217E-2</v>
      </c>
      <c r="F75" s="83">
        <v>-1.3292034608714056E-2</v>
      </c>
      <c r="G75" s="83">
        <v>-1.6914216724699376E-2</v>
      </c>
      <c r="H75" s="84">
        <v>0.93417140127402809</v>
      </c>
      <c r="Q75" s="76">
        <v>0</v>
      </c>
      <c r="R75" s="77">
        <v>0</v>
      </c>
      <c r="S75" s="77">
        <v>0</v>
      </c>
      <c r="T75" s="77">
        <v>0</v>
      </c>
      <c r="U75" s="77">
        <v>0</v>
      </c>
      <c r="V75" s="78">
        <v>1</v>
      </c>
    </row>
    <row r="77" spans="2:22" x14ac:dyDescent="0.2">
      <c r="B77" s="22" t="s">
        <v>91</v>
      </c>
    </row>
    <row r="78" spans="2:22" x14ac:dyDescent="0.2">
      <c r="B78" s="7" t="s">
        <v>92</v>
      </c>
    </row>
    <row r="79" spans="2:22" x14ac:dyDescent="0.2">
      <c r="B79" s="7" t="s">
        <v>93</v>
      </c>
    </row>
    <row r="80" spans="2:22" ht="15.75" x14ac:dyDescent="0.2">
      <c r="B80" s="135" t="s">
        <v>96</v>
      </c>
      <c r="C80" s="6" t="s">
        <v>3</v>
      </c>
      <c r="D80" s="6"/>
      <c r="E80" s="6"/>
      <c r="F80" s="6"/>
      <c r="G80" s="6"/>
      <c r="H80" s="6"/>
    </row>
    <row r="81" spans="2:8" x14ac:dyDescent="0.2">
      <c r="B81" s="7"/>
      <c r="C81" s="105" t="s">
        <v>4</v>
      </c>
      <c r="D81" s="105" t="s">
        <v>57</v>
      </c>
      <c r="E81" s="105" t="s">
        <v>58</v>
      </c>
      <c r="F81" s="105" t="s">
        <v>59</v>
      </c>
      <c r="G81" s="105" t="s">
        <v>60</v>
      </c>
      <c r="H81" s="105" t="s">
        <v>61</v>
      </c>
    </row>
    <row r="82" spans="2:8" x14ac:dyDescent="0.2">
      <c r="B82" s="7"/>
      <c r="C82" s="105"/>
      <c r="D82" s="105"/>
      <c r="E82" s="105"/>
      <c r="F82" s="105"/>
      <c r="G82" s="105"/>
      <c r="H82" s="105"/>
    </row>
    <row r="83" spans="2:8" x14ac:dyDescent="0.2">
      <c r="B83" s="24" t="s">
        <v>4</v>
      </c>
      <c r="C83" s="79">
        <f t="array" ref="C83:H88">MINVERSE(C70:H75)</f>
        <v>1.0808048027409312</v>
      </c>
      <c r="D83" s="80">
        <v>2.2314498939412838E-2</v>
      </c>
      <c r="E83" s="80">
        <v>5.2811274154853111E-3</v>
      </c>
      <c r="F83" s="80">
        <v>1.9523240013988577E-3</v>
      </c>
      <c r="G83" s="80">
        <v>6.8571091232946921E-4</v>
      </c>
      <c r="H83" s="81">
        <v>2.8475102577030101E-3</v>
      </c>
    </row>
    <row r="84" spans="2:8" x14ac:dyDescent="0.2">
      <c r="B84" s="24" t="s">
        <v>57</v>
      </c>
      <c r="C84" s="116">
        <v>0.27021819013035653</v>
      </c>
      <c r="D84" s="69">
        <v>1.4033712428121814</v>
      </c>
      <c r="E84" s="69">
        <v>0.33021262335825319</v>
      </c>
      <c r="F84" s="69">
        <v>0.12065099520393904</v>
      </c>
      <c r="G84" s="69">
        <v>4.0638037886883249E-2</v>
      </c>
      <c r="H84" s="127">
        <v>7.7834296331004305E-2</v>
      </c>
    </row>
    <row r="85" spans="2:8" x14ac:dyDescent="0.2">
      <c r="B85" s="24" t="s">
        <v>58</v>
      </c>
      <c r="C85" s="116">
        <v>3.9848534000372818E-2</v>
      </c>
      <c r="D85" s="69">
        <v>2.049907368102093E-2</v>
      </c>
      <c r="E85" s="69">
        <v>1.0951181908840555</v>
      </c>
      <c r="F85" s="69">
        <v>2.1245271444898683E-2</v>
      </c>
      <c r="G85" s="69">
        <v>4.2185887790815557E-2</v>
      </c>
      <c r="H85" s="127">
        <v>2.1572126644337955E-2</v>
      </c>
    </row>
    <row r="86" spans="2:8" x14ac:dyDescent="0.2">
      <c r="B86" s="24" t="s">
        <v>59</v>
      </c>
      <c r="C86" s="116">
        <v>0.17565457561819672</v>
      </c>
      <c r="D86" s="69">
        <v>0.18333974677168752</v>
      </c>
      <c r="E86" s="69">
        <v>0.1536492644135124</v>
      </c>
      <c r="F86" s="69">
        <v>1.2806812240517926</v>
      </c>
      <c r="G86" s="69">
        <v>7.5278167574030636E-2</v>
      </c>
      <c r="H86" s="127">
        <v>9.2034768931682845E-2</v>
      </c>
    </row>
    <row r="87" spans="2:8" x14ac:dyDescent="0.2">
      <c r="B87" s="24" t="s">
        <v>60</v>
      </c>
      <c r="C87" s="116">
        <v>0.27567310781277204</v>
      </c>
      <c r="D87" s="69">
        <v>0.21476777251022358</v>
      </c>
      <c r="E87" s="69">
        <v>0.26214758972490043</v>
      </c>
      <c r="F87" s="69">
        <v>0.25868506672454156</v>
      </c>
      <c r="G87" s="69">
        <v>1.3767017551517025</v>
      </c>
      <c r="H87" s="127">
        <v>0.13289159227153707</v>
      </c>
    </row>
    <row r="88" spans="2:8" x14ac:dyDescent="0.2">
      <c r="B88" s="24" t="s">
        <v>61</v>
      </c>
      <c r="C88" s="82">
        <v>1.164443662045042E-2</v>
      </c>
      <c r="D88" s="83">
        <v>2.5509679123786135E-2</v>
      </c>
      <c r="E88" s="83">
        <v>2.6375566845209766E-2</v>
      </c>
      <c r="F88" s="83">
        <v>2.4808226692811131E-2</v>
      </c>
      <c r="G88" s="83">
        <v>2.7119426202665935E-2</v>
      </c>
      <c r="H88" s="84">
        <v>1.0755180896363667</v>
      </c>
    </row>
    <row r="92" spans="2:8" x14ac:dyDescent="0.2">
      <c r="B92" s="135" t="s">
        <v>97</v>
      </c>
      <c r="C92" s="1" t="s">
        <v>13</v>
      </c>
      <c r="E92" s="135" t="s">
        <v>66</v>
      </c>
      <c r="F92" s="1" t="s">
        <v>98</v>
      </c>
    </row>
    <row r="93" spans="2:8" x14ac:dyDescent="0.2">
      <c r="B93" s="24" t="s">
        <v>4</v>
      </c>
      <c r="C93" s="136">
        <f>SUM(I8:M8)</f>
        <v>17</v>
      </c>
      <c r="F93" s="136">
        <f t="array" ref="F93:F98">N8:N13</f>
        <v>42.395393207687704</v>
      </c>
    </row>
    <row r="94" spans="2:8" x14ac:dyDescent="0.2">
      <c r="B94" s="24" t="s">
        <v>57</v>
      </c>
      <c r="C94" s="137">
        <f t="shared" ref="C94:C98" si="16">SUM(I9:M9)</f>
        <v>905</v>
      </c>
      <c r="F94" s="137">
        <v>1451.0444396409182</v>
      </c>
    </row>
    <row r="95" spans="2:8" x14ac:dyDescent="0.2">
      <c r="B95" s="24" t="s">
        <v>58</v>
      </c>
      <c r="C95" s="137">
        <f t="shared" si="16"/>
        <v>159</v>
      </c>
      <c r="F95" s="137">
        <v>234.31815865191194</v>
      </c>
    </row>
    <row r="96" spans="2:8" x14ac:dyDescent="0.2">
      <c r="B96" s="24" t="s">
        <v>59</v>
      </c>
      <c r="C96" s="137">
        <f t="shared" si="16"/>
        <v>488</v>
      </c>
      <c r="F96" s="137">
        <v>906.32365337514693</v>
      </c>
    </row>
    <row r="97" spans="2:6" x14ac:dyDescent="0.2">
      <c r="B97" s="24" t="s">
        <v>60</v>
      </c>
      <c r="C97" s="137">
        <f t="shared" si="16"/>
        <v>407</v>
      </c>
      <c r="F97" s="137">
        <v>1010.0699636334728</v>
      </c>
    </row>
    <row r="98" spans="2:6" x14ac:dyDescent="0.2">
      <c r="B98" s="24" t="s">
        <v>61</v>
      </c>
      <c r="C98" s="138">
        <f t="shared" si="16"/>
        <v>623</v>
      </c>
      <c r="F98" s="138">
        <v>720.67515144185245</v>
      </c>
    </row>
  </sheetData>
  <mergeCells count="113">
    <mergeCell ref="AH11:AM11"/>
    <mergeCell ref="AN11:AR11"/>
    <mergeCell ref="AH12:AH13"/>
    <mergeCell ref="AI12:AI13"/>
    <mergeCell ref="AJ12:AJ13"/>
    <mergeCell ref="AK12:AK13"/>
    <mergeCell ref="AL12:AL13"/>
    <mergeCell ref="AM12:AM13"/>
    <mergeCell ref="AN12:AO12"/>
    <mergeCell ref="AP12:AP13"/>
    <mergeCell ref="AQ12:AQ13"/>
    <mergeCell ref="AR12:AR13"/>
    <mergeCell ref="Y27:Z27"/>
    <mergeCell ref="AA27:AA28"/>
    <mergeCell ref="AB27:AB28"/>
    <mergeCell ref="AC27:AC28"/>
    <mergeCell ref="AC20:AC21"/>
    <mergeCell ref="AD26:AD28"/>
    <mergeCell ref="S26:X26"/>
    <mergeCell ref="Y26:AC26"/>
    <mergeCell ref="S27:S28"/>
    <mergeCell ref="T27:T28"/>
    <mergeCell ref="U27:U28"/>
    <mergeCell ref="V27:V28"/>
    <mergeCell ref="W27:W28"/>
    <mergeCell ref="X27:X28"/>
    <mergeCell ref="S19:X19"/>
    <mergeCell ref="Y19:AC19"/>
    <mergeCell ref="S20:S21"/>
    <mergeCell ref="T20:T21"/>
    <mergeCell ref="U20:U21"/>
    <mergeCell ref="V20:V21"/>
    <mergeCell ref="W20:W21"/>
    <mergeCell ref="X20:X21"/>
    <mergeCell ref="X13:X14"/>
    <mergeCell ref="Y13:Z13"/>
    <mergeCell ref="AA13:AA14"/>
    <mergeCell ref="AB13:AB14"/>
    <mergeCell ref="AC13:AC14"/>
    <mergeCell ref="Y20:Z20"/>
    <mergeCell ref="AA20:AA21"/>
    <mergeCell ref="AB20:AB21"/>
    <mergeCell ref="AA6:AA7"/>
    <mergeCell ref="AB6:AB7"/>
    <mergeCell ref="AC6:AC7"/>
    <mergeCell ref="S12:X12"/>
    <mergeCell ref="Y12:AC12"/>
    <mergeCell ref="S13:S14"/>
    <mergeCell ref="T13:T14"/>
    <mergeCell ref="U13:U14"/>
    <mergeCell ref="V13:V14"/>
    <mergeCell ref="W13:W14"/>
    <mergeCell ref="S5:X5"/>
    <mergeCell ref="Y5:AC5"/>
    <mergeCell ref="AD5:AD7"/>
    <mergeCell ref="S6:S7"/>
    <mergeCell ref="T6:T7"/>
    <mergeCell ref="U6:U7"/>
    <mergeCell ref="V6:V7"/>
    <mergeCell ref="W6:W7"/>
    <mergeCell ref="X6:X7"/>
    <mergeCell ref="Y6:Z6"/>
    <mergeCell ref="C80:H80"/>
    <mergeCell ref="C81:C82"/>
    <mergeCell ref="D81:D82"/>
    <mergeCell ref="E81:E82"/>
    <mergeCell ref="F81:F82"/>
    <mergeCell ref="G81:G82"/>
    <mergeCell ref="H81:H82"/>
    <mergeCell ref="C67:H67"/>
    <mergeCell ref="C68:C69"/>
    <mergeCell ref="D68:D69"/>
    <mergeCell ref="E68:E69"/>
    <mergeCell ref="F68:F69"/>
    <mergeCell ref="G68:G69"/>
    <mergeCell ref="H68:H69"/>
    <mergeCell ref="H49:H50"/>
    <mergeCell ref="I49:J49"/>
    <mergeCell ref="K49:K50"/>
    <mergeCell ref="L49:L50"/>
    <mergeCell ref="M49:M50"/>
    <mergeCell ref="K29:K30"/>
    <mergeCell ref="L29:L30"/>
    <mergeCell ref="M29:M30"/>
    <mergeCell ref="C48:H48"/>
    <mergeCell ref="I48:M48"/>
    <mergeCell ref="C49:C50"/>
    <mergeCell ref="D49:D50"/>
    <mergeCell ref="E49:E50"/>
    <mergeCell ref="F49:F50"/>
    <mergeCell ref="G49:G50"/>
    <mergeCell ref="C28:H28"/>
    <mergeCell ref="I28:M28"/>
    <mergeCell ref="C29:C30"/>
    <mergeCell ref="D29:D30"/>
    <mergeCell ref="E29:E30"/>
    <mergeCell ref="F29:F30"/>
    <mergeCell ref="G29:G30"/>
    <mergeCell ref="H29:H30"/>
    <mergeCell ref="I29:J29"/>
    <mergeCell ref="M6:M7"/>
    <mergeCell ref="N5:N7"/>
    <mergeCell ref="I5:M5"/>
    <mergeCell ref="C5:H5"/>
    <mergeCell ref="C6:C7"/>
    <mergeCell ref="H6:H7"/>
    <mergeCell ref="G6:G7"/>
    <mergeCell ref="F6:F7"/>
    <mergeCell ref="E6:E7"/>
    <mergeCell ref="D6:D7"/>
    <mergeCell ref="I6:J6"/>
    <mergeCell ref="K6:K7"/>
    <mergeCell ref="L6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Modèle IO simplifié</vt:lpstr>
      <vt:lpstr>Modèle MRIO simplifié</vt:lpstr>
      <vt:lpstr>Calculs 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Gibon</dc:creator>
  <cp:lastModifiedBy>Thomas Gibon</cp:lastModifiedBy>
  <dcterms:created xsi:type="dcterms:W3CDTF">2021-10-03T11:15:13Z</dcterms:created>
  <dcterms:modified xsi:type="dcterms:W3CDTF">2021-10-03T14:17:51Z</dcterms:modified>
</cp:coreProperties>
</file>