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Nextcloud\io-footprinting\luxstrat\excel\"/>
    </mc:Choice>
  </mc:AlternateContent>
  <xr:revisionPtr revIDLastSave="0" documentId="13_ncr:1_{868796C1-9C03-4A51-9FFC-104494D5F2B0}" xr6:coauthVersionLast="47" xr6:coauthVersionMax="47" xr10:uidLastSave="{00000000-0000-0000-0000-000000000000}"/>
  <bookViews>
    <workbookView xWindow="-120" yWindow="-120" windowWidth="29040" windowHeight="15990" activeTab="2" xr2:uid="{9C020466-51D9-4448-9A5B-695F5741AD9C}"/>
  </bookViews>
  <sheets>
    <sheet name="Exercice 1" sheetId="1" r:id="rId1"/>
    <sheet name="Exercice 2" sheetId="2" r:id="rId2"/>
    <sheet name="Exercice 3" sheetId="4" r:id="rId3"/>
    <sheet name="bridge 3-to-7" sheetId="3" r:id="rId4"/>
  </sheets>
  <definedNames>
    <definedName name="GHG">'Exercice 2'!$M$6:$M$8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3" i="1" l="1" a="1"/>
  <c r="B133" i="1" s="1"/>
  <c r="B131" i="1" a="1"/>
  <c r="B131" i="1" s="1"/>
  <c r="G130" i="1"/>
  <c r="F130" i="1"/>
  <c r="E130" i="1"/>
  <c r="D130" i="1"/>
  <c r="C130" i="1"/>
  <c r="B130" i="1"/>
  <c r="B134" i="1" s="1" a="1"/>
  <c r="B134" i="1" s="1"/>
  <c r="AA124" i="1"/>
  <c r="V124" i="1"/>
  <c r="Q124" i="1"/>
  <c r="L124" i="1"/>
  <c r="G124" i="1"/>
  <c r="B124" i="1"/>
  <c r="J115" i="1"/>
  <c r="H113" i="1"/>
  <c r="H113" i="1" a="1"/>
  <c r="H115" i="1" s="1"/>
  <c r="E113" i="1"/>
  <c r="D113" i="1"/>
  <c r="C113" i="1" a="1"/>
  <c r="E115" i="1" s="1"/>
  <c r="S28" i="4"/>
  <c r="S29" i="4"/>
  <c r="S30" i="4"/>
  <c r="S31" i="4"/>
  <c r="C96" i="4" a="1"/>
  <c r="C96" i="4" s="1"/>
  <c r="M93" i="4"/>
  <c r="Q93" i="4" s="1"/>
  <c r="Q95" i="4"/>
  <c r="Q94" i="4"/>
  <c r="Q35" i="4"/>
  <c r="M34" i="4"/>
  <c r="M36" i="4" s="1"/>
  <c r="M42" i="4" s="1"/>
  <c r="P34" i="4"/>
  <c r="P36" i="4" s="1"/>
  <c r="P42" i="4" s="1"/>
  <c r="D21" i="4"/>
  <c r="E21" i="4"/>
  <c r="L34" i="4"/>
  <c r="K34" i="4"/>
  <c r="J34" i="4"/>
  <c r="J36" i="4" s="1"/>
  <c r="J42" i="4" s="1"/>
  <c r="I34" i="4"/>
  <c r="I36" i="4" s="1"/>
  <c r="I42" i="4" s="1"/>
  <c r="E34" i="4"/>
  <c r="E36" i="4" s="1"/>
  <c r="D34" i="4"/>
  <c r="D36" i="4" s="1"/>
  <c r="C34" i="4"/>
  <c r="C36" i="4" s="1"/>
  <c r="D13" i="4"/>
  <c r="D16" i="4" s="1"/>
  <c r="E13" i="4"/>
  <c r="E16" i="4" s="1"/>
  <c r="I13" i="4"/>
  <c r="I16" i="4" s="1"/>
  <c r="J13" i="4"/>
  <c r="J16" i="4" s="1"/>
  <c r="K13" i="4"/>
  <c r="K16" i="4" s="1"/>
  <c r="L13" i="4"/>
  <c r="L16" i="4" s="1"/>
  <c r="E41" i="4"/>
  <c r="D41" i="4"/>
  <c r="C41" i="4"/>
  <c r="L36" i="4"/>
  <c r="L42" i="4" s="1"/>
  <c r="K36" i="4"/>
  <c r="K42" i="4" s="1"/>
  <c r="Q8" i="4"/>
  <c r="Q9" i="4"/>
  <c r="Q7" i="4"/>
  <c r="G17" i="4"/>
  <c r="H17" i="4"/>
  <c r="G18" i="4"/>
  <c r="H18" i="4"/>
  <c r="G19" i="4"/>
  <c r="H19" i="4"/>
  <c r="G20" i="4"/>
  <c r="H20" i="4"/>
  <c r="F18" i="4"/>
  <c r="F19" i="4"/>
  <c r="F20" i="4"/>
  <c r="F17" i="4"/>
  <c r="G15" i="4"/>
  <c r="H15" i="4"/>
  <c r="F15" i="4"/>
  <c r="N10" i="4"/>
  <c r="O10" i="4"/>
  <c r="P10" i="4"/>
  <c r="N11" i="4"/>
  <c r="O11" i="4"/>
  <c r="P11" i="4"/>
  <c r="N12" i="4"/>
  <c r="O12" i="4"/>
  <c r="P12" i="4"/>
  <c r="M11" i="4"/>
  <c r="M12" i="4"/>
  <c r="M10" i="4"/>
  <c r="F11" i="4"/>
  <c r="G11" i="4"/>
  <c r="H11" i="4"/>
  <c r="F12" i="4"/>
  <c r="G12" i="4"/>
  <c r="H12" i="4"/>
  <c r="G10" i="4"/>
  <c r="H10" i="4"/>
  <c r="F10" i="4"/>
  <c r="C13" i="4"/>
  <c r="B132" i="1" l="1" a="1"/>
  <c r="B132" i="1" s="1"/>
  <c r="I115" i="1"/>
  <c r="C114" i="1"/>
  <c r="I113" i="1"/>
  <c r="D114" i="1"/>
  <c r="J113" i="1"/>
  <c r="E114" i="1"/>
  <c r="H114" i="1"/>
  <c r="C115" i="1"/>
  <c r="I114" i="1"/>
  <c r="D115" i="1"/>
  <c r="J114" i="1"/>
  <c r="C113" i="1"/>
  <c r="B58" i="1"/>
  <c r="C58" i="1"/>
  <c r="D58" i="1"/>
  <c r="J96" i="4"/>
  <c r="P96" i="4"/>
  <c r="H96" i="4"/>
  <c r="O96" i="4"/>
  <c r="G96" i="4"/>
  <c r="F96" i="4"/>
  <c r="M96" i="4"/>
  <c r="G141" i="4" s="1"/>
  <c r="E96" i="4"/>
  <c r="I96" i="4"/>
  <c r="C140" i="4" s="1"/>
  <c r="L96" i="4"/>
  <c r="D96" i="4"/>
  <c r="N96" i="4"/>
  <c r="K96" i="4"/>
  <c r="Q40" i="4"/>
  <c r="F21" i="4"/>
  <c r="H21" i="4"/>
  <c r="G13" i="4"/>
  <c r="G16" i="4" s="1"/>
  <c r="G21" i="4"/>
  <c r="H34" i="4"/>
  <c r="H36" i="4" s="1"/>
  <c r="H13" i="4"/>
  <c r="H16" i="4" s="1"/>
  <c r="F34" i="4"/>
  <c r="F36" i="4" s="1"/>
  <c r="G34" i="4"/>
  <c r="G36" i="4" s="1"/>
  <c r="Q12" i="4"/>
  <c r="Q10" i="4"/>
  <c r="Q38" i="4"/>
  <c r="Q39" i="4"/>
  <c r="F41" i="4"/>
  <c r="H41" i="4"/>
  <c r="F13" i="4"/>
  <c r="Q11" i="4"/>
  <c r="C119" i="1" l="1" a="1"/>
  <c r="Q96" i="4"/>
  <c r="N33" i="4"/>
  <c r="S33" i="4" s="1"/>
  <c r="H22" i="4"/>
  <c r="F16" i="4"/>
  <c r="F22" i="4" s="1"/>
  <c r="Q34" i="4"/>
  <c r="Q36" i="4" s="1"/>
  <c r="G22" i="4"/>
  <c r="C134" i="1" l="1" a="1"/>
  <c r="C134" i="1" s="1"/>
  <c r="C131" i="1" a="1"/>
  <c r="C131" i="1" s="1"/>
  <c r="C132" i="1" a="1"/>
  <c r="C132" i="1" s="1"/>
  <c r="C133" i="1" a="1"/>
  <c r="C133" i="1" s="1"/>
  <c r="D120" i="1"/>
  <c r="C121" i="1"/>
  <c r="C120" i="1"/>
  <c r="E119" i="1"/>
  <c r="D119" i="1"/>
  <c r="E121" i="1"/>
  <c r="C119" i="1"/>
  <c r="D121" i="1"/>
  <c r="E120" i="1"/>
  <c r="O34" i="4"/>
  <c r="O36" i="4" s="1"/>
  <c r="O42" i="4" s="1"/>
  <c r="S32" i="4"/>
  <c r="N34" i="4"/>
  <c r="N36" i="4" s="1"/>
  <c r="N42" i="4" s="1"/>
  <c r="C21" i="4"/>
  <c r="Q20" i="4"/>
  <c r="Q19" i="4"/>
  <c r="Q18" i="4"/>
  <c r="Q17" i="4"/>
  <c r="Q15" i="4"/>
  <c r="Q14" i="4"/>
  <c r="L22" i="4"/>
  <c r="K22" i="4"/>
  <c r="J22" i="4"/>
  <c r="I22" i="4"/>
  <c r="E22" i="4"/>
  <c r="D22" i="4"/>
  <c r="C16" i="4"/>
  <c r="J49" i="2"/>
  <c r="J48" i="2"/>
  <c r="J47" i="2"/>
  <c r="J37" i="2"/>
  <c r="J36" i="2"/>
  <c r="J35" i="2"/>
  <c r="J25" i="2"/>
  <c r="J24" i="2"/>
  <c r="J23" i="2"/>
  <c r="J10" i="2"/>
  <c r="B96" i="1"/>
  <c r="B97" i="1"/>
  <c r="B95" i="1"/>
  <c r="G95" i="1" a="1"/>
  <c r="G95" i="1" s="1"/>
  <c r="D28" i="1"/>
  <c r="C28" i="1"/>
  <c r="C125" i="1" l="1" a="1"/>
  <c r="C22" i="4"/>
  <c r="Q21" i="4"/>
  <c r="Q13" i="4"/>
  <c r="Q16" i="4" s="1"/>
  <c r="J12" i="2"/>
  <c r="J11" i="2"/>
  <c r="G97" i="1"/>
  <c r="G96" i="1"/>
  <c r="D36" i="1"/>
  <c r="C36" i="1"/>
  <c r="J30" i="1"/>
  <c r="C31" i="1"/>
  <c r="J29" i="1"/>
  <c r="F28" i="1"/>
  <c r="F31" i="1" s="1"/>
  <c r="F37" i="1" s="1"/>
  <c r="E125" i="1" l="1"/>
  <c r="D125" i="1"/>
  <c r="E127" i="1"/>
  <c r="C125" i="1"/>
  <c r="D127" i="1"/>
  <c r="C127" i="1"/>
  <c r="E126" i="1"/>
  <c r="C126" i="1"/>
  <c r="D126" i="1"/>
  <c r="G28" i="1"/>
  <c r="G31" i="1" s="1"/>
  <c r="G37" i="1" s="1"/>
  <c r="H28" i="1"/>
  <c r="H31" i="1" s="1"/>
  <c r="H37" i="1" s="1"/>
  <c r="J35" i="1"/>
  <c r="J34" i="1"/>
  <c r="J33" i="1"/>
  <c r="B36" i="1"/>
  <c r="J36" i="1" s="1"/>
  <c r="J32" i="1"/>
  <c r="I28" i="1"/>
  <c r="I31" i="1" s="1"/>
  <c r="I37" i="1" s="1"/>
  <c r="E28" i="1"/>
  <c r="E31" i="1" s="1"/>
  <c r="E37" i="1" s="1"/>
  <c r="D31" i="1"/>
  <c r="B28" i="1"/>
  <c r="B31" i="1" s="1"/>
  <c r="D134" i="1" l="1" a="1"/>
  <c r="D134" i="1" s="1"/>
  <c r="D131" i="1" a="1"/>
  <c r="D131" i="1" s="1"/>
  <c r="D133" i="1" a="1"/>
  <c r="D133" i="1" s="1"/>
  <c r="D132" i="1" a="1"/>
  <c r="D132" i="1" s="1"/>
  <c r="J28" i="1"/>
  <c r="J31" i="1" s="1"/>
  <c r="G37" i="4" l="1"/>
  <c r="E134" i="1" l="1" a="1"/>
  <c r="E134" i="1" s="1"/>
  <c r="E131" i="1" a="1"/>
  <c r="E131" i="1" s="1"/>
  <c r="E133" i="1" a="1"/>
  <c r="E133" i="1" s="1"/>
  <c r="E132" i="1" a="1"/>
  <c r="E132" i="1" s="1"/>
  <c r="F133" i="1" l="1" a="1"/>
  <c r="F133" i="1" s="1"/>
  <c r="F134" i="1" a="1"/>
  <c r="F134" i="1" s="1"/>
  <c r="F131" i="1" a="1"/>
  <c r="F131" i="1" s="1"/>
  <c r="F132" i="1" a="1"/>
  <c r="F132" i="1" s="1"/>
  <c r="C106" i="4" l="1" a="1"/>
  <c r="G134" i="1" l="1" a="1"/>
  <c r="G134" i="1" s="1"/>
  <c r="G132" i="1" a="1"/>
  <c r="G132" i="1" s="1"/>
  <c r="G131" i="1" a="1"/>
  <c r="G131" i="1" s="1"/>
  <c r="G133" i="1" a="1"/>
  <c r="G133" i="1" s="1"/>
  <c r="C106" i="4"/>
  <c r="F106" i="4"/>
  <c r="E106" i="4"/>
  <c r="G106" i="4"/>
  <c r="H106" i="4"/>
  <c r="D106" i="4"/>
  <c r="F74" i="4"/>
  <c r="C70" i="4" a="1"/>
  <c r="G41" i="4"/>
  <c r="Q41" i="4" s="1"/>
  <c r="Q37" i="4"/>
  <c r="E75" i="4" l="1"/>
  <c r="H71" i="4"/>
  <c r="E73" i="4"/>
  <c r="H70" i="4"/>
  <c r="F72" i="4"/>
  <c r="F71" i="4"/>
  <c r="C74" i="4"/>
  <c r="E72" i="4"/>
  <c r="H72" i="4"/>
  <c r="C73" i="4"/>
  <c r="G73" i="4"/>
  <c r="F70" i="4"/>
  <c r="C70" i="4"/>
  <c r="G64" i="4"/>
  <c r="F75" i="4"/>
  <c r="G74" i="4"/>
  <c r="D75" i="4"/>
  <c r="C75" i="4"/>
  <c r="E70" i="4"/>
  <c r="C64" i="4"/>
  <c r="F73" i="4"/>
  <c r="G71" i="4"/>
  <c r="D70" i="4"/>
  <c r="G72" i="4"/>
  <c r="D74" i="4"/>
  <c r="G70" i="4"/>
  <c r="E71" i="4"/>
  <c r="C71" i="4"/>
  <c r="D71" i="4"/>
  <c r="C72" i="4"/>
  <c r="H74" i="4"/>
  <c r="D72" i="4"/>
  <c r="G75" i="4"/>
  <c r="D73" i="4"/>
  <c r="E64" i="4"/>
  <c r="H64" i="4"/>
  <c r="H75" i="4"/>
  <c r="H73" i="4"/>
  <c r="E74" i="4"/>
  <c r="C81" i="4" l="1" a="1"/>
  <c r="F82" i="4" s="1"/>
  <c r="F64" i="4"/>
  <c r="D64" i="4"/>
  <c r="F81" i="4" l="1"/>
  <c r="H83" i="4"/>
  <c r="C83" i="4"/>
  <c r="E84" i="4"/>
  <c r="E82" i="4"/>
  <c r="H86" i="4"/>
  <c r="G85" i="4"/>
  <c r="H81" i="4"/>
  <c r="G86" i="4"/>
  <c r="E85" i="4"/>
  <c r="C86" i="4"/>
  <c r="F83" i="4"/>
  <c r="E83" i="4"/>
  <c r="C82" i="4"/>
  <c r="F85" i="4"/>
  <c r="H85" i="4"/>
  <c r="H82" i="4"/>
  <c r="C84" i="4"/>
  <c r="H84" i="4"/>
  <c r="D86" i="4"/>
  <c r="D82" i="4"/>
  <c r="F86" i="4"/>
  <c r="G84" i="4"/>
  <c r="G82" i="4"/>
  <c r="C85" i="4"/>
  <c r="E86" i="4"/>
  <c r="G83" i="4"/>
  <c r="D84" i="4"/>
  <c r="E81" i="4"/>
  <c r="D81" i="4"/>
  <c r="G81" i="4"/>
  <c r="F84" i="4"/>
  <c r="C81" i="4"/>
  <c r="D83" i="4"/>
  <c r="D85" i="4"/>
  <c r="C123" i="4" l="1" a="1"/>
  <c r="C116" i="4" a="1"/>
  <c r="G116" i="4" l="1"/>
  <c r="F116" i="4"/>
  <c r="D116" i="4"/>
  <c r="H116" i="4"/>
  <c r="E116" i="4"/>
  <c r="C116" i="4"/>
  <c r="G125" i="4"/>
  <c r="C124" i="4"/>
  <c r="D123" i="4"/>
  <c r="E124" i="4"/>
  <c r="D124" i="4"/>
  <c r="F123" i="4"/>
  <c r="G124" i="4"/>
  <c r="F124" i="4"/>
  <c r="C125" i="4"/>
  <c r="E125" i="4"/>
  <c r="C123" i="4"/>
  <c r="H123" i="4"/>
  <c r="F125" i="4"/>
  <c r="H125" i="4"/>
  <c r="E123" i="4"/>
  <c r="H124" i="4"/>
  <c r="G123" i="4"/>
  <c r="D125" i="4"/>
  <c r="C134" i="4" l="1" a="1"/>
  <c r="E139" i="4" s="1"/>
  <c r="C126" i="4" a="1"/>
  <c r="I138" i="4" l="1"/>
  <c r="J139" i="4"/>
  <c r="F139" i="4"/>
  <c r="D134" i="4"/>
  <c r="J137" i="4"/>
  <c r="H138" i="4"/>
  <c r="D137" i="4"/>
  <c r="C134" i="4"/>
  <c r="J135" i="4"/>
  <c r="E137" i="4"/>
  <c r="I135" i="4"/>
  <c r="D135" i="4"/>
  <c r="E135" i="4"/>
  <c r="I139" i="4"/>
  <c r="G136" i="4"/>
  <c r="C137" i="4"/>
  <c r="G137" i="4"/>
  <c r="H134" i="4"/>
  <c r="C136" i="4"/>
  <c r="H136" i="4"/>
  <c r="D136" i="4"/>
  <c r="D138" i="4"/>
  <c r="F134" i="4"/>
  <c r="H137" i="4"/>
  <c r="I136" i="4"/>
  <c r="G135" i="4"/>
  <c r="E134" i="4"/>
  <c r="E136" i="4"/>
  <c r="I137" i="4"/>
  <c r="J138" i="4"/>
  <c r="G139" i="4"/>
  <c r="G138" i="4"/>
  <c r="I134" i="4"/>
  <c r="G134" i="4"/>
  <c r="F136" i="4"/>
  <c r="H135" i="4"/>
  <c r="J136" i="4"/>
  <c r="F137" i="4"/>
  <c r="E138" i="4"/>
  <c r="F138" i="4"/>
  <c r="C138" i="4"/>
  <c r="C139" i="4"/>
  <c r="C135" i="4"/>
  <c r="F135" i="4"/>
  <c r="J134" i="4"/>
  <c r="H139" i="4"/>
  <c r="D139" i="4"/>
  <c r="F126" i="4"/>
  <c r="E126" i="4"/>
  <c r="D126" i="4"/>
  <c r="H126" i="4"/>
  <c r="C126" i="4"/>
  <c r="G12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<sst xmlns="http://schemas.openxmlformats.org/spreadsheetml/2006/main" count="551" uniqueCount="118">
  <si>
    <t>Products</t>
  </si>
  <si>
    <t>Final use</t>
  </si>
  <si>
    <t>Total output at basic prices</t>
  </si>
  <si>
    <t>Z</t>
  </si>
  <si>
    <t>Agriculture</t>
  </si>
  <si>
    <t>Final consumption</t>
  </si>
  <si>
    <t>Gross fixed capital formation</t>
  </si>
  <si>
    <t>Changes in inventories</t>
  </si>
  <si>
    <t>Exports</t>
  </si>
  <si>
    <t>Households</t>
  </si>
  <si>
    <t>Government</t>
  </si>
  <si>
    <t>Total at basic prices</t>
  </si>
  <si>
    <t>Imports</t>
  </si>
  <si>
    <t>Taxes less subsidies</t>
  </si>
  <si>
    <t>Total at purchasers' prices</t>
  </si>
  <si>
    <t>Compensation of employees</t>
  </si>
  <si>
    <t>Other taxes less subsidies</t>
  </si>
  <si>
    <t>Consumption of own capital</t>
  </si>
  <si>
    <t>Net operating surplus/income</t>
  </si>
  <si>
    <t>Gross value added</t>
  </si>
  <si>
    <t>Total input at basic prices</t>
  </si>
  <si>
    <t>Manufacturing &amp; construction</t>
  </si>
  <si>
    <t>Services</t>
  </si>
  <si>
    <t>Single region input-output table</t>
  </si>
  <si>
    <t>A</t>
  </si>
  <si>
    <t>Technical coefficients</t>
  </si>
  <si>
    <t>Économie allemande en 2009</t>
  </si>
  <si>
    <t>Input coefficients</t>
  </si>
  <si>
    <t>Ces coefficients sont obtenus en divisant chaque valeur de la table input-output par le total de sa colonne. La somme est par définition toujours égale à 1.</t>
  </si>
  <si>
    <t>Flux en milliards €/an</t>
  </si>
  <si>
    <t>Quelle interprétation peut-on faire de chaque partie de la table ?</t>
  </si>
  <si>
    <t>Exemple tiré de la table 20.1 dans</t>
  </si>
  <si>
    <t xml:space="preserve">https://unstats.un.org/unsd/nationalaccount/docs/SUT_IOT_HB_Final_Cover.pdf </t>
  </si>
  <si>
    <t>Ag</t>
  </si>
  <si>
    <t>Légende</t>
  </si>
  <si>
    <t>MC</t>
  </si>
  <si>
    <t>Se</t>
  </si>
  <si>
    <t>Ces coefficients sont obtenus en soustrayant les coefficients d'entrée à une matrice identité.</t>
  </si>
  <si>
    <t>Exercice 1.1: compléter la table de consommation intermédiaire</t>
  </si>
  <si>
    <t>Exercice 1.2: compléter la table des coefficients techniques</t>
  </si>
  <si>
    <t>Exercice 1.3: calculer la matrice puis l'inverse de Leontief</t>
  </si>
  <si>
    <t>Interprétation : ces coefficients sont le surplus de production de chaque secteur.</t>
  </si>
  <si>
    <t>Exemple :</t>
  </si>
  <si>
    <t>Matrice identité</t>
  </si>
  <si>
    <t>I-A</t>
  </si>
  <si>
    <t>Ces coefficients sont obtenus en inversant la matrice de Leontief.</t>
  </si>
  <si>
    <t>Interprétation : ces coefficients représentent la demande totale (sur toute la chaîne de valeur) due à la production d'1 € de chaque produit.</t>
  </si>
  <si>
    <t>Pour les matheux :</t>
  </si>
  <si>
    <t>Exercice 1.4: vérifier que le système est bouclé</t>
  </si>
  <si>
    <t>Vérifier que Ly = x</t>
  </si>
  <si>
    <t>y</t>
  </si>
  <si>
    <t>x</t>
  </si>
  <si>
    <t>Total output</t>
  </si>
  <si>
    <r>
      <t>L=(I-A)</t>
    </r>
    <r>
      <rPr>
        <b/>
        <vertAlign val="superscript"/>
        <sz val="8"/>
        <color theme="1"/>
        <rFont val="Arial Nova"/>
        <family val="2"/>
      </rPr>
      <t>-1</t>
    </r>
  </si>
  <si>
    <t>La matrice L permet de calculer une production totale simplement en connaissant la demande finale.</t>
  </si>
  <si>
    <t>Elle permet de résoudre instantanément le calcul des besoins nécessaires à chaque étape de la chaîne de valeur de chaque secteur.</t>
  </si>
  <si>
    <t>Total output (Z + y)</t>
  </si>
  <si>
    <t>Total output (L * y)</t>
  </si>
  <si>
    <t>Emissions model</t>
  </si>
  <si>
    <t>F</t>
  </si>
  <si>
    <t>CO2</t>
  </si>
  <si>
    <t>kt</t>
  </si>
  <si>
    <t>CH4</t>
  </si>
  <si>
    <t>N2O</t>
  </si>
  <si>
    <t>Nous allons ajouter les extensions environnementales</t>
  </si>
  <si>
    <t>Exercice 2. Calcul des émissions de production et d'empreinte</t>
  </si>
  <si>
    <t>On peut vérifier qu'à peu de choses près, l'Allemagne émettait autour de 900 Mt CO2/an en 2009</t>
  </si>
  <si>
    <t>Les émissions atmosphériques de chaque secteur sont compilées par les instituts statistiques, en valeur annuelle.</t>
  </si>
  <si>
    <t>Exercice 2.1. Calcul des coefficients (facteurs) d'émissions.</t>
  </si>
  <si>
    <t>Pour calculer une empreinte environnementale, la première étape est de calculer les facteurs d'émissions.</t>
  </si>
  <si>
    <t>kt/G€</t>
  </si>
  <si>
    <t>Emission coefficients (factors)</t>
  </si>
  <si>
    <r>
      <t xml:space="preserve">Ces coefficients traduisent l'intensité carbone (ou autre) </t>
    </r>
    <r>
      <rPr>
        <b/>
        <sz val="8"/>
        <color theme="1"/>
        <rFont val="Arial Nova"/>
        <family val="2"/>
      </rPr>
      <t>directe</t>
    </r>
    <r>
      <rPr>
        <sz val="8"/>
        <color theme="1"/>
        <rFont val="Arial Nova"/>
        <family val="2"/>
      </rPr>
      <t xml:space="preserve"> de chaque secteur.</t>
    </r>
  </si>
  <si>
    <t>S = F/x</t>
  </si>
  <si>
    <t>Exercice 2.2. Calcul des coefficients de cycle de vie ("multiplier")</t>
  </si>
  <si>
    <r>
      <t xml:space="preserve">Ces coefficients traduisent l'intensité carbone </t>
    </r>
    <r>
      <rPr>
        <b/>
        <sz val="8"/>
        <color theme="1"/>
        <rFont val="Arial Nova"/>
        <family val="2"/>
      </rPr>
      <t>directe et indirecte (de toute la chaîne amont)</t>
    </r>
    <r>
      <rPr>
        <sz val="8"/>
        <color theme="1"/>
        <rFont val="Arial Nova"/>
        <family val="2"/>
      </rPr>
      <t xml:space="preserve"> de chaque secteur.</t>
    </r>
  </si>
  <si>
    <t>Global warming potential</t>
  </si>
  <si>
    <t>GWP100</t>
  </si>
  <si>
    <t>kg CO2 eq./kg</t>
  </si>
  <si>
    <t>Bonus: calculer les émissions en kg CO2 eq.</t>
  </si>
  <si>
    <t>CO2 eq.</t>
  </si>
  <si>
    <t>kt CO2 eq.</t>
  </si>
  <si>
    <t>Empreinte totale</t>
  </si>
  <si>
    <t>D = M*y</t>
  </si>
  <si>
    <t>M = S*L</t>
  </si>
  <si>
    <t>Ces valeurs donnent l'empreinte carbone causée par la demande annuelle de chaque secteur.</t>
  </si>
  <si>
    <t>Travaillons maintenant avec une table multirégionale</t>
  </si>
  <si>
    <t>Exercice 2.3. Calcul de l'empreinte carbone par secteur économique</t>
  </si>
  <si>
    <t>Exercice 2.4. Calcul de l'empreinte carbone par catégorie de demande finale</t>
  </si>
  <si>
    <t>Ces valeurs donnent l'empreinte carbone causée par la demande annuelle de chaque catégorie de demande finale.</t>
  </si>
  <si>
    <t>Direct emissions from final demand</t>
  </si>
  <si>
    <t>Matrice de Leontief</t>
  </si>
  <si>
    <t>Inverse de Leontief</t>
  </si>
  <si>
    <t>DE</t>
  </si>
  <si>
    <t>non-DE</t>
  </si>
  <si>
    <t>Two-region input-output table</t>
  </si>
  <si>
    <t>I</t>
  </si>
  <si>
    <t>Final demand</t>
  </si>
  <si>
    <t>Direct</t>
  </si>
  <si>
    <t>Exercice 1.5 (bonus): calculer les échanges à chaque niveau de la chaîne de valeur</t>
  </si>
  <si>
    <t>Termes indépendants</t>
  </si>
  <si>
    <r>
      <t>A</t>
    </r>
    <r>
      <rPr>
        <vertAlign val="superscript"/>
        <sz val="8"/>
        <color theme="1"/>
        <rFont val="Arial Nova"/>
        <family val="2"/>
      </rPr>
      <t>2</t>
    </r>
  </si>
  <si>
    <r>
      <t>A</t>
    </r>
    <r>
      <rPr>
        <vertAlign val="superscript"/>
        <sz val="8"/>
        <color theme="1"/>
        <rFont val="Arial Nova"/>
        <family val="2"/>
      </rPr>
      <t>3</t>
    </r>
  </si>
  <si>
    <r>
      <t>A</t>
    </r>
    <r>
      <rPr>
        <vertAlign val="superscript"/>
        <sz val="8"/>
        <color theme="1"/>
        <rFont val="Arial Nova"/>
        <family val="2"/>
      </rPr>
      <t>4</t>
    </r>
  </si>
  <si>
    <r>
      <t>A</t>
    </r>
    <r>
      <rPr>
        <vertAlign val="superscript"/>
        <sz val="8"/>
        <color theme="1"/>
        <rFont val="Arial Nova"/>
        <family val="2"/>
      </rPr>
      <t>5</t>
    </r>
  </si>
  <si>
    <t>Somme cumulée</t>
  </si>
  <si>
    <t>I+A</t>
  </si>
  <si>
    <r>
      <t>I+A+A</t>
    </r>
    <r>
      <rPr>
        <vertAlign val="superscript"/>
        <sz val="8"/>
        <color theme="1"/>
        <rFont val="Arial Nova"/>
        <family val="2"/>
      </rPr>
      <t>2</t>
    </r>
  </si>
  <si>
    <r>
      <t>I+A+A</t>
    </r>
    <r>
      <rPr>
        <vertAlign val="super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3</t>
    </r>
  </si>
  <si>
    <r>
      <t>I+A+A</t>
    </r>
    <r>
      <rPr>
        <vertAlign val="super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3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4</t>
    </r>
  </si>
  <si>
    <r>
      <t>I+A+A</t>
    </r>
    <r>
      <rPr>
        <vertAlign val="superscript"/>
        <sz val="8"/>
        <color theme="1"/>
        <rFont val="Arial Nova"/>
        <family val="2"/>
      </rPr>
      <t>2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3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4</t>
    </r>
    <r>
      <rPr>
        <sz val="8"/>
        <color theme="1"/>
        <rFont val="Arial Nova"/>
        <family val="2"/>
      </rPr>
      <t>+A</t>
    </r>
    <r>
      <rPr>
        <vertAlign val="superscript"/>
        <sz val="8"/>
        <color theme="1"/>
        <rFont val="Arial Nova"/>
        <family val="2"/>
      </rPr>
      <t>5</t>
    </r>
  </si>
  <si>
    <t>À l'échelle de toute l'économie</t>
  </si>
  <si>
    <t>Chaîne</t>
  </si>
  <si>
    <t>Ag-&gt;MC</t>
  </si>
  <si>
    <t>MC-&gt;MC</t>
  </si>
  <si>
    <t>Se-&gt;MC</t>
  </si>
  <si>
    <t>Se-Se</t>
  </si>
  <si>
    <t>L * diag(y)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</si>
</sst>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8"/>
      <color theme="1"/>
      <name val="Arial Nova"/>
      <family val="2"/>
    </font>
    <font>
      <sz val="8"/>
      <color theme="1"/>
      <name val="Arial Nova"/>
      <family val="2"/>
    </font>
    <font>
      <b/>
      <sz val="11"/>
      <color theme="1"/>
      <name val="Arial Nova"/>
      <family val="2"/>
    </font>
    <font>
      <i/>
      <sz val="8"/>
      <color theme="1"/>
      <name val="Arial Nova"/>
      <family val="2"/>
    </font>
    <font>
      <b/>
      <i/>
      <sz val="8"/>
      <color theme="1"/>
      <name val="Arial Nova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ova"/>
      <family val="2"/>
    </font>
    <font>
      <u/>
      <sz val="8"/>
      <color theme="10"/>
      <name val="Arial Nova"/>
      <family val="2"/>
    </font>
    <font>
      <sz val="7"/>
      <color theme="1"/>
      <name val="Arial Nova"/>
      <family val="2"/>
    </font>
    <font>
      <b/>
      <vertAlign val="superscript"/>
      <sz val="8"/>
      <color theme="1"/>
      <name val="Arial Nova"/>
      <family val="2"/>
    </font>
    <font>
      <b/>
      <sz val="8"/>
      <color theme="6"/>
      <name val="Arial Nova"/>
      <family val="2"/>
    </font>
    <font>
      <i/>
      <sz val="8"/>
      <color theme="6"/>
      <name val="Arial Nova"/>
      <family val="2"/>
    </font>
    <font>
      <sz val="8"/>
      <color theme="6"/>
      <name val="Arial Nova"/>
      <family val="2"/>
    </font>
    <font>
      <b/>
      <i/>
      <sz val="8"/>
      <color theme="6"/>
      <name val="Arial Nova"/>
      <family val="2"/>
    </font>
    <font>
      <vertAlign val="superscript"/>
      <sz val="8"/>
      <color theme="1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1" fontId="2" fillId="0" borderId="1" xfId="0" applyNumberFormat="1" applyFont="1" applyBorder="1"/>
    <xf numFmtId="1" fontId="2" fillId="0" borderId="2" xfId="0" applyNumberFormat="1" applyFont="1" applyBorder="1"/>
    <xf numFmtId="0" fontId="2" fillId="0" borderId="2" xfId="0" applyFont="1" applyBorder="1"/>
    <xf numFmtId="0" fontId="2" fillId="0" borderId="3" xfId="0" applyFont="1" applyBorder="1"/>
    <xf numFmtId="1" fontId="1" fillId="0" borderId="0" xfId="0" applyNumberFormat="1" applyFont="1"/>
    <xf numFmtId="1" fontId="2" fillId="0" borderId="4" xfId="0" applyNumberFormat="1" applyFont="1" applyBorder="1"/>
    <xf numFmtId="1" fontId="2" fillId="0" borderId="0" xfId="0" applyNumberFormat="1" applyFont="1"/>
    <xf numFmtId="0" fontId="2" fillId="0" borderId="5" xfId="0" applyFont="1" applyBorder="1"/>
    <xf numFmtId="0" fontId="2" fillId="0" borderId="6" xfId="0" applyFont="1" applyBorder="1"/>
    <xf numFmtId="1" fontId="1" fillId="0" borderId="7" xfId="0" applyNumberFormat="1" applyFont="1" applyBorder="1"/>
    <xf numFmtId="1" fontId="1" fillId="0" borderId="6" xfId="0" applyNumberFormat="1" applyFont="1" applyBorder="1"/>
    <xf numFmtId="0" fontId="1" fillId="0" borderId="6" xfId="0" applyFont="1" applyBorder="1"/>
    <xf numFmtId="0" fontId="4" fillId="0" borderId="0" xfId="0" applyFont="1"/>
    <xf numFmtId="0" fontId="4" fillId="0" borderId="4" xfId="0" applyFont="1" applyBorder="1"/>
    <xf numFmtId="0" fontId="2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1" fontId="1" fillId="0" borderId="9" xfId="0" applyNumberFormat="1" applyFont="1" applyBorder="1"/>
    <xf numFmtId="1" fontId="1" fillId="0" borderId="10" xfId="0" applyNumberFormat="1" applyFont="1" applyBorder="1"/>
    <xf numFmtId="1" fontId="4" fillId="0" borderId="4" xfId="0" applyNumberFormat="1" applyFont="1" applyBorder="1"/>
    <xf numFmtId="1" fontId="4" fillId="0" borderId="0" xfId="0" applyNumberFormat="1" applyFont="1"/>
    <xf numFmtId="1" fontId="1" fillId="0" borderId="13" xfId="0" applyNumberFormat="1" applyFont="1" applyBorder="1"/>
    <xf numFmtId="1" fontId="1" fillId="0" borderId="14" xfId="0" applyNumberFormat="1" applyFont="1" applyBorder="1"/>
    <xf numFmtId="1" fontId="1" fillId="0" borderId="18" xfId="0" applyNumberFormat="1" applyFont="1" applyBorder="1"/>
    <xf numFmtId="0" fontId="2" fillId="0" borderId="0" xfId="0" applyFont="1" applyAlignment="1">
      <alignment horizontal="center" vertical="center"/>
    </xf>
    <xf numFmtId="1" fontId="2" fillId="3" borderId="1" xfId="0" applyNumberFormat="1" applyFont="1" applyFill="1" applyBorder="1"/>
    <xf numFmtId="1" fontId="2" fillId="3" borderId="2" xfId="0" applyNumberFormat="1" applyFont="1" applyFill="1" applyBorder="1"/>
    <xf numFmtId="1" fontId="2" fillId="3" borderId="4" xfId="0" applyNumberFormat="1" applyFont="1" applyFill="1" applyBorder="1"/>
    <xf numFmtId="1" fontId="2" fillId="3" borderId="0" xfId="0" applyNumberFormat="1" applyFont="1" applyFill="1"/>
    <xf numFmtId="1" fontId="1" fillId="3" borderId="19" xfId="0" applyNumberFormat="1" applyFont="1" applyFill="1" applyBorder="1"/>
    <xf numFmtId="1" fontId="1" fillId="3" borderId="20" xfId="0" applyNumberFormat="1" applyFont="1" applyFill="1" applyBorder="1"/>
    <xf numFmtId="1" fontId="1" fillId="3" borderId="21" xfId="0" applyNumberFormat="1" applyFont="1" applyFill="1" applyBorder="1"/>
    <xf numFmtId="1" fontId="1" fillId="3" borderId="15" xfId="0" applyNumberFormat="1" applyFont="1" applyFill="1" applyBorder="1"/>
    <xf numFmtId="1" fontId="1" fillId="3" borderId="16" xfId="0" applyNumberFormat="1" applyFont="1" applyFill="1" applyBorder="1"/>
    <xf numFmtId="1" fontId="1" fillId="3" borderId="17" xfId="0" applyNumberFormat="1" applyFont="1" applyFill="1" applyBorder="1"/>
    <xf numFmtId="164" fontId="2" fillId="0" borderId="0" xfId="0" applyNumberFormat="1" applyFont="1"/>
    <xf numFmtId="0" fontId="8" fillId="0" borderId="0" xfId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3" borderId="4" xfId="0" applyFont="1" applyFill="1" applyBorder="1"/>
    <xf numFmtId="0" fontId="2" fillId="3" borderId="0" xfId="0" applyFont="1" applyFill="1"/>
    <xf numFmtId="0" fontId="2" fillId="0" borderId="1" xfId="0" applyFont="1" applyBorder="1"/>
    <xf numFmtId="0" fontId="2" fillId="0" borderId="25" xfId="0" applyFont="1" applyBorder="1"/>
    <xf numFmtId="0" fontId="2" fillId="0" borderId="12" xfId="0" applyFont="1" applyBorder="1"/>
    <xf numFmtId="0" fontId="2" fillId="0" borderId="26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25" xfId="0" applyFont="1" applyFill="1" applyBorder="1"/>
    <xf numFmtId="0" fontId="2" fillId="3" borderId="12" xfId="0" applyFont="1" applyFill="1" applyBorder="1"/>
    <xf numFmtId="0" fontId="2" fillId="3" borderId="26" xfId="0" applyFont="1" applyFill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1" fillId="4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1" fillId="5" borderId="0" xfId="0" applyFont="1" applyFill="1"/>
    <xf numFmtId="0" fontId="3" fillId="4" borderId="0" xfId="0" applyFont="1" applyFill="1"/>
    <xf numFmtId="0" fontId="7" fillId="4" borderId="0" xfId="0" applyFont="1" applyFill="1"/>
    <xf numFmtId="0" fontId="7" fillId="0" borderId="0" xfId="0" applyFont="1" applyAlignment="1">
      <alignment horizontal="right" wrapText="1"/>
    </xf>
    <xf numFmtId="0" fontId="1" fillId="6" borderId="0" xfId="0" applyFont="1" applyFill="1"/>
    <xf numFmtId="0" fontId="2" fillId="6" borderId="0" xfId="0" applyFont="1" applyFill="1"/>
    <xf numFmtId="0" fontId="2" fillId="6" borderId="27" xfId="0" applyFont="1" applyFill="1" applyBorder="1"/>
    <xf numFmtId="0" fontId="2" fillId="6" borderId="28" xfId="0" applyFont="1" applyFill="1" applyBorder="1"/>
    <xf numFmtId="0" fontId="2" fillId="6" borderId="29" xfId="0" applyFont="1" applyFill="1" applyBorder="1"/>
    <xf numFmtId="0" fontId="7" fillId="3" borderId="1" xfId="0" applyFont="1" applyFill="1" applyBorder="1"/>
    <xf numFmtId="0" fontId="7" fillId="3" borderId="2" xfId="0" applyFont="1" applyFill="1" applyBorder="1"/>
    <xf numFmtId="0" fontId="7" fillId="3" borderId="3" xfId="0" applyFont="1" applyFill="1" applyBorder="1"/>
    <xf numFmtId="0" fontId="7" fillId="3" borderId="4" xfId="0" applyFont="1" applyFill="1" applyBorder="1"/>
    <xf numFmtId="0" fontId="7" fillId="3" borderId="0" xfId="0" applyFont="1" applyFill="1"/>
    <xf numFmtId="0" fontId="7" fillId="3" borderId="5" xfId="0" applyFont="1" applyFill="1" applyBorder="1"/>
    <xf numFmtId="0" fontId="7" fillId="3" borderId="25" xfId="0" applyFont="1" applyFill="1" applyBorder="1"/>
    <xf numFmtId="0" fontId="7" fillId="3" borderId="12" xfId="0" applyFont="1" applyFill="1" applyBorder="1"/>
    <xf numFmtId="0" fontId="7" fillId="3" borderId="26" xfId="0" applyFont="1" applyFill="1" applyBorder="1"/>
    <xf numFmtId="1" fontId="2" fillId="0" borderId="30" xfId="0" applyNumberFormat="1" applyFont="1" applyBorder="1"/>
    <xf numFmtId="1" fontId="2" fillId="0" borderId="31" xfId="0" applyNumberFormat="1" applyFont="1" applyBorder="1"/>
    <xf numFmtId="1" fontId="2" fillId="0" borderId="32" xfId="0" applyNumberFormat="1" applyFont="1" applyBorder="1"/>
    <xf numFmtId="1" fontId="2" fillId="0" borderId="18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33" xfId="0" applyNumberFormat="1" applyFont="1" applyBorder="1"/>
    <xf numFmtId="1" fontId="2" fillId="0" borderId="34" xfId="0" applyNumberFormat="1" applyFont="1" applyBorder="1"/>
    <xf numFmtId="1" fontId="2" fillId="0" borderId="23" xfId="0" applyNumberFormat="1" applyFont="1" applyBorder="1"/>
    <xf numFmtId="1" fontId="2" fillId="0" borderId="35" xfId="0" applyNumberFormat="1" applyFont="1" applyBorder="1"/>
    <xf numFmtId="0" fontId="1" fillId="0" borderId="18" xfId="0" applyFont="1" applyBorder="1"/>
    <xf numFmtId="0" fontId="1" fillId="0" borderId="14" xfId="0" applyFont="1" applyBorder="1"/>
    <xf numFmtId="1" fontId="1" fillId="3" borderId="36" xfId="0" applyNumberFormat="1" applyFont="1" applyFill="1" applyBorder="1"/>
    <xf numFmtId="1" fontId="5" fillId="0" borderId="0" xfId="0" applyNumberFormat="1" applyFont="1"/>
    <xf numFmtId="1" fontId="1" fillId="3" borderId="37" xfId="0" applyNumberFormat="1" applyFont="1" applyFill="1" applyBorder="1"/>
    <xf numFmtId="1" fontId="1" fillId="3" borderId="38" xfId="0" applyNumberFormat="1" applyFont="1" applyFill="1" applyBorder="1"/>
    <xf numFmtId="1" fontId="1" fillId="3" borderId="39" xfId="0" applyNumberFormat="1" applyFont="1" applyFill="1" applyBorder="1"/>
    <xf numFmtId="1" fontId="1" fillId="3" borderId="22" xfId="0" applyNumberFormat="1" applyFont="1" applyFill="1" applyBorder="1"/>
    <xf numFmtId="1" fontId="2" fillId="0" borderId="5" xfId="0" applyNumberFormat="1" applyFont="1" applyBorder="1"/>
    <xf numFmtId="1" fontId="1" fillId="0" borderId="24" xfId="0" applyNumberFormat="1" applyFont="1" applyBorder="1"/>
    <xf numFmtId="1" fontId="1" fillId="0" borderId="8" xfId="0" applyNumberFormat="1" applyFont="1" applyBorder="1"/>
    <xf numFmtId="2" fontId="2" fillId="0" borderId="1" xfId="0" applyNumberFormat="1" applyFont="1" applyBorder="1"/>
    <xf numFmtId="2" fontId="2" fillId="0" borderId="2" xfId="0" applyNumberFormat="1" applyFont="1" applyBorder="1"/>
    <xf numFmtId="2" fontId="2" fillId="0" borderId="30" xfId="0" applyNumberFormat="1" applyFont="1" applyBorder="1"/>
    <xf numFmtId="2" fontId="2" fillId="0" borderId="4" xfId="0" applyNumberFormat="1" applyFont="1" applyBorder="1"/>
    <xf numFmtId="2" fontId="2" fillId="0" borderId="0" xfId="0" applyNumberFormat="1" applyFont="1"/>
    <xf numFmtId="2" fontId="2" fillId="0" borderId="31" xfId="0" applyNumberFormat="1" applyFont="1" applyBorder="1"/>
    <xf numFmtId="2" fontId="2" fillId="0" borderId="32" xfId="0" applyNumberFormat="1" applyFont="1" applyBorder="1"/>
    <xf numFmtId="2" fontId="2" fillId="0" borderId="18" xfId="0" applyNumberFormat="1" applyFont="1" applyBorder="1"/>
    <xf numFmtId="2" fontId="2" fillId="0" borderId="13" xfId="0" applyNumberFormat="1" applyFont="1" applyBorder="1"/>
    <xf numFmtId="2" fontId="2" fillId="0" borderId="14" xfId="0" applyNumberFormat="1" applyFont="1" applyBorder="1"/>
    <xf numFmtId="2" fontId="2" fillId="0" borderId="33" xfId="0" applyNumberFormat="1" applyFont="1" applyBorder="1"/>
    <xf numFmtId="2" fontId="2" fillId="0" borderId="34" xfId="0" applyNumberFormat="1" applyFont="1" applyBorder="1"/>
    <xf numFmtId="2" fontId="2" fillId="0" borderId="23" xfId="0" applyNumberFormat="1" applyFont="1" applyBorder="1"/>
    <xf numFmtId="2" fontId="2" fillId="0" borderId="35" xfId="0" applyNumberFormat="1" applyFont="1" applyBorder="1"/>
    <xf numFmtId="2" fontId="1" fillId="3" borderId="39" xfId="0" applyNumberFormat="1" applyFont="1" applyFill="1" applyBorder="1"/>
    <xf numFmtId="2" fontId="1" fillId="3" borderId="22" xfId="0" applyNumberFormat="1" applyFont="1" applyFill="1" applyBorder="1"/>
    <xf numFmtId="2" fontId="1" fillId="3" borderId="38" xfId="0" applyNumberFormat="1" applyFont="1" applyFill="1" applyBorder="1"/>
    <xf numFmtId="2" fontId="11" fillId="0" borderId="7" xfId="0" applyNumberFormat="1" applyFont="1" applyBorder="1"/>
    <xf numFmtId="2" fontId="11" fillId="0" borderId="6" xfId="0" applyNumberFormat="1" applyFont="1" applyBorder="1"/>
    <xf numFmtId="2" fontId="12" fillId="0" borderId="4" xfId="0" applyNumberFormat="1" applyFont="1" applyBorder="1"/>
    <xf numFmtId="2" fontId="12" fillId="0" borderId="0" xfId="0" applyNumberFormat="1" applyFont="1"/>
    <xf numFmtId="2" fontId="13" fillId="0" borderId="0" xfId="0" applyNumberFormat="1" applyFont="1"/>
    <xf numFmtId="2" fontId="11" fillId="0" borderId="9" xfId="0" applyNumberFormat="1" applyFont="1" applyBorder="1"/>
    <xf numFmtId="2" fontId="11" fillId="0" borderId="10" xfId="0" applyNumberFormat="1" applyFont="1" applyBorder="1"/>
    <xf numFmtId="2" fontId="2" fillId="0" borderId="3" xfId="0" applyNumberFormat="1" applyFont="1" applyBorder="1"/>
    <xf numFmtId="2" fontId="2" fillId="0" borderId="5" xfId="0" applyNumberFormat="1" applyFont="1" applyBorder="1"/>
    <xf numFmtId="2" fontId="2" fillId="0" borderId="24" xfId="0" applyNumberFormat="1" applyFont="1" applyBorder="1"/>
    <xf numFmtId="2" fontId="2" fillId="0" borderId="25" xfId="0" applyNumberFormat="1" applyFont="1" applyBorder="1"/>
    <xf numFmtId="2" fontId="2" fillId="0" borderId="12" xfId="0" applyNumberFormat="1" applyFont="1" applyBorder="1"/>
    <xf numFmtId="2" fontId="2" fillId="0" borderId="40" xfId="0" applyNumberFormat="1" applyFont="1" applyBorder="1"/>
    <xf numFmtId="2" fontId="2" fillId="0" borderId="26" xfId="0" applyNumberFormat="1" applyFont="1" applyBorder="1"/>
    <xf numFmtId="11" fontId="2" fillId="0" borderId="1" xfId="0" applyNumberFormat="1" applyFont="1" applyBorder="1"/>
    <xf numFmtId="11" fontId="2" fillId="0" borderId="2" xfId="0" applyNumberFormat="1" applyFont="1" applyBorder="1"/>
    <xf numFmtId="11" fontId="2" fillId="0" borderId="3" xfId="0" applyNumberFormat="1" applyFont="1" applyBorder="1"/>
    <xf numFmtId="1" fontId="2" fillId="6" borderId="0" xfId="0" applyNumberFormat="1" applyFont="1" applyFill="1"/>
    <xf numFmtId="1" fontId="2" fillId="0" borderId="27" xfId="0" applyNumberFormat="1" applyFont="1" applyBorder="1"/>
    <xf numFmtId="1" fontId="2" fillId="0" borderId="28" xfId="0" applyNumberFormat="1" applyFont="1" applyBorder="1"/>
    <xf numFmtId="1" fontId="2" fillId="0" borderId="29" xfId="0" applyNumberFormat="1" applyFont="1" applyBorder="1"/>
    <xf numFmtId="1" fontId="2" fillId="0" borderId="3" xfId="0" applyNumberFormat="1" applyFont="1" applyBorder="1"/>
    <xf numFmtId="1" fontId="2" fillId="0" borderId="25" xfId="0" applyNumberFormat="1" applyFont="1" applyBorder="1"/>
    <xf numFmtId="1" fontId="2" fillId="0" borderId="12" xfId="0" applyNumberFormat="1" applyFont="1" applyBorder="1"/>
    <xf numFmtId="1" fontId="2" fillId="0" borderId="26" xfId="0" applyNumberFormat="1" applyFont="1" applyBorder="1"/>
    <xf numFmtId="1" fontId="2" fillId="0" borderId="41" xfId="0" applyNumberFormat="1" applyFont="1" applyBorder="1"/>
    <xf numFmtId="0" fontId="2" fillId="0" borderId="42" xfId="0" applyFont="1" applyBorder="1"/>
    <xf numFmtId="0" fontId="2" fillId="0" borderId="43" xfId="0" applyFont="1" applyBorder="1"/>
    <xf numFmtId="0" fontId="2" fillId="0" borderId="41" xfId="0" applyFont="1" applyBorder="1"/>
    <xf numFmtId="1" fontId="11" fillId="0" borderId="7" xfId="0" applyNumberFormat="1" applyFont="1" applyBorder="1"/>
    <xf numFmtId="1" fontId="11" fillId="0" borderId="6" xfId="0" applyNumberFormat="1" applyFont="1" applyBorder="1"/>
    <xf numFmtId="0" fontId="11" fillId="0" borderId="6" xfId="0" applyFont="1" applyBorder="1"/>
    <xf numFmtId="0" fontId="11" fillId="0" borderId="8" xfId="0" applyFont="1" applyBorder="1"/>
    <xf numFmtId="1" fontId="11" fillId="0" borderId="18" xfId="0" applyNumberFormat="1" applyFont="1" applyBorder="1"/>
    <xf numFmtId="0" fontId="12" fillId="0" borderId="4" xfId="0" applyFont="1" applyBorder="1"/>
    <xf numFmtId="0" fontId="12" fillId="0" borderId="0" xfId="0" applyFont="1"/>
    <xf numFmtId="0" fontId="12" fillId="0" borderId="5" xfId="0" applyFont="1" applyBorder="1"/>
    <xf numFmtId="0" fontId="14" fillId="0" borderId="0" xfId="0" applyFont="1"/>
    <xf numFmtId="0" fontId="13" fillId="0" borderId="0" xfId="0" applyFont="1"/>
    <xf numFmtId="0" fontId="13" fillId="0" borderId="5" xfId="0" applyFont="1" applyBorder="1"/>
    <xf numFmtId="0" fontId="11" fillId="0" borderId="0" xfId="0" applyFont="1"/>
    <xf numFmtId="1" fontId="12" fillId="0" borderId="4" xfId="0" applyNumberFormat="1" applyFont="1" applyBorder="1"/>
    <xf numFmtId="1" fontId="12" fillId="0" borderId="0" xfId="0" applyNumberFormat="1" applyFont="1"/>
    <xf numFmtId="1" fontId="11" fillId="0" borderId="13" xfId="0" applyNumberFormat="1" applyFont="1" applyBorder="1"/>
    <xf numFmtId="1" fontId="11" fillId="0" borderId="14" xfId="0" applyNumberFormat="1" applyFont="1" applyBorder="1"/>
    <xf numFmtId="0" fontId="11" fillId="0" borderId="10" xfId="0" applyFont="1" applyBorder="1"/>
    <xf numFmtId="0" fontId="11" fillId="0" borderId="11" xfId="0" applyFont="1" applyBorder="1"/>
    <xf numFmtId="0" fontId="3" fillId="0" borderId="0" xfId="0" applyFont="1"/>
    <xf numFmtId="2" fontId="13" fillId="3" borderId="0" xfId="0" applyNumberFormat="1" applyFont="1" applyFill="1"/>
    <xf numFmtId="2" fontId="2" fillId="3" borderId="1" xfId="0" applyNumberFormat="1" applyFont="1" applyFill="1" applyBorder="1"/>
    <xf numFmtId="2" fontId="2" fillId="3" borderId="2" xfId="0" applyNumberFormat="1" applyFont="1" applyFill="1" applyBorder="1"/>
    <xf numFmtId="2" fontId="2" fillId="3" borderId="3" xfId="0" applyNumberFormat="1" applyFont="1" applyFill="1" applyBorder="1"/>
    <xf numFmtId="2" fontId="2" fillId="3" borderId="4" xfId="0" applyNumberFormat="1" applyFont="1" applyFill="1" applyBorder="1"/>
    <xf numFmtId="2" fontId="2" fillId="3" borderId="0" xfId="0" applyNumberFormat="1" applyFont="1" applyFill="1"/>
    <xf numFmtId="2" fontId="2" fillId="3" borderId="5" xfId="0" applyNumberFormat="1" applyFont="1" applyFill="1" applyBorder="1"/>
    <xf numFmtId="2" fontId="2" fillId="3" borderId="25" xfId="0" applyNumberFormat="1" applyFont="1" applyFill="1" applyBorder="1"/>
    <xf numFmtId="2" fontId="2" fillId="3" borderId="12" xfId="0" applyNumberFormat="1" applyFont="1" applyFill="1" applyBorder="1"/>
    <xf numFmtId="2" fontId="2" fillId="3" borderId="26" xfId="0" applyNumberFormat="1" applyFont="1" applyFill="1" applyBorder="1"/>
    <xf numFmtId="1" fontId="2" fillId="3" borderId="3" xfId="0" applyNumberFormat="1" applyFont="1" applyFill="1" applyBorder="1"/>
    <xf numFmtId="1" fontId="2" fillId="3" borderId="5" xfId="0" applyNumberFormat="1" applyFont="1" applyFill="1" applyBorder="1"/>
    <xf numFmtId="1" fontId="2" fillId="3" borderId="25" xfId="0" applyNumberFormat="1" applyFont="1" applyFill="1" applyBorder="1"/>
    <xf numFmtId="1" fontId="2" fillId="3" borderId="12" xfId="0" applyNumberFormat="1" applyFont="1" applyFill="1" applyBorder="1"/>
    <xf numFmtId="1" fontId="2" fillId="3" borderId="26" xfId="0" applyNumberFormat="1" applyFont="1" applyFill="1" applyBorder="1"/>
    <xf numFmtId="165" fontId="2" fillId="3" borderId="1" xfId="0" applyNumberFormat="1" applyFont="1" applyFill="1" applyBorder="1"/>
    <xf numFmtId="165" fontId="2" fillId="3" borderId="2" xfId="0" applyNumberFormat="1" applyFont="1" applyFill="1" applyBorder="1"/>
    <xf numFmtId="165" fontId="2" fillId="3" borderId="3" xfId="0" applyNumberFormat="1" applyFont="1" applyFill="1" applyBorder="1"/>
    <xf numFmtId="165" fontId="2" fillId="3" borderId="4" xfId="0" applyNumberFormat="1" applyFont="1" applyFill="1" applyBorder="1"/>
    <xf numFmtId="165" fontId="2" fillId="3" borderId="0" xfId="0" applyNumberFormat="1" applyFont="1" applyFill="1"/>
    <xf numFmtId="165" fontId="2" fillId="3" borderId="5" xfId="0" applyNumberFormat="1" applyFont="1" applyFill="1" applyBorder="1"/>
    <xf numFmtId="165" fontId="2" fillId="3" borderId="25" xfId="0" applyNumberFormat="1" applyFont="1" applyFill="1" applyBorder="1"/>
    <xf numFmtId="165" fontId="2" fillId="3" borderId="12" xfId="0" applyNumberFormat="1" applyFont="1" applyFill="1" applyBorder="1"/>
    <xf numFmtId="165" fontId="2" fillId="3" borderId="26" xfId="0" applyNumberFormat="1" applyFont="1" applyFill="1" applyBorder="1"/>
    <xf numFmtId="1" fontId="2" fillId="3" borderId="27" xfId="0" applyNumberFormat="1" applyFont="1" applyFill="1" applyBorder="1"/>
    <xf numFmtId="1" fontId="2" fillId="3" borderId="28" xfId="0" applyNumberFormat="1" applyFont="1" applyFill="1" applyBorder="1"/>
    <xf numFmtId="1" fontId="2" fillId="3" borderId="29" xfId="0" applyNumberFormat="1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 wrapText="1"/>
    </xf>
    <xf numFmtId="0" fontId="2" fillId="6" borderId="0" xfId="0" applyFont="1" applyFill="1" applyAlignment="1">
      <alignment horizontal="left" wrapText="1"/>
    </xf>
    <xf numFmtId="0" fontId="1" fillId="0" borderId="0" xfId="0" applyFont="1" applyAlignment="1">
      <alignment horizontal="right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Propagation</a:t>
            </a:r>
            <a:r>
              <a:rPr lang="en-IE" baseline="0"/>
              <a:t> des échanges nécessaires à la production allemande 2019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'Exercice 1'!$A$131</c:f>
              <c:strCache>
                <c:ptCount val="1"/>
                <c:pt idx="0">
                  <c:v>Ag-&gt;MC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'Exercice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'Exercice 1'!$B$131:$G$131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31-4429-8214-9A4F287A774A}"/>
            </c:ext>
          </c:extLst>
        </c:ser>
        <c:ser>
          <c:idx val="1"/>
          <c:order val="1"/>
          <c:tx>
            <c:strRef>
              <c:f>'Exercice 1'!$A$132</c:f>
              <c:strCache>
                <c:ptCount val="1"/>
                <c:pt idx="0">
                  <c:v>MC-&gt;MC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'Exercice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'Exercice 1'!$B$132:$G$132</c:f>
              <c:numCache>
                <c:formatCode>0</c:formatCode>
                <c:ptCount val="6"/>
                <c:pt idx="0">
                  <c:v>1063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31-4429-8214-9A4F287A774A}"/>
            </c:ext>
          </c:extLst>
        </c:ser>
        <c:ser>
          <c:idx val="2"/>
          <c:order val="2"/>
          <c:tx>
            <c:strRef>
              <c:f>'Exercice 1'!$A$133</c:f>
              <c:strCache>
                <c:ptCount val="1"/>
                <c:pt idx="0">
                  <c:v>Se-&gt;MC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'Exercice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'Exercice 1'!$B$133:$G$133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31-4429-8214-9A4F287A774A}"/>
            </c:ext>
          </c:extLst>
        </c:ser>
        <c:ser>
          <c:idx val="3"/>
          <c:order val="3"/>
          <c:tx>
            <c:strRef>
              <c:f>'Exercice 1'!$A$134</c:f>
              <c:strCache>
                <c:ptCount val="1"/>
                <c:pt idx="0">
                  <c:v>Se-Se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'Exercice 1'!$B$130:$G$130</c:f>
              <c:strCache>
                <c:ptCount val="6"/>
                <c:pt idx="0">
                  <c:v>I*y</c:v>
                </c:pt>
                <c:pt idx="1">
                  <c:v>(I+A)*y</c:v>
                </c:pt>
                <c:pt idx="2">
                  <c:v>(I+A+A2)*y</c:v>
                </c:pt>
                <c:pt idx="3">
                  <c:v>(I+A+A2+A3)*y</c:v>
                </c:pt>
                <c:pt idx="4">
                  <c:v>(I+A+A2+A3+A4)*y</c:v>
                </c:pt>
                <c:pt idx="5">
                  <c:v>(I+A+A2+A3+A4+A5)*y</c:v>
                </c:pt>
              </c:strCache>
            </c:strRef>
          </c:cat>
          <c:val>
            <c:numRef>
              <c:f>'Exercice 1'!$B$134:$G$134</c:f>
              <c:numCache>
                <c:formatCode>0</c:formatCode>
                <c:ptCount val="6"/>
                <c:pt idx="0">
                  <c:v>1518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31-4429-8214-9A4F287A7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7398415"/>
        <c:axId val="1496004687"/>
      </c:lineChart>
      <c:catAx>
        <c:axId val="113739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496004687"/>
        <c:crosses val="autoZero"/>
        <c:auto val="1"/>
        <c:lblAlgn val="ctr"/>
        <c:lblOffset val="100"/>
        <c:noMultiLvlLbl val="0"/>
      </c:catAx>
      <c:valAx>
        <c:axId val="149600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ova" panose="020B0504020202020204" pitchFamily="34" charset="0"/>
                    <a:ea typeface="+mn-ea"/>
                    <a:cs typeface="+mn-cs"/>
                  </a:defRPr>
                </a:pPr>
                <a:r>
                  <a:rPr lang="en-IE"/>
                  <a:t>Milliards d'euros</a:t>
                </a:r>
                <a:r>
                  <a:rPr lang="en-IE" baseline="0"/>
                  <a:t> 2019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13739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GHG emissions of Germany and rest of the world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'Exercice 3'!$A$134:$B$134</c:f>
              <c:strCache>
                <c:ptCount val="2"/>
                <c:pt idx="0">
                  <c:v>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3'!$C$134:$J$134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4-4F98-9366-0EB2BAFB2DB2}"/>
            </c:ext>
          </c:extLst>
        </c:ser>
        <c:ser>
          <c:idx val="1"/>
          <c:order val="1"/>
          <c:tx>
            <c:strRef>
              <c:f>'Exercice 3'!$A$135:$B$135</c:f>
              <c:strCache>
                <c:ptCount val="2"/>
                <c:pt idx="0">
                  <c:v>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3'!$C$135:$J$135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4-4F98-9366-0EB2BAFB2DB2}"/>
            </c:ext>
          </c:extLst>
        </c:ser>
        <c:ser>
          <c:idx val="2"/>
          <c:order val="2"/>
          <c:tx>
            <c:strRef>
              <c:f>'Exercice 3'!$A$136:$B$136</c:f>
              <c:strCache>
                <c:ptCount val="2"/>
                <c:pt idx="0">
                  <c:v>DE</c:v>
                </c:pt>
                <c:pt idx="1">
                  <c:v>Services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3'!$C$136:$J$136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4-4F98-9366-0EB2BAFB2DB2}"/>
            </c:ext>
          </c:extLst>
        </c:ser>
        <c:ser>
          <c:idx val="3"/>
          <c:order val="3"/>
          <c:tx>
            <c:strRef>
              <c:f>'Exercice 3'!$A$137:$B$137</c:f>
              <c:strCache>
                <c:ptCount val="2"/>
                <c:pt idx="0">
                  <c:v>non-DE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3'!$C$137:$J$137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4-4F98-9366-0EB2BAFB2DB2}"/>
            </c:ext>
          </c:extLst>
        </c:ser>
        <c:ser>
          <c:idx val="4"/>
          <c:order val="4"/>
          <c:tx>
            <c:strRef>
              <c:f>'Exercice 3'!$A$138:$B$138</c:f>
              <c:strCache>
                <c:ptCount val="2"/>
                <c:pt idx="0">
                  <c:v>non-DE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3'!$C$138:$J$138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4-4F98-9366-0EB2BAFB2DB2}"/>
            </c:ext>
          </c:extLst>
        </c:ser>
        <c:ser>
          <c:idx val="5"/>
          <c:order val="5"/>
          <c:tx>
            <c:strRef>
              <c:f>'Exercice 3'!$A$139:$B$139</c:f>
              <c:strCache>
                <c:ptCount val="2"/>
                <c:pt idx="0">
                  <c:v>non-DE</c:v>
                </c:pt>
                <c:pt idx="1">
                  <c:v>Services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3'!$C$139:$J$139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F4-4F98-9366-0EB2BAFB2DB2}"/>
            </c:ext>
          </c:extLst>
        </c:ser>
        <c:ser>
          <c:idx val="6"/>
          <c:order val="6"/>
          <c:tx>
            <c:strRef>
              <c:f>'Exercice 3'!$A$140:$B$140</c:f>
              <c:strCache>
                <c:ptCount val="2"/>
                <c:pt idx="0">
                  <c:v>DE</c:v>
                </c:pt>
                <c:pt idx="1">
                  <c:v>Direct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3'!$C$140:$J$140</c:f>
              <c:numCache>
                <c:formatCode>General</c:formatCode>
                <c:ptCount val="8"/>
                <c:pt idx="0" formatCode="0">
                  <c:v>226.14599999999999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F4-4F98-9366-0EB2BAFB2DB2}"/>
            </c:ext>
          </c:extLst>
        </c:ser>
        <c:ser>
          <c:idx val="7"/>
          <c:order val="7"/>
          <c:tx>
            <c:strRef>
              <c:f>'Exercice 3'!$A$141:$B$141</c:f>
              <c:strCache>
                <c:ptCount val="2"/>
                <c:pt idx="0">
                  <c:v>non-DE</c:v>
                </c:pt>
                <c:pt idx="1">
                  <c:v>Direct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3'!$C$132:$J$133</c:f>
              <c:multiLvlStrCache>
                <c:ptCount val="8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  <c:pt idx="4">
                    <c:v>Households</c:v>
                  </c:pt>
                  <c:pt idx="5">
                    <c:v>Government</c:v>
                  </c:pt>
                  <c:pt idx="6">
                    <c:v>Gross fixed capital formation</c:v>
                  </c:pt>
                  <c:pt idx="7">
                    <c:v>Changes in inventories</c:v>
                  </c:pt>
                </c:lvl>
                <c:lvl>
                  <c:pt idx="0">
                    <c:v>DE</c:v>
                  </c:pt>
                  <c:pt idx="4">
                    <c:v>non-DE</c:v>
                  </c:pt>
                </c:lvl>
              </c:multiLvlStrCache>
            </c:multiLvlStrRef>
          </c:cat>
          <c:val>
            <c:numRef>
              <c:f>'Exercice 3'!$C$141:$J$141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4523.6000000000004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F4-4F98-9366-0EB2BAFB2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509216495"/>
        <c:axId val="755467119"/>
      </c:barChart>
      <c:catAx>
        <c:axId val="150921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755467119"/>
        <c:crosses val="autoZero"/>
        <c:auto val="1"/>
        <c:lblAlgn val="ctr"/>
        <c:lblOffset val="100"/>
        <c:noMultiLvlLbl val="0"/>
      </c:catAx>
      <c:valAx>
        <c:axId val="7554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0921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/>
              <a:t>GHG emissions of Germany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'Exercice 3'!$A$134:$B$134</c:f>
              <c:strCache>
                <c:ptCount val="2"/>
                <c:pt idx="0">
                  <c:v>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3'!$C$134:$F$134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4-4F98-9366-0EB2BAFB2DB2}"/>
            </c:ext>
          </c:extLst>
        </c:ser>
        <c:ser>
          <c:idx val="1"/>
          <c:order val="1"/>
          <c:tx>
            <c:strRef>
              <c:f>'Exercice 3'!$A$135:$B$135</c:f>
              <c:strCache>
                <c:ptCount val="2"/>
                <c:pt idx="0">
                  <c:v>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3'!$C$135:$F$135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4-4F98-9366-0EB2BAFB2DB2}"/>
            </c:ext>
          </c:extLst>
        </c:ser>
        <c:ser>
          <c:idx val="2"/>
          <c:order val="2"/>
          <c:tx>
            <c:strRef>
              <c:f>'Exercice 3'!$A$136:$B$136</c:f>
              <c:strCache>
                <c:ptCount val="2"/>
                <c:pt idx="0">
                  <c:v>DE</c:v>
                </c:pt>
                <c:pt idx="1">
                  <c:v>Services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3'!$C$136:$F$136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4-4F98-9366-0EB2BAFB2DB2}"/>
            </c:ext>
          </c:extLst>
        </c:ser>
        <c:ser>
          <c:idx val="3"/>
          <c:order val="3"/>
          <c:tx>
            <c:strRef>
              <c:f>'Exercice 3'!$A$137:$B$137</c:f>
              <c:strCache>
                <c:ptCount val="2"/>
                <c:pt idx="0">
                  <c:v>non-DE</c:v>
                </c:pt>
                <c:pt idx="1">
                  <c:v>Agriculture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3'!$C$137:$F$137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4-4F98-9366-0EB2BAFB2DB2}"/>
            </c:ext>
          </c:extLst>
        </c:ser>
        <c:ser>
          <c:idx val="4"/>
          <c:order val="4"/>
          <c:tx>
            <c:strRef>
              <c:f>'Exercice 3'!$A$138:$B$138</c:f>
              <c:strCache>
                <c:ptCount val="2"/>
                <c:pt idx="0">
                  <c:v>non-DE</c:v>
                </c:pt>
                <c:pt idx="1">
                  <c:v>Manufacturing &amp; 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3'!$C$138:$F$138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4-4F98-9366-0EB2BAFB2DB2}"/>
            </c:ext>
          </c:extLst>
        </c:ser>
        <c:ser>
          <c:idx val="5"/>
          <c:order val="5"/>
          <c:tx>
            <c:strRef>
              <c:f>'Exercice 3'!$A$139:$B$139</c:f>
              <c:strCache>
                <c:ptCount val="2"/>
                <c:pt idx="0">
                  <c:v>non-DE</c:v>
                </c:pt>
                <c:pt idx="1">
                  <c:v>Services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3'!$C$139:$F$139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F4-4F98-9366-0EB2BAFB2DB2}"/>
            </c:ext>
          </c:extLst>
        </c:ser>
        <c:ser>
          <c:idx val="6"/>
          <c:order val="6"/>
          <c:tx>
            <c:strRef>
              <c:f>'Exercice 3'!$A$140:$B$140</c:f>
              <c:strCache>
                <c:ptCount val="2"/>
                <c:pt idx="0">
                  <c:v>DE</c:v>
                </c:pt>
                <c:pt idx="1">
                  <c:v>Direct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3'!$C$140:$F$140</c:f>
              <c:numCache>
                <c:formatCode>General</c:formatCode>
                <c:ptCount val="4"/>
                <c:pt idx="0" formatCode="0">
                  <c:v>226.14599999999999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F4-4F98-9366-0EB2BAFB2DB2}"/>
            </c:ext>
          </c:extLst>
        </c:ser>
        <c:ser>
          <c:idx val="7"/>
          <c:order val="7"/>
          <c:tx>
            <c:strRef>
              <c:f>'Exercice 3'!$A$141:$B$141</c:f>
              <c:strCache>
                <c:ptCount val="2"/>
                <c:pt idx="0">
                  <c:v>non-DE</c:v>
                </c:pt>
                <c:pt idx="1">
                  <c:v>Direct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'Exercice 3'!$C$132:$F$133</c:f>
              <c:multiLvlStrCache>
                <c:ptCount val="4"/>
                <c:lvl>
                  <c:pt idx="0">
                    <c:v>Households</c:v>
                  </c:pt>
                  <c:pt idx="1">
                    <c:v>Government</c:v>
                  </c:pt>
                  <c:pt idx="2">
                    <c:v>Gross fixed capital formation</c:v>
                  </c:pt>
                  <c:pt idx="3">
                    <c:v>Changes in inventories</c:v>
                  </c:pt>
                </c:lvl>
                <c:lvl>
                  <c:pt idx="0">
                    <c:v>DE</c:v>
                  </c:pt>
                </c:lvl>
              </c:multiLvlStrCache>
            </c:multiLvlStrRef>
          </c:cat>
          <c:val>
            <c:numRef>
              <c:f>'Exercice 3'!$C$141:$F$141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F4-4F98-9366-0EB2BAFB2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509216495"/>
        <c:axId val="755467119"/>
      </c:barChart>
      <c:catAx>
        <c:axId val="150921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755467119"/>
        <c:crosses val="autoZero"/>
        <c:auto val="1"/>
        <c:lblAlgn val="ctr"/>
        <c:lblOffset val="100"/>
        <c:noMultiLvlLbl val="0"/>
      </c:catAx>
      <c:valAx>
        <c:axId val="7554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50921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139944</xdr:colOff>
      <xdr:row>6</xdr:row>
      <xdr:rowOff>131153</xdr:rowOff>
    </xdr:from>
    <xdr:to>
      <xdr:col>2</xdr:col>
      <xdr:colOff>454269</xdr:colOff>
      <xdr:row>8</xdr:row>
      <xdr:rowOff>131153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744CADC-A207-D77F-F91F-5DBB0499B763}"/>
            </a:ext>
          </a:extLst>
        </xdr:cNvPr>
        <xdr:cNvSpPr/>
      </xdr:nvSpPr>
      <xdr:spPr>
        <a:xfrm>
          <a:off x="7437559" y="863845"/>
          <a:ext cx="314325" cy="2930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Ag</a:t>
          </a:r>
        </a:p>
      </xdr:txBody>
    </xdr:sp>
    <xdr:clientData/>
  </xdr:twoCellAnchor>
  <xdr:twoCellAnchor>
    <xdr:from>
      <xdr:col>3</xdr:col>
      <xdr:colOff>28575</xdr:colOff>
      <xdr:row>12</xdr:row>
      <xdr:rowOff>47626</xdr:rowOff>
    </xdr:from>
    <xdr:to>
      <xdr:col>3</xdr:col>
      <xdr:colOff>342900</xdr:colOff>
      <xdr:row>14</xdr:row>
      <xdr:rowOff>47626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E8D5AFB-7B7A-DA2E-5F81-201C62970B4C}"/>
            </a:ext>
          </a:extLst>
        </xdr:cNvPr>
        <xdr:cNvSpPr/>
      </xdr:nvSpPr>
      <xdr:spPr>
        <a:xfrm>
          <a:off x="7943850" y="1619251"/>
          <a:ext cx="314325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Se</a:t>
          </a:r>
        </a:p>
      </xdr:txBody>
    </xdr:sp>
    <xdr:clientData/>
  </xdr:twoCellAnchor>
  <xdr:twoCellAnchor>
    <xdr:from>
      <xdr:col>3</xdr:col>
      <xdr:colOff>600808</xdr:colOff>
      <xdr:row>7</xdr:row>
      <xdr:rowOff>99647</xdr:rowOff>
    </xdr:from>
    <xdr:to>
      <xdr:col>4</xdr:col>
      <xdr:colOff>305533</xdr:colOff>
      <xdr:row>9</xdr:row>
      <xdr:rowOff>99647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DA00BFC-596A-B355-2202-9EAE280A7E26}"/>
            </a:ext>
          </a:extLst>
        </xdr:cNvPr>
        <xdr:cNvSpPr/>
      </xdr:nvSpPr>
      <xdr:spPr>
        <a:xfrm>
          <a:off x="8506558" y="978878"/>
          <a:ext cx="312860" cy="2930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MC</a:t>
          </a:r>
        </a:p>
      </xdr:txBody>
    </xdr:sp>
    <xdr:clientData/>
  </xdr:twoCellAnchor>
  <xdr:twoCellAnchor>
    <xdr:from>
      <xdr:col>2</xdr:col>
      <xdr:colOff>297106</xdr:colOff>
      <xdr:row>8</xdr:row>
      <xdr:rowOff>131153</xdr:rowOff>
    </xdr:from>
    <xdr:to>
      <xdr:col>3</xdr:col>
      <xdr:colOff>28574</xdr:colOff>
      <xdr:row>13</xdr:row>
      <xdr:rowOff>47626</xdr:rowOff>
    </xdr:to>
    <xdr:cxnSp macro="">
      <xdr:nvCxnSpPr>
        <xdr:cNvPr id="8" name="Connector: Curved 7">
          <a:extLst>
            <a:ext uri="{FF2B5EF4-FFF2-40B4-BE49-F238E27FC236}">
              <a16:creationId xmlns:a16="http://schemas.microsoft.com/office/drawing/2014/main" id="{800C9519-B0E3-FC30-C9D4-DF7AA9D41866}"/>
            </a:ext>
          </a:extLst>
        </xdr:cNvPr>
        <xdr:cNvCxnSpPr>
          <a:stCxn id="3" idx="2"/>
          <a:endCxn id="5" idx="1"/>
        </xdr:cNvCxnSpPr>
      </xdr:nvCxnSpPr>
      <xdr:spPr>
        <a:xfrm rot="16200000" flipH="1">
          <a:off x="7439940" y="1311703"/>
          <a:ext cx="649166" cy="33960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9</xdr:row>
      <xdr:rowOff>99647</xdr:rowOff>
    </xdr:from>
    <xdr:to>
      <xdr:col>4</xdr:col>
      <xdr:colOff>149103</xdr:colOff>
      <xdr:row>13</xdr:row>
      <xdr:rowOff>47626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F60879DD-BB5A-AA13-66D1-449B7D919B75}"/>
            </a:ext>
          </a:extLst>
        </xdr:cNvPr>
        <xdr:cNvCxnSpPr>
          <a:stCxn id="5" idx="3"/>
          <a:endCxn id="6" idx="2"/>
        </xdr:cNvCxnSpPr>
      </xdr:nvCxnSpPr>
      <xdr:spPr>
        <a:xfrm flipV="1">
          <a:off x="8248650" y="1271955"/>
          <a:ext cx="414338" cy="53413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185738</xdr:colOff>
      <xdr:row>9</xdr:row>
      <xdr:rowOff>102577</xdr:rowOff>
    </xdr:from>
    <xdr:to>
      <xdr:col>3</xdr:col>
      <xdr:colOff>600808</xdr:colOff>
      <xdr:row>12</xdr:row>
      <xdr:rowOff>47626</xdr:rowOff>
    </xdr:to>
    <xdr:cxnSp macro="">
      <xdr:nvCxnSpPr>
        <xdr:cNvPr id="12" name="Connector: Curved 11">
          <a:extLst>
            <a:ext uri="{FF2B5EF4-FFF2-40B4-BE49-F238E27FC236}">
              <a16:creationId xmlns:a16="http://schemas.microsoft.com/office/drawing/2014/main" id="{F7E3FB07-1C2E-7340-C49F-61CD4BE1FF13}"/>
            </a:ext>
          </a:extLst>
        </xdr:cNvPr>
        <xdr:cNvCxnSpPr>
          <a:endCxn id="5" idx="0"/>
        </xdr:cNvCxnSpPr>
      </xdr:nvCxnSpPr>
      <xdr:spPr>
        <a:xfrm rot="10800000" flipV="1">
          <a:off x="8091488" y="1274885"/>
          <a:ext cx="415070" cy="384664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454270</xdr:colOff>
      <xdr:row>7</xdr:row>
      <xdr:rowOff>131153</xdr:rowOff>
    </xdr:from>
    <xdr:to>
      <xdr:col>3</xdr:col>
      <xdr:colOff>65943</xdr:colOff>
      <xdr:row>12</xdr:row>
      <xdr:rowOff>29308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C253E7C6-2BEF-844C-5AF4-B97C0C65D3AE}"/>
            </a:ext>
          </a:extLst>
        </xdr:cNvPr>
        <xdr:cNvCxnSpPr>
          <a:endCxn id="3" idx="3"/>
        </xdr:cNvCxnSpPr>
      </xdr:nvCxnSpPr>
      <xdr:spPr>
        <a:xfrm rot="16200000" flipV="1">
          <a:off x="7546365" y="1215904"/>
          <a:ext cx="630847" cy="219808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297108</xdr:colOff>
      <xdr:row>6</xdr:row>
      <xdr:rowOff>131153</xdr:rowOff>
    </xdr:from>
    <xdr:to>
      <xdr:col>4</xdr:col>
      <xdr:colOff>149104</xdr:colOff>
      <xdr:row>7</xdr:row>
      <xdr:rowOff>99647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02D575AA-F656-A213-23A1-6C7768C45953}"/>
            </a:ext>
          </a:extLst>
        </xdr:cNvPr>
        <xdr:cNvCxnSpPr>
          <a:stCxn id="6" idx="0"/>
          <a:endCxn id="3" idx="0"/>
        </xdr:cNvCxnSpPr>
      </xdr:nvCxnSpPr>
      <xdr:spPr>
        <a:xfrm rot="16200000" flipV="1">
          <a:off x="8071339" y="387229"/>
          <a:ext cx="115033" cy="1068266"/>
        </a:xfrm>
        <a:prstGeom prst="curvedConnector3">
          <a:avLst>
            <a:gd name="adj1" fmla="val 2987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505558</xdr:colOff>
      <xdr:row>7</xdr:row>
      <xdr:rowOff>29307</xdr:rowOff>
    </xdr:from>
    <xdr:to>
      <xdr:col>3</xdr:col>
      <xdr:colOff>600808</xdr:colOff>
      <xdr:row>8</xdr:row>
      <xdr:rowOff>99648</xdr:rowOff>
    </xdr:to>
    <xdr:cxnSp macro="">
      <xdr:nvCxnSpPr>
        <xdr:cNvPr id="23" name="Connector: Curved 22">
          <a:extLst>
            <a:ext uri="{FF2B5EF4-FFF2-40B4-BE49-F238E27FC236}">
              <a16:creationId xmlns:a16="http://schemas.microsoft.com/office/drawing/2014/main" id="{09C7E299-9F71-64DE-DF46-135742744FDB}"/>
            </a:ext>
          </a:extLst>
        </xdr:cNvPr>
        <xdr:cNvCxnSpPr>
          <a:endCxn id="6" idx="1"/>
        </xdr:cNvCxnSpPr>
      </xdr:nvCxnSpPr>
      <xdr:spPr>
        <a:xfrm>
          <a:off x="7803173" y="908538"/>
          <a:ext cx="703385" cy="21687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359020</xdr:colOff>
      <xdr:row>5</xdr:row>
      <xdr:rowOff>139211</xdr:rowOff>
    </xdr:from>
    <xdr:to>
      <xdr:col>2</xdr:col>
      <xdr:colOff>161193</xdr:colOff>
      <xdr:row>9</xdr:row>
      <xdr:rowOff>14653</xdr:rowOff>
    </xdr:to>
    <xdr:sp macro="" textlink="">
      <xdr:nvSpPr>
        <xdr:cNvPr id="52" name="Arc 51">
          <a:extLst>
            <a:ext uri="{FF2B5EF4-FFF2-40B4-BE49-F238E27FC236}">
              <a16:creationId xmlns:a16="http://schemas.microsoft.com/office/drawing/2014/main" id="{B9254A4B-A450-626D-0D7D-71C563B30BA4}"/>
            </a:ext>
          </a:extLst>
        </xdr:cNvPr>
        <xdr:cNvSpPr/>
      </xdr:nvSpPr>
      <xdr:spPr>
        <a:xfrm rot="8610196">
          <a:off x="7048501" y="725365"/>
          <a:ext cx="410307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</xdr:col>
      <xdr:colOff>560512</xdr:colOff>
      <xdr:row>14</xdr:row>
      <xdr:rowOff>40298</xdr:rowOff>
    </xdr:from>
    <xdr:to>
      <xdr:col>3</xdr:col>
      <xdr:colOff>413973</xdr:colOff>
      <xdr:row>17</xdr:row>
      <xdr:rowOff>10990</xdr:rowOff>
    </xdr:to>
    <xdr:sp macro="" textlink="">
      <xdr:nvSpPr>
        <xdr:cNvPr id="53" name="Arc 52">
          <a:extLst>
            <a:ext uri="{FF2B5EF4-FFF2-40B4-BE49-F238E27FC236}">
              <a16:creationId xmlns:a16="http://schemas.microsoft.com/office/drawing/2014/main" id="{FFD808F8-88AD-5ECD-A7FA-9F782E915BC5}"/>
            </a:ext>
          </a:extLst>
        </xdr:cNvPr>
        <xdr:cNvSpPr/>
      </xdr:nvSpPr>
      <xdr:spPr>
        <a:xfrm rot="3180970">
          <a:off x="7883771" y="1919654"/>
          <a:ext cx="410307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4</xdr:col>
      <xdr:colOff>260107</xdr:colOff>
      <xdr:row>7</xdr:row>
      <xdr:rowOff>3664</xdr:rowOff>
    </xdr:from>
    <xdr:to>
      <xdr:col>5</xdr:col>
      <xdr:colOff>113569</xdr:colOff>
      <xdr:row>9</xdr:row>
      <xdr:rowOff>120894</xdr:rowOff>
    </xdr:to>
    <xdr:sp macro="" textlink="">
      <xdr:nvSpPr>
        <xdr:cNvPr id="54" name="Arc 53">
          <a:extLst>
            <a:ext uri="{FF2B5EF4-FFF2-40B4-BE49-F238E27FC236}">
              <a16:creationId xmlns:a16="http://schemas.microsoft.com/office/drawing/2014/main" id="{D3E3D502-10C9-AA51-908B-E2357BFDB51E}"/>
            </a:ext>
          </a:extLst>
        </xdr:cNvPr>
        <xdr:cNvSpPr/>
      </xdr:nvSpPr>
      <xdr:spPr>
        <a:xfrm rot="18742454">
          <a:off x="8799636" y="857251"/>
          <a:ext cx="410307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13</xdr:col>
      <xdr:colOff>471337</xdr:colOff>
      <xdr:row>87</xdr:row>
      <xdr:rowOff>82325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83915D5-35DE-4FDD-8B4C-F534FBBBE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1346" y="12616962"/>
          <a:ext cx="3512010" cy="822345"/>
        </a:xfrm>
        <a:prstGeom prst="rect">
          <a:avLst/>
        </a:prstGeom>
      </xdr:spPr>
    </xdr:pic>
    <xdr:clientData/>
  </xdr:twoCellAnchor>
  <xdr:twoCellAnchor>
    <xdr:from>
      <xdr:col>16</xdr:col>
      <xdr:colOff>139944</xdr:colOff>
      <xdr:row>96</xdr:row>
      <xdr:rowOff>131153</xdr:rowOff>
    </xdr:from>
    <xdr:to>
      <xdr:col>16</xdr:col>
      <xdr:colOff>454269</xdr:colOff>
      <xdr:row>98</xdr:row>
      <xdr:rowOff>131153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8B5A1A3E-CED9-418B-94D4-956ADBC1F2CD}"/>
            </a:ext>
          </a:extLst>
        </xdr:cNvPr>
        <xdr:cNvSpPr/>
      </xdr:nvSpPr>
      <xdr:spPr>
        <a:xfrm>
          <a:off x="2499213" y="1010384"/>
          <a:ext cx="314325" cy="2930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Ag</a:t>
          </a:r>
        </a:p>
      </xdr:txBody>
    </xdr:sp>
    <xdr:clientData/>
  </xdr:twoCellAnchor>
  <xdr:twoCellAnchor>
    <xdr:from>
      <xdr:col>17</xdr:col>
      <xdr:colOff>28575</xdr:colOff>
      <xdr:row>102</xdr:row>
      <xdr:rowOff>47626</xdr:rowOff>
    </xdr:from>
    <xdr:to>
      <xdr:col>17</xdr:col>
      <xdr:colOff>342900</xdr:colOff>
      <xdr:row>104</xdr:row>
      <xdr:rowOff>47626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155BA799-593B-452E-9E52-671762C9B2F2}"/>
            </a:ext>
          </a:extLst>
        </xdr:cNvPr>
        <xdr:cNvSpPr/>
      </xdr:nvSpPr>
      <xdr:spPr>
        <a:xfrm>
          <a:off x="3032613" y="1806088"/>
          <a:ext cx="314325" cy="2930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Se</a:t>
          </a:r>
        </a:p>
      </xdr:txBody>
    </xdr:sp>
    <xdr:clientData/>
  </xdr:twoCellAnchor>
  <xdr:twoCellAnchor>
    <xdr:from>
      <xdr:col>17</xdr:col>
      <xdr:colOff>600808</xdr:colOff>
      <xdr:row>97</xdr:row>
      <xdr:rowOff>99647</xdr:rowOff>
    </xdr:from>
    <xdr:to>
      <xdr:col>18</xdr:col>
      <xdr:colOff>305533</xdr:colOff>
      <xdr:row>99</xdr:row>
      <xdr:rowOff>99647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3FBFD3D0-0151-434F-B147-76D53CA63A52}"/>
            </a:ext>
          </a:extLst>
        </xdr:cNvPr>
        <xdr:cNvSpPr/>
      </xdr:nvSpPr>
      <xdr:spPr>
        <a:xfrm>
          <a:off x="3604846" y="1125416"/>
          <a:ext cx="349495" cy="2930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IE" sz="1050">
              <a:latin typeface="Arial Nova" panose="020B0504020202020204" pitchFamily="34" charset="0"/>
            </a:rPr>
            <a:t>MC</a:t>
          </a:r>
        </a:p>
      </xdr:txBody>
    </xdr:sp>
    <xdr:clientData/>
  </xdr:twoCellAnchor>
  <xdr:twoCellAnchor>
    <xdr:from>
      <xdr:col>16</xdr:col>
      <xdr:colOff>297106</xdr:colOff>
      <xdr:row>98</xdr:row>
      <xdr:rowOff>131153</xdr:rowOff>
    </xdr:from>
    <xdr:to>
      <xdr:col>17</xdr:col>
      <xdr:colOff>28574</xdr:colOff>
      <xdr:row>103</xdr:row>
      <xdr:rowOff>47626</xdr:rowOff>
    </xdr:to>
    <xdr:cxnSp macro="">
      <xdr:nvCxnSpPr>
        <xdr:cNvPr id="66" name="Connector: Curved 65">
          <a:extLst>
            <a:ext uri="{FF2B5EF4-FFF2-40B4-BE49-F238E27FC236}">
              <a16:creationId xmlns:a16="http://schemas.microsoft.com/office/drawing/2014/main" id="{5951D38A-97C5-4A95-9576-4BDF923B8A48}"/>
            </a:ext>
          </a:extLst>
        </xdr:cNvPr>
        <xdr:cNvCxnSpPr>
          <a:stCxn id="63" idx="2"/>
          <a:endCxn id="64" idx="1"/>
        </xdr:cNvCxnSpPr>
      </xdr:nvCxnSpPr>
      <xdr:spPr>
        <a:xfrm rot="16200000" flipH="1">
          <a:off x="2519911" y="1439925"/>
          <a:ext cx="649165" cy="376237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99</xdr:row>
      <xdr:rowOff>99647</xdr:rowOff>
    </xdr:from>
    <xdr:to>
      <xdr:col>18</xdr:col>
      <xdr:colOff>149103</xdr:colOff>
      <xdr:row>103</xdr:row>
      <xdr:rowOff>47626</xdr:rowOff>
    </xdr:to>
    <xdr:cxnSp macro="">
      <xdr:nvCxnSpPr>
        <xdr:cNvPr id="67" name="Connector: Curved 66">
          <a:extLst>
            <a:ext uri="{FF2B5EF4-FFF2-40B4-BE49-F238E27FC236}">
              <a16:creationId xmlns:a16="http://schemas.microsoft.com/office/drawing/2014/main" id="{832FEBDC-6C4B-44D8-A410-FE1F6DE6820A}"/>
            </a:ext>
          </a:extLst>
        </xdr:cNvPr>
        <xdr:cNvCxnSpPr>
          <a:stCxn id="64" idx="3"/>
          <a:endCxn id="65" idx="2"/>
        </xdr:cNvCxnSpPr>
      </xdr:nvCxnSpPr>
      <xdr:spPr>
        <a:xfrm flipV="1">
          <a:off x="3346938" y="1418493"/>
          <a:ext cx="450973" cy="53413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185738</xdr:colOff>
      <xdr:row>99</xdr:row>
      <xdr:rowOff>102577</xdr:rowOff>
    </xdr:from>
    <xdr:to>
      <xdr:col>17</xdr:col>
      <xdr:colOff>600808</xdr:colOff>
      <xdr:row>102</xdr:row>
      <xdr:rowOff>47626</xdr:rowOff>
    </xdr:to>
    <xdr:cxnSp macro="">
      <xdr:nvCxnSpPr>
        <xdr:cNvPr id="68" name="Connector: Curved 67">
          <a:extLst>
            <a:ext uri="{FF2B5EF4-FFF2-40B4-BE49-F238E27FC236}">
              <a16:creationId xmlns:a16="http://schemas.microsoft.com/office/drawing/2014/main" id="{EB783A89-C890-4C75-AD5A-A9F0C9170C12}"/>
            </a:ext>
          </a:extLst>
        </xdr:cNvPr>
        <xdr:cNvCxnSpPr>
          <a:endCxn id="64" idx="0"/>
        </xdr:cNvCxnSpPr>
      </xdr:nvCxnSpPr>
      <xdr:spPr>
        <a:xfrm rot="10800000" flipV="1">
          <a:off x="3189776" y="1421423"/>
          <a:ext cx="415070" cy="38466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454270</xdr:colOff>
      <xdr:row>97</xdr:row>
      <xdr:rowOff>131153</xdr:rowOff>
    </xdr:from>
    <xdr:to>
      <xdr:col>17</xdr:col>
      <xdr:colOff>65943</xdr:colOff>
      <xdr:row>102</xdr:row>
      <xdr:rowOff>29308</xdr:rowOff>
    </xdr:to>
    <xdr:cxnSp macro="">
      <xdr:nvCxnSpPr>
        <xdr:cNvPr id="69" name="Connector: Curved 68">
          <a:extLst>
            <a:ext uri="{FF2B5EF4-FFF2-40B4-BE49-F238E27FC236}">
              <a16:creationId xmlns:a16="http://schemas.microsoft.com/office/drawing/2014/main" id="{820F28F7-87CF-4286-8E6B-E8C1139D8AA2}"/>
            </a:ext>
          </a:extLst>
        </xdr:cNvPr>
        <xdr:cNvCxnSpPr>
          <a:endCxn id="63" idx="3"/>
        </xdr:cNvCxnSpPr>
      </xdr:nvCxnSpPr>
      <xdr:spPr>
        <a:xfrm rot="16200000" flipV="1">
          <a:off x="2626336" y="1344125"/>
          <a:ext cx="630848" cy="256442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297108</xdr:colOff>
      <xdr:row>96</xdr:row>
      <xdr:rowOff>131153</xdr:rowOff>
    </xdr:from>
    <xdr:to>
      <xdr:col>18</xdr:col>
      <xdr:colOff>149104</xdr:colOff>
      <xdr:row>97</xdr:row>
      <xdr:rowOff>99647</xdr:rowOff>
    </xdr:to>
    <xdr:cxnSp macro="">
      <xdr:nvCxnSpPr>
        <xdr:cNvPr id="70" name="Connector: Curved 69">
          <a:extLst>
            <a:ext uri="{FF2B5EF4-FFF2-40B4-BE49-F238E27FC236}">
              <a16:creationId xmlns:a16="http://schemas.microsoft.com/office/drawing/2014/main" id="{E1E2BDF0-5D98-4DAF-9482-BB5C14EDBEDF}"/>
            </a:ext>
          </a:extLst>
        </xdr:cNvPr>
        <xdr:cNvCxnSpPr>
          <a:stCxn id="65" idx="0"/>
          <a:endCxn id="63" idx="0"/>
        </xdr:cNvCxnSpPr>
      </xdr:nvCxnSpPr>
      <xdr:spPr>
        <a:xfrm rot="16200000" flipV="1">
          <a:off x="3169629" y="497132"/>
          <a:ext cx="115032" cy="1141535"/>
        </a:xfrm>
        <a:prstGeom prst="curvedConnector3">
          <a:avLst>
            <a:gd name="adj1" fmla="val 2987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505558</xdr:colOff>
      <xdr:row>97</xdr:row>
      <xdr:rowOff>29307</xdr:rowOff>
    </xdr:from>
    <xdr:to>
      <xdr:col>17</xdr:col>
      <xdr:colOff>600808</xdr:colOff>
      <xdr:row>98</xdr:row>
      <xdr:rowOff>99648</xdr:rowOff>
    </xdr:to>
    <xdr:cxnSp macro="">
      <xdr:nvCxnSpPr>
        <xdr:cNvPr id="71" name="Connector: Curved 70">
          <a:extLst>
            <a:ext uri="{FF2B5EF4-FFF2-40B4-BE49-F238E27FC236}">
              <a16:creationId xmlns:a16="http://schemas.microsoft.com/office/drawing/2014/main" id="{27FB82FE-215F-4FAF-810F-FCA79443BE89}"/>
            </a:ext>
          </a:extLst>
        </xdr:cNvPr>
        <xdr:cNvCxnSpPr>
          <a:endCxn id="65" idx="1"/>
        </xdr:cNvCxnSpPr>
      </xdr:nvCxnSpPr>
      <xdr:spPr>
        <a:xfrm>
          <a:off x="2864827" y="1055076"/>
          <a:ext cx="740019" cy="21688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359020</xdr:colOff>
      <xdr:row>95</xdr:row>
      <xdr:rowOff>139211</xdr:rowOff>
    </xdr:from>
    <xdr:to>
      <xdr:col>16</xdr:col>
      <xdr:colOff>161193</xdr:colOff>
      <xdr:row>99</xdr:row>
      <xdr:rowOff>14653</xdr:rowOff>
    </xdr:to>
    <xdr:sp macro="" textlink="">
      <xdr:nvSpPr>
        <xdr:cNvPr id="72" name="Arc 71">
          <a:extLst>
            <a:ext uri="{FF2B5EF4-FFF2-40B4-BE49-F238E27FC236}">
              <a16:creationId xmlns:a16="http://schemas.microsoft.com/office/drawing/2014/main" id="{4A9250B7-DDC9-4082-A410-1AB0B4CF01FA}"/>
            </a:ext>
          </a:extLst>
        </xdr:cNvPr>
        <xdr:cNvSpPr/>
      </xdr:nvSpPr>
      <xdr:spPr>
        <a:xfrm rot="8610196">
          <a:off x="2095501" y="871903"/>
          <a:ext cx="424961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16</xdr:col>
      <xdr:colOff>560512</xdr:colOff>
      <xdr:row>104</xdr:row>
      <xdr:rowOff>40298</xdr:rowOff>
    </xdr:from>
    <xdr:to>
      <xdr:col>17</xdr:col>
      <xdr:colOff>413973</xdr:colOff>
      <xdr:row>107</xdr:row>
      <xdr:rowOff>10990</xdr:rowOff>
    </xdr:to>
    <xdr:sp macro="" textlink="">
      <xdr:nvSpPr>
        <xdr:cNvPr id="73" name="Arc 72">
          <a:extLst>
            <a:ext uri="{FF2B5EF4-FFF2-40B4-BE49-F238E27FC236}">
              <a16:creationId xmlns:a16="http://schemas.microsoft.com/office/drawing/2014/main" id="{5937D98A-2617-4B5C-8046-3F64CD1493CB}"/>
            </a:ext>
          </a:extLst>
        </xdr:cNvPr>
        <xdr:cNvSpPr/>
      </xdr:nvSpPr>
      <xdr:spPr>
        <a:xfrm rot="3180970">
          <a:off x="2963742" y="2047875"/>
          <a:ext cx="410308" cy="498230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18</xdr:col>
      <xdr:colOff>260107</xdr:colOff>
      <xdr:row>97</xdr:row>
      <xdr:rowOff>3664</xdr:rowOff>
    </xdr:from>
    <xdr:to>
      <xdr:col>19</xdr:col>
      <xdr:colOff>113569</xdr:colOff>
      <xdr:row>99</xdr:row>
      <xdr:rowOff>120894</xdr:rowOff>
    </xdr:to>
    <xdr:sp macro="" textlink="">
      <xdr:nvSpPr>
        <xdr:cNvPr id="74" name="Arc 73">
          <a:extLst>
            <a:ext uri="{FF2B5EF4-FFF2-40B4-BE49-F238E27FC236}">
              <a16:creationId xmlns:a16="http://schemas.microsoft.com/office/drawing/2014/main" id="{0D8F2704-18D8-494F-B5B0-3D85D21F0655}"/>
            </a:ext>
          </a:extLst>
        </xdr:cNvPr>
        <xdr:cNvSpPr/>
      </xdr:nvSpPr>
      <xdr:spPr>
        <a:xfrm rot="18742454">
          <a:off x="3934559" y="1003789"/>
          <a:ext cx="410307" cy="461596"/>
        </a:xfrm>
        <a:prstGeom prst="arc">
          <a:avLst>
            <a:gd name="adj1" fmla="val 16200000"/>
            <a:gd name="adj2" fmla="val 10983279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12</xdr:col>
      <xdr:colOff>500008</xdr:colOff>
      <xdr:row>106</xdr:row>
      <xdr:rowOff>55249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B46B9CB5-8C0C-4E01-91EB-4588177B9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212" y="15130096"/>
          <a:ext cx="3540681" cy="787941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</xdr:row>
      <xdr:rowOff>140803</xdr:rowOff>
    </xdr:from>
    <xdr:to>
      <xdr:col>16</xdr:col>
      <xdr:colOff>281609</xdr:colOff>
      <xdr:row>152</xdr:row>
      <xdr:rowOff>140804</xdr:rowOff>
    </xdr:to>
    <xdr:graphicFrame macro="">
      <xdr:nvGraphicFramePr>
        <xdr:cNvPr id="76" name="Chart 75">
          <a:extLst>
            <a:ext uri="{FF2B5EF4-FFF2-40B4-BE49-F238E27FC236}">
              <a16:creationId xmlns:a16="http://schemas.microsoft.com/office/drawing/2014/main" id="{01B9310E-D81E-474F-9197-8AABAE96B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7</xdr:row>
      <xdr:rowOff>8919</xdr:rowOff>
    </xdr:from>
    <xdr:to>
      <xdr:col>26</xdr:col>
      <xdr:colOff>39041</xdr:colOff>
      <xdr:row>31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815205-575D-D039-08AE-B5124838D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1275744"/>
          <a:ext cx="6744641" cy="43440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180974</xdr:colOff>
      <xdr:row>129</xdr:row>
      <xdr:rowOff>19050</xdr:rowOff>
    </xdr:from>
    <xdr:to>
      <xdr:col>25</xdr:col>
      <xdr:colOff>609599</xdr:colOff>
      <xdr:row>149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8A770F-E36E-BDD9-F466-91210AB19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</xdr:colOff>
      <xdr:row>129</xdr:row>
      <xdr:rowOff>1</xdr:rowOff>
    </xdr:from>
    <xdr:to>
      <xdr:col>16</xdr:col>
      <xdr:colOff>1</xdr:colOff>
      <xdr:row>149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417816-A0F8-2A29-5AF4-9A2F535A0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unstats.un.org/unsd/nationalaccount/docs/SUT_IOT_HB_Final_Cove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8745-312D-430B-ADDC-6FE62853A492}">
  <dimension ref="A1:AD134"/>
  <sheetViews>
    <sheetView topLeftCell="A115" zoomScale="115" zoomScaleNormal="115" workbookViewId="0">
      <selection activeCell="F140" sqref="F140"/>
    </sheetView>
  </sheetViews>
  <sheetFormatPr defaultRowHeight="11.25" x14ac:dyDescent="0.2"/>
  <cols>
    <col min="1" max="1" width="26" style="4" bestFit="1" customWidth="1"/>
    <col min="2" max="2" width="9.28515625" style="4" bestFit="1" customWidth="1"/>
    <col min="3" max="4" width="9.7109375" style="4" bestFit="1" customWidth="1"/>
    <col min="5" max="16384" width="9.140625" style="4"/>
  </cols>
  <sheetData>
    <row r="1" spans="1:9" x14ac:dyDescent="0.2">
      <c r="A1" s="1" t="s">
        <v>31</v>
      </c>
    </row>
    <row r="2" spans="1:9" x14ac:dyDescent="0.2">
      <c r="A2" s="45" t="s">
        <v>32</v>
      </c>
    </row>
    <row r="3" spans="1:9" x14ac:dyDescent="0.2">
      <c r="A3" s="45"/>
    </row>
    <row r="4" spans="1:9" x14ac:dyDescent="0.2">
      <c r="A4" s="1" t="s">
        <v>26</v>
      </c>
    </row>
    <row r="5" spans="1:9" x14ac:dyDescent="0.2">
      <c r="A5" s="4" t="s">
        <v>29</v>
      </c>
      <c r="D5" s="33">
        <v>8</v>
      </c>
      <c r="H5" s="4" t="s">
        <v>34</v>
      </c>
    </row>
    <row r="6" spans="1:9" x14ac:dyDescent="0.2">
      <c r="H6" s="47" t="s">
        <v>33</v>
      </c>
      <c r="I6" s="4" t="s">
        <v>4</v>
      </c>
    </row>
    <row r="7" spans="1:9" x14ac:dyDescent="0.2">
      <c r="H7" s="47" t="s">
        <v>35</v>
      </c>
      <c r="I7" s="4" t="s">
        <v>21</v>
      </c>
    </row>
    <row r="8" spans="1:9" x14ac:dyDescent="0.2">
      <c r="B8" s="2">
        <v>3</v>
      </c>
      <c r="D8" s="33">
        <v>21</v>
      </c>
      <c r="H8" s="47" t="s">
        <v>36</v>
      </c>
      <c r="I8" s="4" t="s">
        <v>22</v>
      </c>
    </row>
    <row r="9" spans="1:9" x14ac:dyDescent="0.2">
      <c r="F9" s="33">
        <v>471</v>
      </c>
    </row>
    <row r="10" spans="1:9" x14ac:dyDescent="0.2">
      <c r="C10" s="4">
        <v>10</v>
      </c>
      <c r="D10" s="33">
        <v>143</v>
      </c>
    </row>
    <row r="12" spans="1:9" x14ac:dyDescent="0.2">
      <c r="C12" s="33">
        <v>1</v>
      </c>
      <c r="E12" s="33">
        <v>337</v>
      </c>
    </row>
    <row r="18" spans="1:10" x14ac:dyDescent="0.2">
      <c r="D18" s="25">
        <v>772</v>
      </c>
    </row>
    <row r="19" spans="1:10" x14ac:dyDescent="0.2">
      <c r="D19" s="25"/>
    </row>
    <row r="20" spans="1:10" x14ac:dyDescent="0.2">
      <c r="A20" s="64" t="s">
        <v>38</v>
      </c>
      <c r="B20" s="65"/>
      <c r="C20" s="65"/>
      <c r="D20" s="66"/>
    </row>
    <row r="21" spans="1:10" x14ac:dyDescent="0.2">
      <c r="D21" s="25"/>
    </row>
    <row r="22" spans="1:10" ht="11.25" customHeight="1" x14ac:dyDescent="0.2">
      <c r="A22" s="1" t="s">
        <v>23</v>
      </c>
      <c r="B22" s="198" t="s">
        <v>0</v>
      </c>
      <c r="C22" s="198"/>
      <c r="D22" s="198"/>
      <c r="E22" s="198" t="s">
        <v>1</v>
      </c>
      <c r="F22" s="198"/>
      <c r="G22" s="198"/>
      <c r="H22" s="198"/>
      <c r="I22" s="198"/>
    </row>
    <row r="23" spans="1:10" ht="15" customHeight="1" x14ac:dyDescent="0.2">
      <c r="A23" s="23" t="s">
        <v>3</v>
      </c>
      <c r="B23" s="199" t="s">
        <v>4</v>
      </c>
      <c r="C23" s="201" t="s">
        <v>21</v>
      </c>
      <c r="D23" s="199" t="s">
        <v>22</v>
      </c>
      <c r="E23" s="199" t="s">
        <v>5</v>
      </c>
      <c r="F23" s="199"/>
      <c r="G23" s="199" t="s">
        <v>6</v>
      </c>
      <c r="H23" s="199" t="s">
        <v>7</v>
      </c>
      <c r="I23" s="199" t="s">
        <v>8</v>
      </c>
      <c r="J23" s="199" t="s">
        <v>2</v>
      </c>
    </row>
    <row r="24" spans="1:10" ht="24.75" customHeight="1" thickBot="1" x14ac:dyDescent="0.25">
      <c r="B24" s="200"/>
      <c r="C24" s="202"/>
      <c r="D24" s="200"/>
      <c r="E24" s="24" t="s">
        <v>9</v>
      </c>
      <c r="F24" s="24" t="s">
        <v>10</v>
      </c>
      <c r="G24" s="199"/>
      <c r="H24" s="199"/>
      <c r="I24" s="199"/>
      <c r="J24" s="203"/>
    </row>
    <row r="25" spans="1:10" x14ac:dyDescent="0.2">
      <c r="A25" s="4" t="s">
        <v>4</v>
      </c>
      <c r="B25" s="34"/>
      <c r="C25" s="35"/>
      <c r="D25" s="35"/>
      <c r="E25" s="7">
        <v>9</v>
      </c>
      <c r="F25" s="7">
        <v>0</v>
      </c>
      <c r="G25" s="7">
        <v>0</v>
      </c>
      <c r="H25" s="7">
        <v>3</v>
      </c>
      <c r="I25" s="7">
        <v>5</v>
      </c>
      <c r="J25" s="38"/>
    </row>
    <row r="26" spans="1:10" x14ac:dyDescent="0.2">
      <c r="A26" s="4" t="s">
        <v>21</v>
      </c>
      <c r="B26" s="36"/>
      <c r="C26" s="37"/>
      <c r="D26" s="37"/>
      <c r="E26" s="4">
        <v>255</v>
      </c>
      <c r="F26" s="4">
        <v>7</v>
      </c>
      <c r="G26" s="4">
        <v>247</v>
      </c>
      <c r="H26" s="4">
        <v>-58</v>
      </c>
      <c r="I26" s="4">
        <v>612</v>
      </c>
      <c r="J26" s="39"/>
    </row>
    <row r="27" spans="1:10" ht="12" thickBot="1" x14ac:dyDescent="0.25">
      <c r="A27" s="4" t="s">
        <v>22</v>
      </c>
      <c r="B27" s="36"/>
      <c r="C27" s="37"/>
      <c r="D27" s="37"/>
      <c r="E27" s="4">
        <v>777</v>
      </c>
      <c r="F27" s="4">
        <v>490</v>
      </c>
      <c r="G27" s="4">
        <v>66</v>
      </c>
      <c r="H27" s="4">
        <v>6</v>
      </c>
      <c r="I27" s="4">
        <v>179</v>
      </c>
      <c r="J27" s="40"/>
    </row>
    <row r="28" spans="1:10" x14ac:dyDescent="0.2">
      <c r="A28" s="13" t="s">
        <v>11</v>
      </c>
      <c r="B28" s="152">
        <f t="shared" ref="B28:I28" si="0">SUM(B25:B27)</f>
        <v>0</v>
      </c>
      <c r="C28" s="153">
        <f t="shared" si="0"/>
        <v>0</v>
      </c>
      <c r="D28" s="153">
        <f t="shared" si="0"/>
        <v>0</v>
      </c>
      <c r="E28" s="154">
        <f t="shared" si="0"/>
        <v>1041</v>
      </c>
      <c r="F28" s="154">
        <f t="shared" si="0"/>
        <v>497</v>
      </c>
      <c r="G28" s="154">
        <f t="shared" si="0"/>
        <v>313</v>
      </c>
      <c r="H28" s="154">
        <f t="shared" si="0"/>
        <v>-49</v>
      </c>
      <c r="I28" s="155">
        <f t="shared" si="0"/>
        <v>796</v>
      </c>
      <c r="J28" s="156">
        <f>SUM(B28:I28)</f>
        <v>2598</v>
      </c>
    </row>
    <row r="29" spans="1:10" x14ac:dyDescent="0.2">
      <c r="A29" s="17" t="s">
        <v>12</v>
      </c>
      <c r="B29" s="157">
        <v>5</v>
      </c>
      <c r="C29" s="158">
        <v>300</v>
      </c>
      <c r="D29" s="158">
        <v>110</v>
      </c>
      <c r="E29" s="158">
        <v>128</v>
      </c>
      <c r="F29" s="158">
        <v>9</v>
      </c>
      <c r="G29" s="158">
        <v>61</v>
      </c>
      <c r="H29" s="158">
        <v>31</v>
      </c>
      <c r="I29" s="159">
        <v>189</v>
      </c>
      <c r="J29" s="160">
        <f>SUM(B29:I29)</f>
        <v>833</v>
      </c>
    </row>
    <row r="30" spans="1:10" x14ac:dyDescent="0.2">
      <c r="A30" s="4" t="s">
        <v>13</v>
      </c>
      <c r="B30" s="157">
        <v>2</v>
      </c>
      <c r="C30" s="158">
        <v>12</v>
      </c>
      <c r="D30" s="158">
        <v>53</v>
      </c>
      <c r="E30" s="161">
        <v>151</v>
      </c>
      <c r="F30" s="161">
        <v>6</v>
      </c>
      <c r="G30" s="161">
        <v>34</v>
      </c>
      <c r="H30" s="161"/>
      <c r="I30" s="162"/>
      <c r="J30" s="163">
        <f>SUM(B30:I30)</f>
        <v>258</v>
      </c>
    </row>
    <row r="31" spans="1:10" x14ac:dyDescent="0.2">
      <c r="A31" s="13" t="s">
        <v>14</v>
      </c>
      <c r="B31" s="152">
        <f>SUM(B28:B30)</f>
        <v>7</v>
      </c>
      <c r="C31" s="153">
        <f>SUM(C28:C30)</f>
        <v>312</v>
      </c>
      <c r="D31" s="153">
        <f t="shared" ref="D31:I31" si="1">SUM(D28:D30)</f>
        <v>163</v>
      </c>
      <c r="E31" s="154">
        <f t="shared" si="1"/>
        <v>1320</v>
      </c>
      <c r="F31" s="154">
        <f t="shared" si="1"/>
        <v>512</v>
      </c>
      <c r="G31" s="154">
        <f t="shared" si="1"/>
        <v>408</v>
      </c>
      <c r="H31" s="154">
        <f t="shared" si="1"/>
        <v>-18</v>
      </c>
      <c r="I31" s="155">
        <f t="shared" si="1"/>
        <v>985</v>
      </c>
      <c r="J31" s="153">
        <f>SUM(J28:J30)</f>
        <v>3689</v>
      </c>
    </row>
    <row r="32" spans="1:10" x14ac:dyDescent="0.2">
      <c r="A32" s="4" t="s">
        <v>15</v>
      </c>
      <c r="B32" s="164">
        <v>5</v>
      </c>
      <c r="C32" s="165">
        <v>377</v>
      </c>
      <c r="D32" s="165">
        <v>848</v>
      </c>
      <c r="E32" s="161"/>
      <c r="F32" s="161"/>
      <c r="G32" s="161"/>
      <c r="H32" s="161"/>
      <c r="I32" s="162"/>
      <c r="J32" s="153">
        <f>SUM(B32:I32)</f>
        <v>1230</v>
      </c>
    </row>
    <row r="33" spans="1:10" x14ac:dyDescent="0.2">
      <c r="A33" s="4" t="s">
        <v>16</v>
      </c>
      <c r="B33" s="164">
        <v>-6</v>
      </c>
      <c r="C33" s="165">
        <v>-2</v>
      </c>
      <c r="D33" s="165">
        <v>-3</v>
      </c>
      <c r="E33" s="161"/>
      <c r="F33" s="161"/>
      <c r="G33" s="161"/>
      <c r="H33" s="161"/>
      <c r="I33" s="162"/>
      <c r="J33" s="154">
        <f>SUM(B33:I33)</f>
        <v>-11</v>
      </c>
    </row>
    <row r="34" spans="1:10" x14ac:dyDescent="0.2">
      <c r="A34" s="4" t="s">
        <v>17</v>
      </c>
      <c r="B34" s="164">
        <v>8</v>
      </c>
      <c r="C34" s="165">
        <v>84</v>
      </c>
      <c r="D34" s="165">
        <v>283</v>
      </c>
      <c r="E34" s="161"/>
      <c r="F34" s="161"/>
      <c r="G34" s="161"/>
      <c r="H34" s="161"/>
      <c r="I34" s="162"/>
      <c r="J34" s="154">
        <f>SUM(B34:I34)</f>
        <v>375</v>
      </c>
    </row>
    <row r="35" spans="1:10" x14ac:dyDescent="0.2">
      <c r="A35" s="4" t="s">
        <v>18</v>
      </c>
      <c r="B35" s="164">
        <v>7</v>
      </c>
      <c r="C35" s="165">
        <v>85</v>
      </c>
      <c r="D35" s="165">
        <v>430</v>
      </c>
      <c r="E35" s="161"/>
      <c r="F35" s="161"/>
      <c r="G35" s="161"/>
      <c r="H35" s="161"/>
      <c r="I35" s="162"/>
      <c r="J35" s="154">
        <f>SUM(B35:I35)</f>
        <v>522</v>
      </c>
    </row>
    <row r="36" spans="1:10" ht="12" thickBot="1" x14ac:dyDescent="0.25">
      <c r="A36" s="13" t="s">
        <v>19</v>
      </c>
      <c r="B36" s="166">
        <f>SUM(B32:B35)</f>
        <v>14</v>
      </c>
      <c r="C36" s="167">
        <f t="shared" ref="C36:D36" si="2">SUM(C32:C35)</f>
        <v>544</v>
      </c>
      <c r="D36" s="167">
        <f t="shared" si="2"/>
        <v>1558</v>
      </c>
      <c r="E36" s="168"/>
      <c r="F36" s="168"/>
      <c r="G36" s="168"/>
      <c r="H36" s="168"/>
      <c r="I36" s="169"/>
      <c r="J36" s="153">
        <f>SUM(B36:I36)</f>
        <v>2116</v>
      </c>
    </row>
    <row r="37" spans="1:10" ht="12" thickBot="1" x14ac:dyDescent="0.25">
      <c r="A37" s="4" t="s">
        <v>20</v>
      </c>
      <c r="B37" s="41"/>
      <c r="C37" s="42"/>
      <c r="D37" s="43"/>
      <c r="E37" s="163">
        <f t="shared" ref="E37:I37" si="3">SUM(E31+E36)</f>
        <v>1320</v>
      </c>
      <c r="F37" s="163">
        <f t="shared" si="3"/>
        <v>512</v>
      </c>
      <c r="G37" s="163">
        <f t="shared" si="3"/>
        <v>408</v>
      </c>
      <c r="H37" s="163">
        <f t="shared" si="3"/>
        <v>-18</v>
      </c>
      <c r="I37" s="163">
        <f t="shared" si="3"/>
        <v>985</v>
      </c>
    </row>
    <row r="38" spans="1:10" x14ac:dyDescent="0.2">
      <c r="B38" s="1"/>
    </row>
    <row r="39" spans="1:10" x14ac:dyDescent="0.2">
      <c r="A39" s="64" t="s">
        <v>39</v>
      </c>
      <c r="B39" s="65"/>
      <c r="C39" s="65"/>
      <c r="D39" s="25"/>
    </row>
    <row r="40" spans="1:10" x14ac:dyDescent="0.2">
      <c r="B40" s="1"/>
    </row>
    <row r="41" spans="1:10" x14ac:dyDescent="0.2">
      <c r="A41" s="1" t="s">
        <v>27</v>
      </c>
      <c r="B41" s="1"/>
    </row>
    <row r="42" spans="1:10" x14ac:dyDescent="0.2">
      <c r="A42" s="4" t="s">
        <v>28</v>
      </c>
      <c r="B42" s="1"/>
    </row>
    <row r="43" spans="1:10" x14ac:dyDescent="0.2">
      <c r="A43" s="4" t="s">
        <v>30</v>
      </c>
      <c r="B43" s="1"/>
    </row>
    <row r="45" spans="1:10" x14ac:dyDescent="0.2">
      <c r="A45" s="1" t="s">
        <v>23</v>
      </c>
    </row>
    <row r="46" spans="1:10" x14ac:dyDescent="0.2">
      <c r="A46" s="1" t="s">
        <v>25</v>
      </c>
    </row>
    <row r="47" spans="1:10" ht="15" customHeight="1" x14ac:dyDescent="0.2">
      <c r="A47" s="23" t="s">
        <v>24</v>
      </c>
      <c r="B47" s="204" t="s">
        <v>4</v>
      </c>
      <c r="C47" s="206" t="s">
        <v>21</v>
      </c>
      <c r="D47" s="204" t="s">
        <v>22</v>
      </c>
    </row>
    <row r="48" spans="1:10" x14ac:dyDescent="0.2">
      <c r="B48" s="205"/>
      <c r="C48" s="207"/>
      <c r="D48" s="205"/>
    </row>
    <row r="49" spans="1:7" x14ac:dyDescent="0.2">
      <c r="A49" s="4" t="s">
        <v>4</v>
      </c>
      <c r="B49" s="172"/>
      <c r="C49" s="173"/>
      <c r="D49" s="174"/>
    </row>
    <row r="50" spans="1:7" x14ac:dyDescent="0.2">
      <c r="A50" s="4" t="s">
        <v>21</v>
      </c>
      <c r="B50" s="175"/>
      <c r="C50" s="176"/>
      <c r="D50" s="177"/>
    </row>
    <row r="51" spans="1:7" x14ac:dyDescent="0.2">
      <c r="A51" s="4" t="s">
        <v>22</v>
      </c>
      <c r="B51" s="178"/>
      <c r="C51" s="179"/>
      <c r="D51" s="180"/>
    </row>
    <row r="52" spans="1:7" x14ac:dyDescent="0.2">
      <c r="A52" s="17" t="s">
        <v>12</v>
      </c>
      <c r="B52" s="171"/>
      <c r="C52" s="171"/>
      <c r="D52" s="171"/>
    </row>
    <row r="53" spans="1:7" x14ac:dyDescent="0.2">
      <c r="A53" s="4" t="s">
        <v>13</v>
      </c>
      <c r="B53" s="171"/>
      <c r="C53" s="171"/>
      <c r="D53" s="171"/>
    </row>
    <row r="54" spans="1:7" x14ac:dyDescent="0.2">
      <c r="A54" s="4" t="s">
        <v>15</v>
      </c>
      <c r="B54" s="171"/>
      <c r="C54" s="171"/>
      <c r="D54" s="171"/>
    </row>
    <row r="55" spans="1:7" x14ac:dyDescent="0.2">
      <c r="A55" s="4" t="s">
        <v>16</v>
      </c>
      <c r="B55" s="171"/>
      <c r="C55" s="171"/>
      <c r="D55" s="171"/>
    </row>
    <row r="56" spans="1:7" x14ac:dyDescent="0.2">
      <c r="A56" s="4" t="s">
        <v>17</v>
      </c>
      <c r="B56" s="171"/>
      <c r="C56" s="171"/>
      <c r="D56" s="171"/>
    </row>
    <row r="57" spans="1:7" x14ac:dyDescent="0.2">
      <c r="A57" s="4" t="s">
        <v>18</v>
      </c>
      <c r="B57" s="171"/>
      <c r="C57" s="171"/>
      <c r="D57" s="171"/>
    </row>
    <row r="58" spans="1:7" x14ac:dyDescent="0.2">
      <c r="B58" s="110">
        <f>SUM(B49:B57)</f>
        <v>0</v>
      </c>
      <c r="C58" s="110">
        <f t="shared" ref="C58:D58" si="4">SUM(C49:C57)</f>
        <v>0</v>
      </c>
      <c r="D58" s="110">
        <f t="shared" si="4"/>
        <v>0</v>
      </c>
    </row>
    <row r="59" spans="1:7" x14ac:dyDescent="0.2">
      <c r="C59" s="44"/>
      <c r="D59" s="44"/>
      <c r="E59" s="44"/>
      <c r="F59" s="44"/>
      <c r="G59" s="44"/>
    </row>
    <row r="60" spans="1:7" x14ac:dyDescent="0.2">
      <c r="A60" s="64" t="s">
        <v>40</v>
      </c>
      <c r="B60" s="65"/>
      <c r="C60" s="65"/>
    </row>
    <row r="63" spans="1:7" x14ac:dyDescent="0.2">
      <c r="A63" s="1" t="s">
        <v>91</v>
      </c>
    </row>
    <row r="64" spans="1:7" x14ac:dyDescent="0.2">
      <c r="A64" s="4" t="s">
        <v>37</v>
      </c>
    </row>
    <row r="65" spans="1:9" x14ac:dyDescent="0.2">
      <c r="A65" s="4" t="s">
        <v>41</v>
      </c>
    </row>
    <row r="66" spans="1:9" x14ac:dyDescent="0.2">
      <c r="A66" s="4" t="s">
        <v>42</v>
      </c>
    </row>
    <row r="69" spans="1:9" ht="14.25" customHeight="1" x14ac:dyDescent="0.2">
      <c r="A69" s="23" t="s">
        <v>44</v>
      </c>
      <c r="B69" s="199" t="s">
        <v>4</v>
      </c>
      <c r="C69" s="201" t="s">
        <v>21</v>
      </c>
      <c r="D69" s="199" t="s">
        <v>22</v>
      </c>
    </row>
    <row r="70" spans="1:9" x14ac:dyDescent="0.2">
      <c r="B70" s="200"/>
      <c r="C70" s="202"/>
      <c r="D70" s="200"/>
      <c r="G70" s="4" t="s">
        <v>43</v>
      </c>
    </row>
    <row r="71" spans="1:9" x14ac:dyDescent="0.2">
      <c r="A71" s="4" t="s">
        <v>4</v>
      </c>
      <c r="B71" s="172"/>
      <c r="C71" s="173"/>
      <c r="D71" s="174"/>
      <c r="G71" s="50">
        <v>1</v>
      </c>
      <c r="H71" s="7">
        <v>0</v>
      </c>
      <c r="I71" s="8">
        <v>0</v>
      </c>
    </row>
    <row r="72" spans="1:9" x14ac:dyDescent="0.2">
      <c r="A72" s="4" t="s">
        <v>21</v>
      </c>
      <c r="B72" s="175"/>
      <c r="C72" s="176"/>
      <c r="D72" s="177"/>
      <c r="G72" s="19">
        <v>0</v>
      </c>
      <c r="H72" s="4">
        <v>1</v>
      </c>
      <c r="I72" s="12">
        <v>0</v>
      </c>
    </row>
    <row r="73" spans="1:9" x14ac:dyDescent="0.2">
      <c r="A73" s="4" t="s">
        <v>22</v>
      </c>
      <c r="B73" s="178"/>
      <c r="C73" s="179"/>
      <c r="D73" s="180"/>
      <c r="G73" s="51">
        <v>0</v>
      </c>
      <c r="H73" s="52">
        <v>0</v>
      </c>
      <c r="I73" s="53">
        <v>1</v>
      </c>
    </row>
    <row r="77" spans="1:9" x14ac:dyDescent="0.2">
      <c r="A77" s="1" t="s">
        <v>92</v>
      </c>
    </row>
    <row r="78" spans="1:9" x14ac:dyDescent="0.2">
      <c r="A78" s="4" t="s">
        <v>45</v>
      </c>
    </row>
    <row r="79" spans="1:9" x14ac:dyDescent="0.2">
      <c r="A79" s="4" t="s">
        <v>46</v>
      </c>
    </row>
    <row r="80" spans="1:9" x14ac:dyDescent="0.2">
      <c r="A80" s="4" t="s">
        <v>42</v>
      </c>
    </row>
    <row r="82" spans="1:18" ht="12" customHeight="1" x14ac:dyDescent="0.2">
      <c r="I82" s="4" t="s">
        <v>47</v>
      </c>
    </row>
    <row r="83" spans="1:18" ht="12" x14ac:dyDescent="0.2">
      <c r="A83" s="23" t="s">
        <v>53</v>
      </c>
      <c r="B83" s="199" t="s">
        <v>4</v>
      </c>
      <c r="C83" s="201" t="s">
        <v>21</v>
      </c>
      <c r="D83" s="199" t="s">
        <v>22</v>
      </c>
    </row>
    <row r="84" spans="1:18" x14ac:dyDescent="0.2">
      <c r="B84" s="200"/>
      <c r="C84" s="202"/>
      <c r="D84" s="200"/>
    </row>
    <row r="85" spans="1:18" x14ac:dyDescent="0.2">
      <c r="A85" s="4" t="s">
        <v>4</v>
      </c>
      <c r="B85" s="172"/>
      <c r="C85" s="173"/>
      <c r="D85" s="174"/>
    </row>
    <row r="86" spans="1:18" x14ac:dyDescent="0.2">
      <c r="A86" s="4" t="s">
        <v>21</v>
      </c>
      <c r="B86" s="175"/>
      <c r="C86" s="176"/>
      <c r="D86" s="177"/>
    </row>
    <row r="87" spans="1:18" x14ac:dyDescent="0.2">
      <c r="A87" s="4" t="s">
        <v>22</v>
      </c>
      <c r="B87" s="178"/>
      <c r="C87" s="179"/>
      <c r="D87" s="180"/>
    </row>
    <row r="90" spans="1:18" x14ac:dyDescent="0.2">
      <c r="A90" s="64" t="s">
        <v>48</v>
      </c>
      <c r="B90" s="65"/>
    </row>
    <row r="91" spans="1:18" x14ac:dyDescent="0.2">
      <c r="A91" s="4" t="s">
        <v>49</v>
      </c>
    </row>
    <row r="94" spans="1:18" x14ac:dyDescent="0.2">
      <c r="A94" s="23" t="s">
        <v>50</v>
      </c>
      <c r="B94" s="4" t="s">
        <v>1</v>
      </c>
      <c r="D94" s="23" t="s">
        <v>51</v>
      </c>
      <c r="E94" s="4" t="s">
        <v>57</v>
      </c>
      <c r="G94" s="4" t="s">
        <v>56</v>
      </c>
      <c r="I94" s="4" t="s">
        <v>117</v>
      </c>
      <c r="O94" s="1" t="s">
        <v>26</v>
      </c>
    </row>
    <row r="95" spans="1:18" x14ac:dyDescent="0.2">
      <c r="A95" s="4" t="s">
        <v>4</v>
      </c>
      <c r="B95" s="61">
        <f>SUM(E25:I25)</f>
        <v>17</v>
      </c>
      <c r="E95" s="195"/>
      <c r="G95" s="61">
        <f t="array" ref="G95:G97">J25:J27</f>
        <v>0</v>
      </c>
      <c r="I95" s="34"/>
      <c r="J95" s="35"/>
      <c r="K95" s="181"/>
      <c r="O95" s="4" t="s">
        <v>29</v>
      </c>
      <c r="R95" s="33">
        <v>8</v>
      </c>
    </row>
    <row r="96" spans="1:18" x14ac:dyDescent="0.2">
      <c r="A96" s="4" t="s">
        <v>21</v>
      </c>
      <c r="B96" s="62">
        <f t="shared" ref="B96:B97" si="5">SUM(E26:I26)</f>
        <v>1063</v>
      </c>
      <c r="E96" s="196"/>
      <c r="G96" s="62">
        <v>0</v>
      </c>
      <c r="I96" s="36"/>
      <c r="J96" s="37"/>
      <c r="K96" s="182"/>
    </row>
    <row r="97" spans="1:27" x14ac:dyDescent="0.2">
      <c r="A97" s="4" t="s">
        <v>22</v>
      </c>
      <c r="B97" s="63">
        <f t="shared" si="5"/>
        <v>1518</v>
      </c>
      <c r="E97" s="197"/>
      <c r="G97" s="63">
        <v>0</v>
      </c>
      <c r="I97" s="183"/>
      <c r="J97" s="184"/>
      <c r="K97" s="185"/>
    </row>
    <row r="98" spans="1:27" x14ac:dyDescent="0.2">
      <c r="P98" s="2">
        <v>3</v>
      </c>
      <c r="R98" s="33">
        <v>21</v>
      </c>
    </row>
    <row r="99" spans="1:27" x14ac:dyDescent="0.2">
      <c r="A99" s="4" t="s">
        <v>54</v>
      </c>
      <c r="T99" s="33">
        <v>471</v>
      </c>
    </row>
    <row r="100" spans="1:27" x14ac:dyDescent="0.2">
      <c r="A100" s="4" t="s">
        <v>55</v>
      </c>
      <c r="Q100" s="4">
        <v>10</v>
      </c>
      <c r="R100" s="33">
        <v>143</v>
      </c>
    </row>
    <row r="102" spans="1:27" x14ac:dyDescent="0.2">
      <c r="Q102" s="33">
        <v>1</v>
      </c>
      <c r="S102" s="33">
        <v>337</v>
      </c>
    </row>
    <row r="104" spans="1:27" x14ac:dyDescent="0.2">
      <c r="A104" s="64" t="s">
        <v>99</v>
      </c>
      <c r="B104" s="65"/>
      <c r="C104" s="65"/>
      <c r="D104" s="65"/>
      <c r="E104" s="65"/>
    </row>
    <row r="108" spans="1:27" x14ac:dyDescent="0.2">
      <c r="R108" s="25">
        <v>772</v>
      </c>
    </row>
    <row r="111" spans="1:27" x14ac:dyDescent="0.2">
      <c r="A111" s="4" t="s">
        <v>100</v>
      </c>
    </row>
    <row r="112" spans="1:27" ht="12" x14ac:dyDescent="0.2">
      <c r="B112" s="4" t="s">
        <v>96</v>
      </c>
      <c r="G112" s="4" t="s">
        <v>24</v>
      </c>
      <c r="L112" s="4" t="s">
        <v>101</v>
      </c>
      <c r="Q112" s="4" t="s">
        <v>102</v>
      </c>
      <c r="V112" s="4" t="s">
        <v>103</v>
      </c>
      <c r="AA112" s="4" t="s">
        <v>104</v>
      </c>
    </row>
    <row r="113" spans="1:30" x14ac:dyDescent="0.2">
      <c r="B113" s="46" t="s">
        <v>33</v>
      </c>
      <c r="C113" s="54">
        <f t="array" ref="C113:E115">G71:I73</f>
        <v>1</v>
      </c>
      <c r="D113" s="55">
        <v>0</v>
      </c>
      <c r="E113" s="56">
        <v>0</v>
      </c>
      <c r="G113" s="46" t="s">
        <v>33</v>
      </c>
      <c r="H113" s="172">
        <f t="array" ref="H113:J115">B49:D51</f>
        <v>0</v>
      </c>
      <c r="I113" s="173">
        <v>0</v>
      </c>
      <c r="J113" s="174">
        <v>0</v>
      </c>
      <c r="L113" s="46" t="s">
        <v>33</v>
      </c>
      <c r="M113" s="172"/>
      <c r="N113" s="173"/>
      <c r="O113" s="174"/>
      <c r="Q113" s="46" t="s">
        <v>33</v>
      </c>
      <c r="R113" s="172"/>
      <c r="S113" s="173"/>
      <c r="T113" s="174"/>
      <c r="V113" s="46" t="s">
        <v>33</v>
      </c>
      <c r="W113" s="172"/>
      <c r="X113" s="173"/>
      <c r="Y113" s="174"/>
      <c r="AA113" s="46" t="s">
        <v>33</v>
      </c>
      <c r="AB113" s="172"/>
      <c r="AC113" s="173"/>
      <c r="AD113" s="174"/>
    </row>
    <row r="114" spans="1:30" x14ac:dyDescent="0.2">
      <c r="B114" s="46" t="s">
        <v>35</v>
      </c>
      <c r="C114" s="48">
        <v>0</v>
      </c>
      <c r="D114" s="49">
        <v>1</v>
      </c>
      <c r="E114" s="57">
        <v>0</v>
      </c>
      <c r="G114" s="46" t="s">
        <v>35</v>
      </c>
      <c r="H114" s="175">
        <v>0</v>
      </c>
      <c r="I114" s="176">
        <v>0</v>
      </c>
      <c r="J114" s="177">
        <v>0</v>
      </c>
      <c r="L114" s="46" t="s">
        <v>35</v>
      </c>
      <c r="M114" s="175"/>
      <c r="N114" s="176"/>
      <c r="O114" s="177"/>
      <c r="Q114" s="46" t="s">
        <v>35</v>
      </c>
      <c r="R114" s="175"/>
      <c r="S114" s="176"/>
      <c r="T114" s="177"/>
      <c r="V114" s="46" t="s">
        <v>35</v>
      </c>
      <c r="W114" s="175"/>
      <c r="X114" s="176"/>
      <c r="Y114" s="177"/>
      <c r="AA114" s="46" t="s">
        <v>35</v>
      </c>
      <c r="AB114" s="175"/>
      <c r="AC114" s="176"/>
      <c r="AD114" s="177"/>
    </row>
    <row r="115" spans="1:30" x14ac:dyDescent="0.2">
      <c r="B115" s="46" t="s">
        <v>36</v>
      </c>
      <c r="C115" s="58">
        <v>0</v>
      </c>
      <c r="D115" s="59">
        <v>0</v>
      </c>
      <c r="E115" s="60">
        <v>1</v>
      </c>
      <c r="G115" s="46" t="s">
        <v>36</v>
      </c>
      <c r="H115" s="178">
        <v>0</v>
      </c>
      <c r="I115" s="179">
        <v>0</v>
      </c>
      <c r="J115" s="180">
        <v>0</v>
      </c>
      <c r="L115" s="46" t="s">
        <v>36</v>
      </c>
      <c r="M115" s="178"/>
      <c r="N115" s="179"/>
      <c r="O115" s="180"/>
      <c r="Q115" s="46" t="s">
        <v>36</v>
      </c>
      <c r="R115" s="178"/>
      <c r="S115" s="179"/>
      <c r="T115" s="180"/>
      <c r="V115" s="46" t="s">
        <v>36</v>
      </c>
      <c r="W115" s="178"/>
      <c r="X115" s="179"/>
      <c r="Y115" s="180"/>
      <c r="AA115" s="46" t="s">
        <v>36</v>
      </c>
      <c r="AB115" s="178"/>
      <c r="AC115" s="179"/>
      <c r="AD115" s="180"/>
    </row>
    <row r="117" spans="1:30" x14ac:dyDescent="0.2">
      <c r="A117" s="4" t="s">
        <v>105</v>
      </c>
    </row>
    <row r="118" spans="1:30" ht="12" x14ac:dyDescent="0.2">
      <c r="B118" s="4" t="s">
        <v>96</v>
      </c>
      <c r="G118" s="4" t="s">
        <v>106</v>
      </c>
      <c r="L118" s="4" t="s">
        <v>107</v>
      </c>
      <c r="Q118" s="4" t="s">
        <v>108</v>
      </c>
      <c r="V118" s="4" t="s">
        <v>109</v>
      </c>
      <c r="AA118" s="4" t="s">
        <v>110</v>
      </c>
    </row>
    <row r="119" spans="1:30" x14ac:dyDescent="0.2">
      <c r="B119" s="46" t="s">
        <v>33</v>
      </c>
      <c r="C119" s="54">
        <f t="array" ref="C119:E121">C113:E115</f>
        <v>1</v>
      </c>
      <c r="D119" s="55">
        <v>0</v>
      </c>
      <c r="E119" s="56">
        <v>0</v>
      </c>
      <c r="G119" s="46" t="s">
        <v>33</v>
      </c>
      <c r="H119" s="172"/>
      <c r="I119" s="173"/>
      <c r="J119" s="174"/>
      <c r="L119" s="46" t="s">
        <v>33</v>
      </c>
      <c r="M119" s="172"/>
      <c r="N119" s="173"/>
      <c r="O119" s="174"/>
      <c r="Q119" s="46" t="s">
        <v>33</v>
      </c>
      <c r="R119" s="172"/>
      <c r="S119" s="173"/>
      <c r="T119" s="174"/>
      <c r="V119" s="46" t="s">
        <v>33</v>
      </c>
      <c r="W119" s="172"/>
      <c r="X119" s="173"/>
      <c r="Y119" s="174"/>
      <c r="AA119" s="46" t="s">
        <v>33</v>
      </c>
      <c r="AB119" s="172"/>
      <c r="AC119" s="173"/>
      <c r="AD119" s="174"/>
    </row>
    <row r="120" spans="1:30" x14ac:dyDescent="0.2">
      <c r="B120" s="46" t="s">
        <v>35</v>
      </c>
      <c r="C120" s="48">
        <v>0</v>
      </c>
      <c r="D120" s="49">
        <v>1</v>
      </c>
      <c r="E120" s="57">
        <v>0</v>
      </c>
      <c r="G120" s="46" t="s">
        <v>35</v>
      </c>
      <c r="H120" s="175"/>
      <c r="I120" s="176"/>
      <c r="J120" s="177"/>
      <c r="L120" s="46" t="s">
        <v>35</v>
      </c>
      <c r="M120" s="175"/>
      <c r="N120" s="176"/>
      <c r="O120" s="177"/>
      <c r="Q120" s="46" t="s">
        <v>35</v>
      </c>
      <c r="R120" s="175"/>
      <c r="S120" s="176"/>
      <c r="T120" s="177"/>
      <c r="V120" s="46" t="s">
        <v>35</v>
      </c>
      <c r="W120" s="175"/>
      <c r="X120" s="176"/>
      <c r="Y120" s="177"/>
      <c r="AA120" s="46" t="s">
        <v>35</v>
      </c>
      <c r="AB120" s="175"/>
      <c r="AC120" s="176"/>
      <c r="AD120" s="177"/>
    </row>
    <row r="121" spans="1:30" x14ac:dyDescent="0.2">
      <c r="B121" s="46" t="s">
        <v>36</v>
      </c>
      <c r="C121" s="58">
        <v>0</v>
      </c>
      <c r="D121" s="59">
        <v>0</v>
      </c>
      <c r="E121" s="60">
        <v>1</v>
      </c>
      <c r="G121" s="46" t="s">
        <v>36</v>
      </c>
      <c r="H121" s="178"/>
      <c r="I121" s="179"/>
      <c r="J121" s="180"/>
      <c r="L121" s="46" t="s">
        <v>36</v>
      </c>
      <c r="M121" s="178"/>
      <c r="N121" s="179"/>
      <c r="O121" s="180"/>
      <c r="Q121" s="46" t="s">
        <v>36</v>
      </c>
      <c r="R121" s="178"/>
      <c r="S121" s="179"/>
      <c r="T121" s="180"/>
      <c r="V121" s="46" t="s">
        <v>36</v>
      </c>
      <c r="W121" s="178"/>
      <c r="X121" s="179"/>
      <c r="Y121" s="180"/>
      <c r="AA121" s="46" t="s">
        <v>36</v>
      </c>
      <c r="AB121" s="178"/>
      <c r="AC121" s="179"/>
      <c r="AD121" s="180"/>
    </row>
    <row r="123" spans="1:30" x14ac:dyDescent="0.2">
      <c r="A123" s="4" t="s">
        <v>111</v>
      </c>
    </row>
    <row r="124" spans="1:30" x14ac:dyDescent="0.2">
      <c r="B124" s="4" t="str">
        <f>B118&amp;"*y"</f>
        <v>I*y</v>
      </c>
      <c r="C124" s="4" t="s">
        <v>33</v>
      </c>
      <c r="D124" s="4" t="s">
        <v>35</v>
      </c>
      <c r="E124" s="4" t="s">
        <v>36</v>
      </c>
      <c r="G124" s="4" t="str">
        <f>"("&amp;G118&amp;")*y"</f>
        <v>(I+A)*y</v>
      </c>
      <c r="L124" s="4" t="str">
        <f>"("&amp;L118&amp;")*y"</f>
        <v>(I+A+A2)*y</v>
      </c>
      <c r="Q124" s="4" t="str">
        <f>"("&amp;Q118&amp;")*y"</f>
        <v>(I+A+A2+A3)*y</v>
      </c>
      <c r="V124" s="4" t="str">
        <f>"("&amp;V118&amp;")*y"</f>
        <v>(I+A+A2+A3+A4)*y</v>
      </c>
      <c r="AA124" s="4" t="str">
        <f>"("&amp;AA118&amp;")*y"</f>
        <v>(I+A+A2+A3+A4+A5)*y</v>
      </c>
    </row>
    <row r="125" spans="1:30" x14ac:dyDescent="0.2">
      <c r="B125" s="46" t="s">
        <v>33</v>
      </c>
      <c r="C125" s="54">
        <f t="array" ref="C125:E127">C119:E121*TRANSPOSE($B$95:$B$97)</f>
        <v>17</v>
      </c>
      <c r="D125" s="55">
        <v>0</v>
      </c>
      <c r="E125" s="56">
        <v>0</v>
      </c>
      <c r="H125" s="34"/>
      <c r="I125" s="35"/>
      <c r="J125" s="181"/>
      <c r="M125" s="34"/>
      <c r="N125" s="35"/>
      <c r="O125" s="181"/>
      <c r="R125" s="34"/>
      <c r="S125" s="35"/>
      <c r="T125" s="181"/>
      <c r="W125" s="34"/>
      <c r="X125" s="35"/>
      <c r="Y125" s="181"/>
      <c r="AB125" s="34"/>
      <c r="AC125" s="35"/>
      <c r="AD125" s="181"/>
    </row>
    <row r="126" spans="1:30" x14ac:dyDescent="0.2">
      <c r="B126" s="46" t="s">
        <v>35</v>
      </c>
      <c r="C126" s="48">
        <v>0</v>
      </c>
      <c r="D126" s="49">
        <v>1063</v>
      </c>
      <c r="E126" s="57">
        <v>0</v>
      </c>
      <c r="H126" s="36"/>
      <c r="I126" s="37"/>
      <c r="J126" s="182"/>
      <c r="M126" s="36"/>
      <c r="N126" s="37"/>
      <c r="O126" s="182"/>
      <c r="R126" s="36"/>
      <c r="S126" s="37"/>
      <c r="T126" s="182"/>
      <c r="W126" s="36"/>
      <c r="X126" s="37"/>
      <c r="Y126" s="182"/>
      <c r="AB126" s="36"/>
      <c r="AC126" s="37"/>
      <c r="AD126" s="182"/>
    </row>
    <row r="127" spans="1:30" x14ac:dyDescent="0.2">
      <c r="B127" s="46" t="s">
        <v>36</v>
      </c>
      <c r="C127" s="58">
        <v>0</v>
      </c>
      <c r="D127" s="59">
        <v>0</v>
      </c>
      <c r="E127" s="60">
        <v>1518</v>
      </c>
      <c r="H127" s="183"/>
      <c r="I127" s="184"/>
      <c r="J127" s="185"/>
      <c r="M127" s="183"/>
      <c r="N127" s="184"/>
      <c r="O127" s="185"/>
      <c r="R127" s="183"/>
      <c r="S127" s="184"/>
      <c r="T127" s="185"/>
      <c r="W127" s="183"/>
      <c r="X127" s="184"/>
      <c r="Y127" s="185"/>
      <c r="AB127" s="183"/>
      <c r="AC127" s="184"/>
      <c r="AD127" s="185"/>
    </row>
    <row r="130" spans="1:7" x14ac:dyDescent="0.2">
      <c r="A130" s="4" t="s">
        <v>112</v>
      </c>
      <c r="B130" s="4" t="str">
        <f>B124</f>
        <v>I*y</v>
      </c>
      <c r="C130" s="4" t="str">
        <f>G124</f>
        <v>(I+A)*y</v>
      </c>
      <c r="D130" s="4" t="str">
        <f>L124</f>
        <v>(I+A+A2)*y</v>
      </c>
      <c r="E130" s="4" t="str">
        <f>Q124</f>
        <v>(I+A+A2+A3)*y</v>
      </c>
      <c r="F130" s="4" t="str">
        <f>V124</f>
        <v>(I+A+A2+A3+A4)*y</v>
      </c>
      <c r="G130" s="4" t="str">
        <f>AA124</f>
        <v>(I+A+A2+A3+A4+A5)*y</v>
      </c>
    </row>
    <row r="131" spans="1:7" x14ac:dyDescent="0.2">
      <c r="A131" s="4" t="s">
        <v>113</v>
      </c>
      <c r="B131" s="5" cm="1">
        <f t="array" ref="B131">INDEX($C$125:$AD$127,1,MATCH(B$130,$B$124:$AD$124,0)+1)</f>
        <v>0</v>
      </c>
      <c r="C131" s="6" cm="1">
        <f t="array" ref="C131">INDEX($C$125:$AD$127,1,MATCH(C$130,$B$124:$AD$124,0)+1)</f>
        <v>0</v>
      </c>
      <c r="D131" s="6" cm="1">
        <f t="array" ref="D131">INDEX($C$125:$AD$127,1,MATCH(D$130,$B$124:$AD$124,0)+1)</f>
        <v>0</v>
      </c>
      <c r="E131" s="6" cm="1">
        <f t="array" ref="E131">INDEX($C$125:$AD$127,1,MATCH(E$130,$B$124:$AD$124,0)+1)</f>
        <v>0</v>
      </c>
      <c r="F131" s="6" cm="1">
        <f t="array" ref="F131">INDEX($C$125:$AD$127,1,MATCH(F$130,$B$124:$AD$124,0)+1)</f>
        <v>0</v>
      </c>
      <c r="G131" s="144" cm="1">
        <f t="array" ref="G131">INDEX($C$125:$AD$127,1,MATCH(G$130,$B$124:$AD$124,0)+1)</f>
        <v>0</v>
      </c>
    </row>
    <row r="132" spans="1:7" x14ac:dyDescent="0.2">
      <c r="A132" s="4" t="s">
        <v>114</v>
      </c>
      <c r="B132" s="10" cm="1">
        <f t="array" ref="B132">INDEX($C$125:$AD$127,2,MATCH(B$130,$B$124:$AD$124,0)+1)</f>
        <v>1063</v>
      </c>
      <c r="C132" s="11" cm="1">
        <f t="array" ref="C132">INDEX($C$125:$AD$127,2,MATCH(C$130,$B$124:$AD$124,0)+1)</f>
        <v>0</v>
      </c>
      <c r="D132" s="11" cm="1">
        <f t="array" ref="D132">INDEX($C$125:$AD$127,2,MATCH(D$130,$B$124:$AD$124,0)+1)</f>
        <v>0</v>
      </c>
      <c r="E132" s="11" cm="1">
        <f t="array" ref="E132">INDEX($C$125:$AD$127,2,MATCH(E$130,$B$124:$AD$124,0)+1)</f>
        <v>0</v>
      </c>
      <c r="F132" s="11" cm="1">
        <f t="array" ref="F132">INDEX($C$125:$AD$127,2,MATCH(F$130,$B$124:$AD$124,0)+1)</f>
        <v>0</v>
      </c>
      <c r="G132" s="103" cm="1">
        <f t="array" ref="G132">INDEX($C$125:$AD$127,2,MATCH(G$130,$B$124:$AD$124,0)+1)</f>
        <v>0</v>
      </c>
    </row>
    <row r="133" spans="1:7" x14ac:dyDescent="0.2">
      <c r="A133" s="4" t="s">
        <v>115</v>
      </c>
      <c r="B133" s="10" cm="1">
        <f t="array" ref="B133">INDEX($C$125:$AD$127,3,MATCH(B$130,$B$124:$AD$124,0)+1)</f>
        <v>0</v>
      </c>
      <c r="C133" s="11" cm="1">
        <f t="array" ref="C133">INDEX($C$125:$AD$127,3,MATCH(C$130,$B$124:$AD$124,0)+1)</f>
        <v>0</v>
      </c>
      <c r="D133" s="11" cm="1">
        <f t="array" ref="D133">INDEX($C$125:$AD$127,3,MATCH(D$130,$B$124:$AD$124,0)+1)</f>
        <v>0</v>
      </c>
      <c r="E133" s="11" cm="1">
        <f t="array" ref="E133">INDEX($C$125:$AD$127,3,MATCH(E$130,$B$124:$AD$124,0)+1)</f>
        <v>0</v>
      </c>
      <c r="F133" s="11" cm="1">
        <f t="array" ref="F133">INDEX($C$125:$AD$127,3,MATCH(F$130,$B$124:$AD$124,0)+1)</f>
        <v>0</v>
      </c>
      <c r="G133" s="103" cm="1">
        <f t="array" ref="G133">INDEX($C$125:$AD$127,3,MATCH(G$130,$B$124:$AD$124,0)+1)</f>
        <v>0</v>
      </c>
    </row>
    <row r="134" spans="1:7" x14ac:dyDescent="0.2">
      <c r="A134" s="4" t="s">
        <v>116</v>
      </c>
      <c r="B134" s="145" cm="1">
        <f t="array" ref="B134">INDEX($C$125:$AD$127,3,MATCH(B$130,$B$124:$AD$124,0)+2)</f>
        <v>1518</v>
      </c>
      <c r="C134" s="146" cm="1">
        <f t="array" ref="C134">INDEX($C$125:$AD$127,3,MATCH(C$130,$B$124:$AD$124,0)+2)</f>
        <v>0</v>
      </c>
      <c r="D134" s="146" cm="1">
        <f t="array" ref="D134">INDEX($C$125:$AD$127,3,MATCH(D$130,$B$124:$AD$124,0)+2)</f>
        <v>0</v>
      </c>
      <c r="E134" s="146" cm="1">
        <f t="array" ref="E134">INDEX($C$125:$AD$127,3,MATCH(E$130,$B$124:$AD$124,0)+2)</f>
        <v>0</v>
      </c>
      <c r="F134" s="146" cm="1">
        <f t="array" ref="F134">INDEX($C$125:$AD$127,3,MATCH(F$130,$B$124:$AD$124,0)+2)</f>
        <v>0</v>
      </c>
      <c r="G134" s="147" cm="1">
        <f t="array" ref="G134">INDEX($C$125:$AD$127,3,MATCH(G$130,$B$124:$AD$124,0)+2)</f>
        <v>0</v>
      </c>
    </row>
  </sheetData>
  <mergeCells count="19">
    <mergeCell ref="J23:J24"/>
    <mergeCell ref="B69:B70"/>
    <mergeCell ref="C69:C70"/>
    <mergeCell ref="D69:D70"/>
    <mergeCell ref="B83:B84"/>
    <mergeCell ref="C83:C84"/>
    <mergeCell ref="D83:D84"/>
    <mergeCell ref="G23:G24"/>
    <mergeCell ref="H23:H24"/>
    <mergeCell ref="I23:I24"/>
    <mergeCell ref="B47:B48"/>
    <mergeCell ref="C47:C48"/>
    <mergeCell ref="D47:D48"/>
    <mergeCell ref="B22:D22"/>
    <mergeCell ref="E22:I22"/>
    <mergeCell ref="B23:B24"/>
    <mergeCell ref="C23:C24"/>
    <mergeCell ref="D23:D24"/>
    <mergeCell ref="E23:F23"/>
  </mergeCells>
  <hyperlinks>
    <hyperlink ref="A2" r:id="rId1" xr:uid="{EF3F5A55-55C8-40CA-BE00-39AA66C5486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C01A-F22D-4AC8-A42B-422B374074C0}">
  <dimension ref="A1:O63"/>
  <sheetViews>
    <sheetView zoomScale="85" zoomScaleNormal="85" workbookViewId="0"/>
  </sheetViews>
  <sheetFormatPr defaultRowHeight="14.25" x14ac:dyDescent="0.2"/>
  <cols>
    <col min="1" max="1" width="31.5703125" style="22" customWidth="1"/>
    <col min="2" max="16384" width="9.140625" style="22"/>
  </cols>
  <sheetData>
    <row r="1" spans="1:15" x14ac:dyDescent="0.2">
      <c r="A1" s="170" t="s">
        <v>64</v>
      </c>
    </row>
    <row r="3" spans="1:15" x14ac:dyDescent="0.2">
      <c r="A3" s="68" t="s">
        <v>65</v>
      </c>
      <c r="B3" s="69"/>
      <c r="C3" s="69"/>
      <c r="D3" s="69"/>
      <c r="E3" s="69"/>
      <c r="F3" s="69"/>
      <c r="L3" s="210" t="s">
        <v>79</v>
      </c>
      <c r="M3" s="210"/>
      <c r="N3" s="210"/>
    </row>
    <row r="4" spans="1:15" x14ac:dyDescent="0.2">
      <c r="L4" s="210"/>
      <c r="M4" s="210"/>
      <c r="N4" s="210"/>
    </row>
    <row r="5" spans="1:15" x14ac:dyDescent="0.2">
      <c r="A5" s="22" t="s">
        <v>67</v>
      </c>
      <c r="L5" s="71" t="s">
        <v>76</v>
      </c>
      <c r="M5" s="72" t="s">
        <v>77</v>
      </c>
      <c r="N5" s="72"/>
    </row>
    <row r="6" spans="1:15" x14ac:dyDescent="0.2">
      <c r="L6" s="72" t="s">
        <v>60</v>
      </c>
      <c r="M6" s="73">
        <v>1</v>
      </c>
      <c r="N6" s="72" t="s">
        <v>78</v>
      </c>
    </row>
    <row r="7" spans="1:15" x14ac:dyDescent="0.2">
      <c r="A7" s="1" t="s">
        <v>58</v>
      </c>
      <c r="B7" s="198" t="s">
        <v>0</v>
      </c>
      <c r="C7" s="198"/>
      <c r="D7" s="198"/>
      <c r="E7" s="198" t="s">
        <v>1</v>
      </c>
      <c r="F7" s="198"/>
      <c r="G7" s="198"/>
      <c r="H7" s="198"/>
      <c r="I7" s="198"/>
      <c r="J7" s="199" t="s">
        <v>2</v>
      </c>
      <c r="L7" s="72" t="s">
        <v>62</v>
      </c>
      <c r="M7" s="74">
        <v>34</v>
      </c>
      <c r="N7" s="72" t="s">
        <v>78</v>
      </c>
    </row>
    <row r="8" spans="1:15" ht="15" customHeight="1" x14ac:dyDescent="0.2">
      <c r="A8" s="3" t="s">
        <v>59</v>
      </c>
      <c r="B8" s="199" t="s">
        <v>4</v>
      </c>
      <c r="C8" s="201" t="s">
        <v>21</v>
      </c>
      <c r="D8" s="199" t="s">
        <v>22</v>
      </c>
      <c r="E8" s="208" t="s">
        <v>5</v>
      </c>
      <c r="F8" s="208"/>
      <c r="G8" s="199" t="s">
        <v>6</v>
      </c>
      <c r="H8" s="199" t="s">
        <v>7</v>
      </c>
      <c r="I8" s="199" t="s">
        <v>8</v>
      </c>
      <c r="J8" s="199"/>
      <c r="L8" s="72" t="s">
        <v>63</v>
      </c>
      <c r="M8" s="75">
        <v>298</v>
      </c>
      <c r="N8" s="72" t="s">
        <v>78</v>
      </c>
    </row>
    <row r="9" spans="1:15" x14ac:dyDescent="0.2">
      <c r="A9" s="4"/>
      <c r="B9" s="200"/>
      <c r="C9" s="202"/>
      <c r="D9" s="200"/>
      <c r="E9" s="4" t="s">
        <v>9</v>
      </c>
      <c r="F9" s="4" t="s">
        <v>10</v>
      </c>
      <c r="G9" s="199"/>
      <c r="H9" s="199"/>
      <c r="I9" s="199"/>
      <c r="J9" s="199"/>
    </row>
    <row r="10" spans="1:15" x14ac:dyDescent="0.2">
      <c r="A10" s="4" t="s">
        <v>60</v>
      </c>
      <c r="B10" s="50">
        <v>9260</v>
      </c>
      <c r="C10" s="7">
        <v>560055</v>
      </c>
      <c r="D10" s="7">
        <v>117240</v>
      </c>
      <c r="E10" s="7">
        <v>222268</v>
      </c>
      <c r="F10" s="7"/>
      <c r="G10" s="7"/>
      <c r="H10" s="7"/>
      <c r="I10" s="8"/>
      <c r="J10" s="67">
        <f>SUM(B10:I10)</f>
        <v>908823</v>
      </c>
      <c r="K10" s="4" t="s">
        <v>61</v>
      </c>
      <c r="L10" s="209" t="s">
        <v>66</v>
      </c>
      <c r="M10" s="209"/>
      <c r="N10" s="209"/>
      <c r="O10" s="209"/>
    </row>
    <row r="11" spans="1:15" x14ac:dyDescent="0.2">
      <c r="A11" s="4" t="s">
        <v>62</v>
      </c>
      <c r="B11" s="19">
        <v>1247</v>
      </c>
      <c r="C11" s="4">
        <v>926</v>
      </c>
      <c r="D11" s="4">
        <v>62</v>
      </c>
      <c r="E11" s="4">
        <v>79</v>
      </c>
      <c r="F11" s="4"/>
      <c r="G11" s="4"/>
      <c r="H11" s="4"/>
      <c r="I11" s="12"/>
      <c r="J11" s="67">
        <f>SUM(B11:I11)</f>
        <v>2314</v>
      </c>
      <c r="K11" s="4" t="s">
        <v>61</v>
      </c>
      <c r="L11" s="209"/>
      <c r="M11" s="209"/>
      <c r="N11" s="209"/>
      <c r="O11" s="209"/>
    </row>
    <row r="12" spans="1:15" x14ac:dyDescent="0.2">
      <c r="A12" s="4" t="s">
        <v>63</v>
      </c>
      <c r="B12" s="51">
        <v>137</v>
      </c>
      <c r="C12" s="52">
        <v>62</v>
      </c>
      <c r="D12" s="52">
        <v>2</v>
      </c>
      <c r="E12" s="52">
        <v>4</v>
      </c>
      <c r="F12" s="52"/>
      <c r="G12" s="52"/>
      <c r="H12" s="52"/>
      <c r="I12" s="53"/>
      <c r="J12" s="67">
        <f t="shared" ref="J12" si="0">SUM(B12:I12)</f>
        <v>205</v>
      </c>
      <c r="K12" s="4" t="s">
        <v>61</v>
      </c>
      <c r="L12" s="209"/>
      <c r="M12" s="209"/>
      <c r="N12" s="209"/>
      <c r="O12" s="209"/>
    </row>
    <row r="13" spans="1:15" x14ac:dyDescent="0.2">
      <c r="A13" s="4" t="s">
        <v>80</v>
      </c>
      <c r="B13" s="72"/>
      <c r="C13" s="72"/>
      <c r="D13" s="72"/>
      <c r="E13" s="72"/>
      <c r="F13" s="4"/>
      <c r="G13" s="4"/>
      <c r="H13" s="4"/>
      <c r="I13" s="4"/>
      <c r="J13" s="71"/>
      <c r="K13" s="4"/>
      <c r="L13" s="70"/>
      <c r="M13" s="70"/>
      <c r="N13" s="70"/>
      <c r="O13" s="70"/>
    </row>
    <row r="15" spans="1:15" x14ac:dyDescent="0.2">
      <c r="A15" s="68" t="s">
        <v>68</v>
      </c>
      <c r="B15" s="69"/>
      <c r="C15" s="69"/>
      <c r="D15" s="69"/>
      <c r="E15" s="69"/>
      <c r="F15" s="69"/>
    </row>
    <row r="17" spans="1:11" x14ac:dyDescent="0.2">
      <c r="A17" s="4" t="s">
        <v>69</v>
      </c>
    </row>
    <row r="18" spans="1:11" x14ac:dyDescent="0.2">
      <c r="A18" s="4" t="s">
        <v>72</v>
      </c>
    </row>
    <row r="20" spans="1:11" x14ac:dyDescent="0.2">
      <c r="A20" s="1" t="s">
        <v>71</v>
      </c>
      <c r="B20" s="198" t="s">
        <v>0</v>
      </c>
      <c r="C20" s="198"/>
      <c r="D20" s="198"/>
      <c r="E20" s="198" t="s">
        <v>1</v>
      </c>
      <c r="F20" s="198"/>
      <c r="G20" s="198"/>
      <c r="H20" s="198"/>
      <c r="I20" s="198"/>
      <c r="J20" s="199" t="s">
        <v>2</v>
      </c>
    </row>
    <row r="21" spans="1:11" x14ac:dyDescent="0.2">
      <c r="A21" s="3" t="s">
        <v>73</v>
      </c>
      <c r="B21" s="199" t="s">
        <v>4</v>
      </c>
      <c r="C21" s="201" t="s">
        <v>21</v>
      </c>
      <c r="D21" s="199" t="s">
        <v>22</v>
      </c>
      <c r="E21" s="208" t="s">
        <v>5</v>
      </c>
      <c r="F21" s="208"/>
      <c r="G21" s="199" t="s">
        <v>6</v>
      </c>
      <c r="H21" s="199" t="s">
        <v>7</v>
      </c>
      <c r="I21" s="199" t="s">
        <v>8</v>
      </c>
      <c r="J21" s="199"/>
    </row>
    <row r="22" spans="1:11" x14ac:dyDescent="0.2">
      <c r="A22" s="4"/>
      <c r="B22" s="200"/>
      <c r="C22" s="202"/>
      <c r="D22" s="200"/>
      <c r="E22" s="4" t="s">
        <v>9</v>
      </c>
      <c r="F22" s="4" t="s">
        <v>10</v>
      </c>
      <c r="G22" s="199"/>
      <c r="H22" s="199"/>
      <c r="I22" s="199"/>
      <c r="J22" s="199"/>
    </row>
    <row r="23" spans="1:11" x14ac:dyDescent="0.2">
      <c r="A23" s="4" t="s">
        <v>60</v>
      </c>
      <c r="B23" s="54"/>
      <c r="C23" s="55"/>
      <c r="D23" s="55"/>
      <c r="E23" s="7"/>
      <c r="F23" s="7"/>
      <c r="G23" s="7"/>
      <c r="H23" s="7"/>
      <c r="I23" s="8"/>
      <c r="J23" s="67">
        <f>SUM(B23:I23)</f>
        <v>0</v>
      </c>
      <c r="K23" s="4" t="s">
        <v>70</v>
      </c>
    </row>
    <row r="24" spans="1:11" x14ac:dyDescent="0.2">
      <c r="A24" s="4" t="s">
        <v>62</v>
      </c>
      <c r="B24" s="48"/>
      <c r="C24" s="49"/>
      <c r="D24" s="49"/>
      <c r="E24" s="4"/>
      <c r="F24" s="4"/>
      <c r="G24" s="4"/>
      <c r="H24" s="4"/>
      <c r="I24" s="12"/>
      <c r="J24" s="67">
        <f>SUM(B24:I24)</f>
        <v>0</v>
      </c>
      <c r="K24" s="4" t="s">
        <v>70</v>
      </c>
    </row>
    <row r="25" spans="1:11" x14ac:dyDescent="0.2">
      <c r="A25" s="4" t="s">
        <v>63</v>
      </c>
      <c r="B25" s="58"/>
      <c r="C25" s="59"/>
      <c r="D25" s="59"/>
      <c r="E25" s="52"/>
      <c r="F25" s="52"/>
      <c r="G25" s="52"/>
      <c r="H25" s="52"/>
      <c r="I25" s="53"/>
      <c r="J25" s="67">
        <f t="shared" ref="J25" si="1">SUM(B25:I25)</f>
        <v>0</v>
      </c>
      <c r="K25" s="4" t="s">
        <v>70</v>
      </c>
    </row>
    <row r="26" spans="1:11" x14ac:dyDescent="0.2">
      <c r="B26" s="72"/>
      <c r="C26" s="72"/>
      <c r="D26" s="72"/>
      <c r="E26" s="4"/>
      <c r="F26" s="4"/>
      <c r="G26" s="4"/>
      <c r="H26" s="4"/>
      <c r="I26" s="4"/>
      <c r="J26" s="71"/>
    </row>
    <row r="28" spans="1:11" x14ac:dyDescent="0.2">
      <c r="A28" s="68" t="s">
        <v>74</v>
      </c>
      <c r="B28" s="69"/>
      <c r="C28" s="69"/>
      <c r="D28" s="69"/>
      <c r="E28" s="69"/>
      <c r="F28" s="69"/>
      <c r="G28" s="69"/>
    </row>
    <row r="30" spans="1:11" x14ac:dyDescent="0.2">
      <c r="A30" s="4" t="s">
        <v>75</v>
      </c>
    </row>
    <row r="31" spans="1:11" x14ac:dyDescent="0.2">
      <c r="A31" s="4"/>
    </row>
    <row r="32" spans="1:11" x14ac:dyDescent="0.2">
      <c r="A32" s="1" t="s">
        <v>71</v>
      </c>
      <c r="B32" s="198" t="s">
        <v>0</v>
      </c>
      <c r="C32" s="198"/>
      <c r="D32" s="198"/>
      <c r="E32" s="198" t="s">
        <v>1</v>
      </c>
      <c r="F32" s="198"/>
      <c r="G32" s="198"/>
      <c r="H32" s="198"/>
      <c r="I32" s="198"/>
      <c r="J32" s="199" t="s">
        <v>2</v>
      </c>
    </row>
    <row r="33" spans="1:11" x14ac:dyDescent="0.2">
      <c r="A33" s="3" t="s">
        <v>84</v>
      </c>
      <c r="B33" s="199" t="s">
        <v>4</v>
      </c>
      <c r="C33" s="201" t="s">
        <v>21</v>
      </c>
      <c r="D33" s="199" t="s">
        <v>22</v>
      </c>
      <c r="E33" s="208" t="s">
        <v>5</v>
      </c>
      <c r="F33" s="208"/>
      <c r="G33" s="199" t="s">
        <v>6</v>
      </c>
      <c r="H33" s="199" t="s">
        <v>7</v>
      </c>
      <c r="I33" s="199" t="s">
        <v>8</v>
      </c>
      <c r="J33" s="199"/>
    </row>
    <row r="34" spans="1:11" x14ac:dyDescent="0.2">
      <c r="A34" s="4"/>
      <c r="B34" s="200"/>
      <c r="C34" s="202"/>
      <c r="D34" s="200"/>
      <c r="E34" s="4" t="s">
        <v>9</v>
      </c>
      <c r="F34" s="4" t="s">
        <v>10</v>
      </c>
      <c r="G34" s="199"/>
      <c r="H34" s="199"/>
      <c r="I34" s="199"/>
      <c r="J34" s="199"/>
    </row>
    <row r="35" spans="1:11" x14ac:dyDescent="0.2">
      <c r="A35" s="4" t="s">
        <v>60</v>
      </c>
      <c r="B35" s="54"/>
      <c r="C35" s="55"/>
      <c r="D35" s="55"/>
      <c r="E35" s="7"/>
      <c r="F35" s="7"/>
      <c r="G35" s="7"/>
      <c r="H35" s="7"/>
      <c r="I35" s="8"/>
      <c r="J35" s="67">
        <f>SUM(B35:I35)</f>
        <v>0</v>
      </c>
      <c r="K35" s="4" t="s">
        <v>70</v>
      </c>
    </row>
    <row r="36" spans="1:11" x14ac:dyDescent="0.2">
      <c r="A36" s="4" t="s">
        <v>62</v>
      </c>
      <c r="B36" s="48"/>
      <c r="C36" s="49"/>
      <c r="D36" s="49"/>
      <c r="E36" s="4"/>
      <c r="F36" s="4"/>
      <c r="G36" s="4"/>
      <c r="H36" s="4"/>
      <c r="I36" s="12"/>
      <c r="J36" s="67">
        <f>SUM(B36:I36)</f>
        <v>0</v>
      </c>
      <c r="K36" s="4" t="s">
        <v>70</v>
      </c>
    </row>
    <row r="37" spans="1:11" x14ac:dyDescent="0.2">
      <c r="A37" s="4" t="s">
        <v>63</v>
      </c>
      <c r="B37" s="58"/>
      <c r="C37" s="59"/>
      <c r="D37" s="59"/>
      <c r="E37" s="52"/>
      <c r="F37" s="52"/>
      <c r="G37" s="52"/>
      <c r="H37" s="52"/>
      <c r="I37" s="53"/>
      <c r="J37" s="67">
        <f t="shared" ref="J37" si="2">SUM(B37:I37)</f>
        <v>0</v>
      </c>
      <c r="K37" s="4" t="s">
        <v>70</v>
      </c>
    </row>
    <row r="38" spans="1:11" x14ac:dyDescent="0.2">
      <c r="B38" s="72"/>
      <c r="C38" s="72"/>
      <c r="D38" s="72"/>
      <c r="E38" s="4"/>
      <c r="F38" s="4"/>
      <c r="G38" s="4"/>
      <c r="H38" s="4"/>
      <c r="I38" s="4"/>
      <c r="J38" s="71"/>
      <c r="K38" s="4"/>
    </row>
    <row r="40" spans="1:11" x14ac:dyDescent="0.2">
      <c r="A40" s="68" t="s">
        <v>87</v>
      </c>
      <c r="B40" s="69"/>
      <c r="C40" s="69"/>
      <c r="D40" s="69"/>
      <c r="E40" s="69"/>
      <c r="F40" s="69"/>
      <c r="G40" s="69"/>
    </row>
    <row r="42" spans="1:11" x14ac:dyDescent="0.2">
      <c r="A42" s="4" t="s">
        <v>85</v>
      </c>
    </row>
    <row r="44" spans="1:11" x14ac:dyDescent="0.2">
      <c r="A44" s="1" t="s">
        <v>82</v>
      </c>
      <c r="B44" s="198" t="s">
        <v>0</v>
      </c>
      <c r="C44" s="198"/>
      <c r="D44" s="198"/>
      <c r="E44" s="198" t="s">
        <v>1</v>
      </c>
      <c r="F44" s="198"/>
      <c r="G44" s="198"/>
      <c r="H44" s="198"/>
      <c r="I44" s="198"/>
      <c r="J44" s="199" t="s">
        <v>2</v>
      </c>
    </row>
    <row r="45" spans="1:11" x14ac:dyDescent="0.2">
      <c r="A45" s="3" t="s">
        <v>83</v>
      </c>
      <c r="B45" s="199" t="s">
        <v>4</v>
      </c>
      <c r="C45" s="201" t="s">
        <v>21</v>
      </c>
      <c r="D45" s="199" t="s">
        <v>22</v>
      </c>
      <c r="E45" s="208" t="s">
        <v>5</v>
      </c>
      <c r="F45" s="208"/>
      <c r="G45" s="199" t="s">
        <v>6</v>
      </c>
      <c r="H45" s="199" t="s">
        <v>7</v>
      </c>
      <c r="I45" s="199" t="s">
        <v>8</v>
      </c>
      <c r="J45" s="199"/>
    </row>
    <row r="46" spans="1:11" x14ac:dyDescent="0.2">
      <c r="A46" s="4"/>
      <c r="B46" s="200"/>
      <c r="C46" s="202"/>
      <c r="D46" s="200"/>
      <c r="E46" s="4" t="s">
        <v>9</v>
      </c>
      <c r="F46" s="4" t="s">
        <v>10</v>
      </c>
      <c r="G46" s="199"/>
      <c r="H46" s="199"/>
      <c r="I46" s="199"/>
      <c r="J46" s="199"/>
    </row>
    <row r="47" spans="1:11" x14ac:dyDescent="0.2">
      <c r="A47" s="4" t="s">
        <v>60</v>
      </c>
      <c r="B47" s="54"/>
      <c r="C47" s="55"/>
      <c r="D47" s="55"/>
      <c r="E47" s="7"/>
      <c r="F47" s="7"/>
      <c r="G47" s="7"/>
      <c r="H47" s="7"/>
      <c r="I47" s="8"/>
      <c r="J47" s="67">
        <f>SUM(B47:I47)</f>
        <v>0</v>
      </c>
      <c r="K47" s="4" t="s">
        <v>61</v>
      </c>
    </row>
    <row r="48" spans="1:11" x14ac:dyDescent="0.2">
      <c r="A48" s="4" t="s">
        <v>62</v>
      </c>
      <c r="B48" s="48"/>
      <c r="C48" s="49"/>
      <c r="D48" s="49"/>
      <c r="E48" s="4"/>
      <c r="F48" s="4"/>
      <c r="G48" s="4"/>
      <c r="H48" s="4"/>
      <c r="I48" s="12"/>
      <c r="J48" s="67">
        <f>SUM(B48:I48)</f>
        <v>0</v>
      </c>
      <c r="K48" s="4" t="s">
        <v>61</v>
      </c>
    </row>
    <row r="49" spans="1:11" x14ac:dyDescent="0.2">
      <c r="A49" s="4" t="s">
        <v>63</v>
      </c>
      <c r="B49" s="58"/>
      <c r="C49" s="59"/>
      <c r="D49" s="59"/>
      <c r="E49" s="52"/>
      <c r="F49" s="52"/>
      <c r="G49" s="52"/>
      <c r="H49" s="52"/>
      <c r="I49" s="53"/>
      <c r="J49" s="67">
        <f t="shared" ref="J49" si="3">SUM(B49:I49)</f>
        <v>0</v>
      </c>
      <c r="K49" s="4" t="s">
        <v>61</v>
      </c>
    </row>
    <row r="50" spans="1:11" x14ac:dyDescent="0.2">
      <c r="B50" s="72"/>
      <c r="C50" s="72"/>
      <c r="D50" s="72"/>
      <c r="E50" s="4"/>
      <c r="F50" s="4"/>
      <c r="G50" s="4"/>
      <c r="H50" s="4"/>
      <c r="I50" s="4"/>
      <c r="J50" s="71"/>
      <c r="K50" s="4"/>
    </row>
    <row r="54" spans="1:11" x14ac:dyDescent="0.2">
      <c r="A54" s="68" t="s">
        <v>88</v>
      </c>
      <c r="B54" s="69"/>
      <c r="C54" s="69"/>
      <c r="D54" s="69"/>
      <c r="E54" s="69"/>
      <c r="F54" s="69"/>
      <c r="G54" s="69"/>
    </row>
    <row r="56" spans="1:11" x14ac:dyDescent="0.2">
      <c r="A56" s="4" t="s">
        <v>89</v>
      </c>
    </row>
    <row r="57" spans="1:11" x14ac:dyDescent="0.2">
      <c r="B57" s="208" t="s">
        <v>5</v>
      </c>
      <c r="C57" s="208"/>
      <c r="D57" s="199" t="s">
        <v>6</v>
      </c>
      <c r="E57" s="199" t="s">
        <v>7</v>
      </c>
      <c r="F57" s="199" t="s">
        <v>8</v>
      </c>
    </row>
    <row r="58" spans="1:11" ht="14.25" customHeight="1" x14ac:dyDescent="0.2">
      <c r="B58" s="4" t="s">
        <v>9</v>
      </c>
      <c r="C58" s="4" t="s">
        <v>10</v>
      </c>
      <c r="D58" s="199"/>
      <c r="E58" s="199"/>
      <c r="F58" s="199"/>
    </row>
    <row r="59" spans="1:11" x14ac:dyDescent="0.2">
      <c r="A59" s="4" t="s">
        <v>4</v>
      </c>
      <c r="B59" s="76"/>
      <c r="C59" s="77"/>
      <c r="D59" s="77"/>
      <c r="E59" s="77"/>
      <c r="F59" s="78"/>
      <c r="G59" s="4" t="s">
        <v>81</v>
      </c>
    </row>
    <row r="60" spans="1:11" x14ac:dyDescent="0.2">
      <c r="A60" s="4" t="s">
        <v>21</v>
      </c>
      <c r="B60" s="79"/>
      <c r="C60" s="80"/>
      <c r="D60" s="80"/>
      <c r="E60" s="80"/>
      <c r="F60" s="81"/>
      <c r="G60" s="4" t="s">
        <v>81</v>
      </c>
    </row>
    <row r="61" spans="1:11" x14ac:dyDescent="0.2">
      <c r="A61" s="4" t="s">
        <v>22</v>
      </c>
      <c r="B61" s="82"/>
      <c r="C61" s="83"/>
      <c r="D61" s="83"/>
      <c r="E61" s="83"/>
      <c r="F61" s="84"/>
      <c r="G61" s="4" t="s">
        <v>81</v>
      </c>
    </row>
    <row r="62" spans="1:11" x14ac:dyDescent="0.2">
      <c r="A62" s="4" t="s">
        <v>90</v>
      </c>
      <c r="G62" s="4" t="s">
        <v>81</v>
      </c>
    </row>
    <row r="63" spans="1:11" x14ac:dyDescent="0.2">
      <c r="A63" s="4" t="s">
        <v>12</v>
      </c>
      <c r="G63" s="4" t="s">
        <v>81</v>
      </c>
    </row>
  </sheetData>
  <mergeCells count="46">
    <mergeCell ref="B57:C57"/>
    <mergeCell ref="D57:D58"/>
    <mergeCell ref="E57:E58"/>
    <mergeCell ref="F57:F58"/>
    <mergeCell ref="E45:F45"/>
    <mergeCell ref="L3:N4"/>
    <mergeCell ref="B32:D32"/>
    <mergeCell ref="E32:I32"/>
    <mergeCell ref="J32:J34"/>
    <mergeCell ref="B33:B34"/>
    <mergeCell ref="C33:C34"/>
    <mergeCell ref="D33:D34"/>
    <mergeCell ref="E33:F33"/>
    <mergeCell ref="G33:G34"/>
    <mergeCell ref="H33:H34"/>
    <mergeCell ref="I33:I34"/>
    <mergeCell ref="B20:D20"/>
    <mergeCell ref="B21:B22"/>
    <mergeCell ref="C21:C22"/>
    <mergeCell ref="D21:D22"/>
    <mergeCell ref="G21:G22"/>
    <mergeCell ref="J44:J46"/>
    <mergeCell ref="B45:B46"/>
    <mergeCell ref="C45:C46"/>
    <mergeCell ref="D45:D46"/>
    <mergeCell ref="G45:G46"/>
    <mergeCell ref="H45:H46"/>
    <mergeCell ref="I45:I46"/>
    <mergeCell ref="B44:D44"/>
    <mergeCell ref="E44:I44"/>
    <mergeCell ref="L10:O12"/>
    <mergeCell ref="E21:F21"/>
    <mergeCell ref="H21:H22"/>
    <mergeCell ref="I21:I22"/>
    <mergeCell ref="E20:I20"/>
    <mergeCell ref="J20:J22"/>
    <mergeCell ref="B7:D7"/>
    <mergeCell ref="E7:I7"/>
    <mergeCell ref="J7:J9"/>
    <mergeCell ref="B8:B9"/>
    <mergeCell ref="C8:C9"/>
    <mergeCell ref="D8:D9"/>
    <mergeCell ref="E8:F8"/>
    <mergeCell ref="G8:G9"/>
    <mergeCell ref="H8:H9"/>
    <mergeCell ref="I8:I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19E7-3E6D-4DFA-B17B-2674996F2278}">
  <dimension ref="A1:W141"/>
  <sheetViews>
    <sheetView tabSelected="1" topLeftCell="A113" workbookViewId="0">
      <selection activeCell="Q28" sqref="Q28:Q33"/>
    </sheetView>
  </sheetViews>
  <sheetFormatPr defaultRowHeight="11.25" x14ac:dyDescent="0.2"/>
  <cols>
    <col min="1" max="1" width="9" style="4" customWidth="1"/>
    <col min="2" max="2" width="21.7109375" style="4" bestFit="1" customWidth="1"/>
    <col min="3" max="6" width="9.42578125" style="4" bestFit="1" customWidth="1"/>
    <col min="7" max="7" width="10.85546875" style="4" bestFit="1" customWidth="1"/>
    <col min="8" max="8" width="10.7109375" style="4" bestFit="1" customWidth="1"/>
    <col min="9" max="9" width="10.85546875" style="4" bestFit="1" customWidth="1"/>
    <col min="10" max="10" width="10.5703125" style="4" bestFit="1" customWidth="1"/>
    <col min="11" max="16384" width="9.140625" style="4"/>
  </cols>
  <sheetData>
    <row r="1" spans="1:17" x14ac:dyDescent="0.2">
      <c r="A1" s="1" t="s">
        <v>86</v>
      </c>
    </row>
    <row r="3" spans="1:17" x14ac:dyDescent="0.2">
      <c r="A3" s="1" t="s">
        <v>95</v>
      </c>
    </row>
    <row r="4" spans="1:17" hidden="1" x14ac:dyDescent="0.2">
      <c r="C4" s="198" t="s">
        <v>93</v>
      </c>
      <c r="D4" s="198"/>
      <c r="E4" s="198"/>
      <c r="F4" s="198" t="s">
        <v>94</v>
      </c>
      <c r="G4" s="198"/>
      <c r="H4" s="198"/>
      <c r="I4" s="198" t="s">
        <v>93</v>
      </c>
      <c r="J4" s="198"/>
      <c r="K4" s="198"/>
      <c r="L4" s="198"/>
      <c r="M4" s="198" t="s">
        <v>94</v>
      </c>
      <c r="N4" s="198"/>
      <c r="O4" s="198"/>
      <c r="P4" s="198"/>
    </row>
    <row r="5" spans="1:17" hidden="1" x14ac:dyDescent="0.2">
      <c r="B5" s="23" t="s">
        <v>3</v>
      </c>
      <c r="C5" s="199" t="s">
        <v>4</v>
      </c>
      <c r="D5" s="201" t="s">
        <v>21</v>
      </c>
      <c r="E5" s="199" t="s">
        <v>22</v>
      </c>
      <c r="F5" s="199" t="s">
        <v>4</v>
      </c>
      <c r="G5" s="201" t="s">
        <v>21</v>
      </c>
      <c r="H5" s="199" t="s">
        <v>22</v>
      </c>
      <c r="I5" s="199" t="s">
        <v>5</v>
      </c>
      <c r="J5" s="199"/>
      <c r="K5" s="199" t="s">
        <v>6</v>
      </c>
      <c r="L5" s="199" t="s">
        <v>7</v>
      </c>
      <c r="M5" s="199" t="s">
        <v>5</v>
      </c>
      <c r="N5" s="199"/>
      <c r="O5" s="199" t="s">
        <v>6</v>
      </c>
      <c r="P5" s="199" t="s">
        <v>7</v>
      </c>
      <c r="Q5" s="199" t="s">
        <v>2</v>
      </c>
    </row>
    <row r="6" spans="1:17" ht="23.25" hidden="1" thickBot="1" x14ac:dyDescent="0.25">
      <c r="C6" s="200"/>
      <c r="D6" s="202"/>
      <c r="E6" s="200"/>
      <c r="F6" s="200"/>
      <c r="G6" s="202"/>
      <c r="H6" s="200"/>
      <c r="I6" s="24" t="s">
        <v>9</v>
      </c>
      <c r="J6" s="24" t="s">
        <v>10</v>
      </c>
      <c r="K6" s="199"/>
      <c r="L6" s="199"/>
      <c r="M6" s="24" t="s">
        <v>9</v>
      </c>
      <c r="N6" s="24" t="s">
        <v>10</v>
      </c>
      <c r="O6" s="199"/>
      <c r="P6" s="199"/>
      <c r="Q6" s="203"/>
    </row>
    <row r="7" spans="1:17" hidden="1" x14ac:dyDescent="0.2">
      <c r="A7" s="211" t="s">
        <v>93</v>
      </c>
      <c r="B7" s="4" t="s">
        <v>4</v>
      </c>
      <c r="C7" s="5">
        <v>2.9936087176502038</v>
      </c>
      <c r="D7" s="6">
        <v>21.398341992560255</v>
      </c>
      <c r="E7" s="6">
        <v>1.0034424974772413</v>
      </c>
      <c r="F7" s="85">
        <v>3</v>
      </c>
      <c r="G7" s="6">
        <v>1</v>
      </c>
      <c r="H7" s="6">
        <v>0</v>
      </c>
      <c r="I7" s="7">
        <v>9</v>
      </c>
      <c r="J7" s="7">
        <v>0</v>
      </c>
      <c r="K7" s="7">
        <v>0</v>
      </c>
      <c r="L7" s="7">
        <v>3</v>
      </c>
      <c r="M7" s="4">
        <v>1</v>
      </c>
      <c r="N7" s="4">
        <v>0</v>
      </c>
      <c r="O7" s="4">
        <v>0</v>
      </c>
      <c r="P7" s="4">
        <v>0</v>
      </c>
      <c r="Q7" s="38">
        <f t="shared" ref="Q7:Q12" si="0">SUM(C7:P7)</f>
        <v>42.395393207687704</v>
      </c>
    </row>
    <row r="8" spans="1:17" hidden="1" x14ac:dyDescent="0.2">
      <c r="A8" s="211"/>
      <c r="B8" s="4" t="s">
        <v>21</v>
      </c>
      <c r="C8" s="10">
        <v>7.7887571121374384</v>
      </c>
      <c r="D8" s="11">
        <v>470.97668875051545</v>
      </c>
      <c r="E8" s="11">
        <v>142.59715243017723</v>
      </c>
      <c r="F8" s="86">
        <v>12</v>
      </c>
      <c r="G8" s="11">
        <v>100</v>
      </c>
      <c r="H8" s="11">
        <v>460</v>
      </c>
      <c r="I8" s="4">
        <v>255</v>
      </c>
      <c r="J8" s="4">
        <v>7</v>
      </c>
      <c r="K8" s="4">
        <v>248</v>
      </c>
      <c r="L8" s="4">
        <v>-58</v>
      </c>
      <c r="M8" s="4">
        <v>40</v>
      </c>
      <c r="N8" s="4">
        <v>0</v>
      </c>
      <c r="O8" s="4">
        <v>0</v>
      </c>
      <c r="P8" s="4">
        <v>0</v>
      </c>
      <c r="Q8" s="39">
        <f t="shared" si="0"/>
        <v>1685.3625982928302</v>
      </c>
    </row>
    <row r="9" spans="1:17" hidden="1" x14ac:dyDescent="0.2">
      <c r="A9" s="211"/>
      <c r="B9" s="4" t="s">
        <v>22</v>
      </c>
      <c r="C9" s="10">
        <v>9.7796940396138368</v>
      </c>
      <c r="D9" s="11">
        <v>337.32090080328163</v>
      </c>
      <c r="E9" s="11">
        <v>771.96817360757632</v>
      </c>
      <c r="F9" s="87">
        <v>9</v>
      </c>
      <c r="G9" s="88">
        <v>70</v>
      </c>
      <c r="H9" s="88">
        <v>90</v>
      </c>
      <c r="I9" s="4">
        <v>777</v>
      </c>
      <c r="J9" s="4">
        <v>490</v>
      </c>
      <c r="K9" s="4">
        <v>66</v>
      </c>
      <c r="L9" s="4">
        <v>6</v>
      </c>
      <c r="M9" s="4">
        <v>10</v>
      </c>
      <c r="N9" s="4">
        <v>0</v>
      </c>
      <c r="O9" s="4">
        <v>0</v>
      </c>
      <c r="P9" s="4">
        <v>0</v>
      </c>
      <c r="Q9" s="39">
        <f t="shared" si="0"/>
        <v>2637.0687684504719</v>
      </c>
    </row>
    <row r="10" spans="1:17" hidden="1" x14ac:dyDescent="0.2">
      <c r="A10" s="211" t="s">
        <v>94</v>
      </c>
      <c r="B10" s="4" t="s">
        <v>4</v>
      </c>
      <c r="C10" s="89">
        <v>3</v>
      </c>
      <c r="D10" s="90">
        <v>20</v>
      </c>
      <c r="E10" s="91">
        <v>10</v>
      </c>
      <c r="F10" s="11">
        <f ca="1">RANDBETWEEN(50,150)/100/0.043*C7</f>
        <v>36.897967915223447</v>
      </c>
      <c r="G10" s="11">
        <f t="shared" ref="G10:H10" ca="1" si="1">RANDBETWEEN(50,150)/100/0.043*D7</f>
        <v>537.44672911546695</v>
      </c>
      <c r="H10" s="11">
        <f t="shared" ca="1" si="1"/>
        <v>34.770449331188132</v>
      </c>
      <c r="I10" s="4">
        <v>8</v>
      </c>
      <c r="J10" s="4">
        <v>2</v>
      </c>
      <c r="K10" s="4">
        <v>1</v>
      </c>
      <c r="L10" s="4">
        <v>10</v>
      </c>
      <c r="M10" s="11">
        <f t="shared" ref="M10:P12" ca="1" si="2">RANDBETWEEN(50,150)/100/0.043*I7</f>
        <v>263.72093023255815</v>
      </c>
      <c r="N10" s="11">
        <f t="shared" ca="1" si="2"/>
        <v>0</v>
      </c>
      <c r="O10" s="11">
        <f t="shared" ca="1" si="2"/>
        <v>0</v>
      </c>
      <c r="P10" s="11">
        <f t="shared" ca="1" si="2"/>
        <v>44.651162790697683</v>
      </c>
      <c r="Q10" s="39">
        <f t="shared" ca="1" si="0"/>
        <v>971.48723938513433</v>
      </c>
    </row>
    <row r="11" spans="1:17" hidden="1" x14ac:dyDescent="0.2">
      <c r="A11" s="211"/>
      <c r="B11" s="4" t="s">
        <v>21</v>
      </c>
      <c r="C11" s="10">
        <v>1</v>
      </c>
      <c r="D11" s="11">
        <v>250</v>
      </c>
      <c r="E11" s="92">
        <v>10</v>
      </c>
      <c r="F11" s="11">
        <f t="shared" ref="F11:F12" ca="1" si="3">RANDBETWEEN(50,150)/100/0.043*C8</f>
        <v>132.22773702000768</v>
      </c>
      <c r="G11" s="11">
        <f t="shared" ref="G11:G12" ca="1" si="4">RANDBETWEEN(50,150)/100/0.043*D8</f>
        <v>12595.888187513787</v>
      </c>
      <c r="H11" s="11">
        <f t="shared" ref="H11:H12" ca="1" si="5">RANDBETWEEN(50,150)/100/0.043*E8</f>
        <v>3714.1583888790356</v>
      </c>
      <c r="I11" s="4">
        <v>20</v>
      </c>
      <c r="J11" s="4">
        <v>2</v>
      </c>
      <c r="K11" s="4">
        <v>50</v>
      </c>
      <c r="L11" s="4">
        <v>20</v>
      </c>
      <c r="M11" s="11">
        <f t="shared" ca="1" si="2"/>
        <v>8480.2325581395344</v>
      </c>
      <c r="N11" s="11">
        <f t="shared" ca="1" si="2"/>
        <v>224.65116279069767</v>
      </c>
      <c r="O11" s="11">
        <f t="shared" ca="1" si="2"/>
        <v>6574.8837209302328</v>
      </c>
      <c r="P11" s="11">
        <f t="shared" ca="1" si="2"/>
        <v>-1564.6511627906978</v>
      </c>
      <c r="Q11" s="39">
        <f t="shared" ca="1" si="0"/>
        <v>30510.390592482599</v>
      </c>
    </row>
    <row r="12" spans="1:17" ht="12" hidden="1" thickBot="1" x14ac:dyDescent="0.25">
      <c r="A12" s="211"/>
      <c r="B12" s="4" t="s">
        <v>22</v>
      </c>
      <c r="C12" s="93">
        <v>1</v>
      </c>
      <c r="D12" s="88">
        <v>30</v>
      </c>
      <c r="E12" s="94">
        <v>90</v>
      </c>
      <c r="F12" s="11">
        <f t="shared" ca="1" si="3"/>
        <v>136.46084706437912</v>
      </c>
      <c r="G12" s="11">
        <f t="shared" ca="1" si="4"/>
        <v>8707.5860439916905</v>
      </c>
      <c r="H12" s="11">
        <f t="shared" ca="1" si="5"/>
        <v>24415.737583867536</v>
      </c>
      <c r="I12" s="4">
        <v>100</v>
      </c>
      <c r="J12" s="4">
        <v>5</v>
      </c>
      <c r="K12" s="4">
        <v>10</v>
      </c>
      <c r="L12" s="4">
        <v>1</v>
      </c>
      <c r="M12" s="11">
        <f t="shared" ca="1" si="2"/>
        <v>19876.744186046515</v>
      </c>
      <c r="N12" s="11">
        <f t="shared" ca="1" si="2"/>
        <v>17093.023255813958</v>
      </c>
      <c r="O12" s="11">
        <f t="shared" ca="1" si="2"/>
        <v>1949.3023255813955</v>
      </c>
      <c r="P12" s="11">
        <f t="shared" ca="1" si="2"/>
        <v>182.79069767441862</v>
      </c>
      <c r="Q12" s="40">
        <f t="shared" ca="1" si="0"/>
        <v>72598.644940039885</v>
      </c>
    </row>
    <row r="13" spans="1:17" hidden="1" x14ac:dyDescent="0.2">
      <c r="B13" s="13" t="s">
        <v>11</v>
      </c>
      <c r="C13" s="14">
        <f>SUM(C7:C12)</f>
        <v>25.56205986940148</v>
      </c>
      <c r="D13" s="15">
        <f t="shared" ref="D13:L13" si="6">SUM(D7:D12)</f>
        <v>1129.6959315463573</v>
      </c>
      <c r="E13" s="15">
        <f t="shared" si="6"/>
        <v>1025.5687685352309</v>
      </c>
      <c r="F13" s="15">
        <f t="shared" ca="1" si="6"/>
        <v>329.58655199961026</v>
      </c>
      <c r="G13" s="15">
        <f t="shared" ca="1" si="6"/>
        <v>22011.920960620944</v>
      </c>
      <c r="H13" s="15">
        <f t="shared" ca="1" si="6"/>
        <v>28714.66642207776</v>
      </c>
      <c r="I13" s="16">
        <f t="shared" si="6"/>
        <v>1169</v>
      </c>
      <c r="J13" s="16">
        <f t="shared" si="6"/>
        <v>506</v>
      </c>
      <c r="K13" s="16">
        <f t="shared" si="6"/>
        <v>375</v>
      </c>
      <c r="L13" s="16">
        <f t="shared" si="6"/>
        <v>-18</v>
      </c>
      <c r="M13" s="95"/>
      <c r="N13" s="95"/>
      <c r="O13" s="95"/>
      <c r="P13" s="95"/>
      <c r="Q13" s="32">
        <f ca="1">SUM(C13:L13)</f>
        <v>55269.000694649309</v>
      </c>
    </row>
    <row r="14" spans="1:17" hidden="1" x14ac:dyDescent="0.2">
      <c r="B14" s="17" t="s">
        <v>12</v>
      </c>
      <c r="C14" s="18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98">
        <f>SUM(C14:L14)</f>
        <v>0</v>
      </c>
    </row>
    <row r="15" spans="1:17" hidden="1" x14ac:dyDescent="0.2">
      <c r="B15" s="4" t="s">
        <v>13</v>
      </c>
      <c r="C15" s="18">
        <v>2</v>
      </c>
      <c r="D15" s="17">
        <v>12</v>
      </c>
      <c r="E15" s="17">
        <v>53</v>
      </c>
      <c r="F15" s="11">
        <f ca="1">RANDBETWEEN(50,150)/100/0.043*C15</f>
        <v>26.976744186046513</v>
      </c>
      <c r="G15" s="29">
        <f t="shared" ref="G15:H15" ca="1" si="7">RANDBETWEEN(50,150)/100/0.043*D15</f>
        <v>184.18604651162792</v>
      </c>
      <c r="H15" s="29">
        <f t="shared" ca="1" si="7"/>
        <v>1035.3488372093022</v>
      </c>
      <c r="I15" s="4">
        <v>151</v>
      </c>
      <c r="J15" s="4">
        <v>6</v>
      </c>
      <c r="K15" s="4">
        <v>34</v>
      </c>
      <c r="Q15" s="9">
        <f ca="1">SUM(C15:L15)</f>
        <v>1504.5116279069766</v>
      </c>
    </row>
    <row r="16" spans="1:17" hidden="1" x14ac:dyDescent="0.2">
      <c r="B16" s="13" t="s">
        <v>14</v>
      </c>
      <c r="C16" s="14">
        <f>SUM(C13:C15)</f>
        <v>27.56205986940148</v>
      </c>
      <c r="D16" s="15">
        <f t="shared" ref="D16:L16" si="8">SUM(D13:D15)</f>
        <v>1141.6959315463573</v>
      </c>
      <c r="E16" s="15">
        <f t="shared" si="8"/>
        <v>1078.5687685352309</v>
      </c>
      <c r="F16" s="15">
        <f t="shared" ca="1" si="8"/>
        <v>356.56329618565678</v>
      </c>
      <c r="G16" s="15">
        <f t="shared" ca="1" si="8"/>
        <v>22196.107007132574</v>
      </c>
      <c r="H16" s="15">
        <f t="shared" ca="1" si="8"/>
        <v>29750.015259287062</v>
      </c>
      <c r="I16" s="16">
        <f t="shared" si="8"/>
        <v>1320</v>
      </c>
      <c r="J16" s="16">
        <f t="shared" si="8"/>
        <v>512</v>
      </c>
      <c r="K16" s="16">
        <f t="shared" si="8"/>
        <v>409</v>
      </c>
      <c r="L16" s="16">
        <f t="shared" si="8"/>
        <v>-18</v>
      </c>
      <c r="M16" s="16"/>
      <c r="N16" s="16"/>
      <c r="O16" s="16"/>
      <c r="P16" s="16"/>
      <c r="Q16" s="15">
        <f ca="1">SUM(Q13:Q15)</f>
        <v>56773.512322556286</v>
      </c>
    </row>
    <row r="17" spans="1:19" hidden="1" x14ac:dyDescent="0.2">
      <c r="B17" s="4" t="s">
        <v>15</v>
      </c>
      <c r="C17" s="28">
        <v>5.5646762247301069</v>
      </c>
      <c r="D17" s="29">
        <v>376.72396921233207</v>
      </c>
      <c r="E17" s="29">
        <v>848.74271001209377</v>
      </c>
      <c r="F17" s="29">
        <f ca="1">RANDBETWEEN(50,100)/100/0.043*C17</f>
        <v>119.05818899422556</v>
      </c>
      <c r="G17" s="29">
        <f t="shared" ref="G17:H20" ca="1" si="9">RANDBETWEEN(50,100)/100/0.043*D17</f>
        <v>5782.2748762823066</v>
      </c>
      <c r="H17" s="29">
        <f t="shared" ca="1" si="9"/>
        <v>12435.067611805096</v>
      </c>
      <c r="Q17" s="15">
        <f ca="1">SUM(C17:L17)</f>
        <v>19567.432032530785</v>
      </c>
    </row>
    <row r="18" spans="1:19" hidden="1" x14ac:dyDescent="0.2">
      <c r="B18" s="4" t="s">
        <v>16</v>
      </c>
      <c r="C18" s="28">
        <v>-6</v>
      </c>
      <c r="D18" s="29">
        <v>-2</v>
      </c>
      <c r="E18" s="29">
        <v>-3</v>
      </c>
      <c r="F18" s="29">
        <f t="shared" ref="F18:F20" ca="1" si="10">RANDBETWEEN(50,100)/100/0.043*C18</f>
        <v>-96.279069767441854</v>
      </c>
      <c r="G18" s="29">
        <f t="shared" ca="1" si="9"/>
        <v>-34.883720930232563</v>
      </c>
      <c r="H18" s="29">
        <f t="shared" ca="1" si="9"/>
        <v>-64.186046511627922</v>
      </c>
      <c r="Q18" s="15">
        <f ca="1">SUM(C18:L18)</f>
        <v>-206.34883720930233</v>
      </c>
    </row>
    <row r="19" spans="1:19" hidden="1" x14ac:dyDescent="0.2">
      <c r="B19" s="4" t="s">
        <v>17</v>
      </c>
      <c r="C19" s="28">
        <v>8</v>
      </c>
      <c r="D19" s="29">
        <v>84</v>
      </c>
      <c r="E19" s="29">
        <v>283</v>
      </c>
      <c r="F19" s="29">
        <f t="shared" ca="1" si="10"/>
        <v>148.83720930232559</v>
      </c>
      <c r="G19" s="29">
        <f t="shared" ca="1" si="9"/>
        <v>1093.9534883720933</v>
      </c>
      <c r="H19" s="29">
        <f t="shared" ca="1" si="9"/>
        <v>3948.8372093023254</v>
      </c>
      <c r="Q19" s="15">
        <f ca="1">SUM(C19:L19)</f>
        <v>5566.6279069767443</v>
      </c>
    </row>
    <row r="20" spans="1:19" hidden="1" x14ac:dyDescent="0.2">
      <c r="B20" s="4" t="s">
        <v>18</v>
      </c>
      <c r="C20" s="28">
        <v>7</v>
      </c>
      <c r="D20" s="29">
        <v>85</v>
      </c>
      <c r="E20" s="29">
        <v>430</v>
      </c>
      <c r="F20" s="29">
        <f t="shared" ca="1" si="10"/>
        <v>151.39534883720933</v>
      </c>
      <c r="G20" s="29">
        <f t="shared" ca="1" si="9"/>
        <v>1897.6744186046512</v>
      </c>
      <c r="H20" s="29">
        <f t="shared" ca="1" si="9"/>
        <v>9200.0000000000018</v>
      </c>
      <c r="Q20" s="15">
        <f ca="1">SUM(C20:L20)</f>
        <v>11771.069767441862</v>
      </c>
    </row>
    <row r="21" spans="1:19" hidden="1" x14ac:dyDescent="0.2">
      <c r="B21" s="13" t="s">
        <v>19</v>
      </c>
      <c r="C21" s="30">
        <f>SUM(C17:C20)</f>
        <v>14.564676224730107</v>
      </c>
      <c r="D21" s="31">
        <f t="shared" ref="D21:H21" si="11">SUM(D17:D20)</f>
        <v>543.72396921233212</v>
      </c>
      <c r="E21" s="31">
        <f t="shared" si="11"/>
        <v>1558.7427100120938</v>
      </c>
      <c r="F21" s="31">
        <f t="shared" ca="1" si="11"/>
        <v>323.01167736631862</v>
      </c>
      <c r="G21" s="31">
        <f t="shared" ca="1" si="11"/>
        <v>8739.0190623288181</v>
      </c>
      <c r="H21" s="31">
        <f t="shared" ca="1" si="11"/>
        <v>25519.718774595793</v>
      </c>
      <c r="I21" s="20"/>
      <c r="J21" s="20"/>
      <c r="K21" s="20"/>
      <c r="L21" s="20"/>
      <c r="M21" s="96"/>
      <c r="N21" s="96"/>
      <c r="O21" s="96"/>
      <c r="P21" s="96"/>
      <c r="Q21" s="15">
        <f ca="1">SUM(C21:L21)</f>
        <v>36698.780869740083</v>
      </c>
    </row>
    <row r="22" spans="1:19" ht="12" hidden="1" thickBot="1" x14ac:dyDescent="0.25">
      <c r="B22" s="4" t="s">
        <v>20</v>
      </c>
      <c r="C22" s="41">
        <f>C16+C21</f>
        <v>42.126736094131587</v>
      </c>
      <c r="D22" s="42">
        <f t="shared" ref="D22:H22" si="12">D16+D21</f>
        <v>1685.4199007586894</v>
      </c>
      <c r="E22" s="42">
        <f t="shared" si="12"/>
        <v>2637.3114785473244</v>
      </c>
      <c r="F22" s="42">
        <f t="shared" ca="1" si="12"/>
        <v>679.5749735519754</v>
      </c>
      <c r="G22" s="42">
        <f t="shared" ca="1" si="12"/>
        <v>30935.126069461392</v>
      </c>
      <c r="H22" s="43">
        <f t="shared" ca="1" si="12"/>
        <v>55269.734033882851</v>
      </c>
      <c r="I22" s="1">
        <f t="shared" ref="I22:L22" si="13">SUM(I16+I21)</f>
        <v>1320</v>
      </c>
      <c r="J22" s="1">
        <f t="shared" si="13"/>
        <v>512</v>
      </c>
      <c r="K22" s="1">
        <f t="shared" si="13"/>
        <v>409</v>
      </c>
      <c r="L22" s="1">
        <f t="shared" si="13"/>
        <v>-18</v>
      </c>
      <c r="M22" s="1"/>
      <c r="N22" s="1"/>
      <c r="O22" s="1"/>
      <c r="P22" s="1"/>
    </row>
    <row r="23" spans="1:19" hidden="1" x14ac:dyDescent="0.2">
      <c r="B23" s="1"/>
    </row>
    <row r="24" spans="1:19" hidden="1" x14ac:dyDescent="0.2"/>
    <row r="25" spans="1:19" x14ac:dyDescent="0.2">
      <c r="C25" s="198" t="s">
        <v>93</v>
      </c>
      <c r="D25" s="198"/>
      <c r="E25" s="198"/>
      <c r="F25" s="198" t="s">
        <v>94</v>
      </c>
      <c r="G25" s="198"/>
      <c r="H25" s="198"/>
      <c r="I25" s="198" t="s">
        <v>93</v>
      </c>
      <c r="J25" s="198"/>
      <c r="K25" s="198"/>
      <c r="L25" s="198"/>
      <c r="M25" s="198" t="s">
        <v>94</v>
      </c>
      <c r="N25" s="198"/>
      <c r="O25" s="198"/>
      <c r="P25" s="198"/>
    </row>
    <row r="26" spans="1:19" x14ac:dyDescent="0.2">
      <c r="B26" s="23" t="s">
        <v>3</v>
      </c>
      <c r="C26" s="199" t="s">
        <v>4</v>
      </c>
      <c r="D26" s="201" t="s">
        <v>21</v>
      </c>
      <c r="E26" s="199" t="s">
        <v>22</v>
      </c>
      <c r="F26" s="199" t="s">
        <v>4</v>
      </c>
      <c r="G26" s="201" t="s">
        <v>21</v>
      </c>
      <c r="H26" s="199" t="s">
        <v>22</v>
      </c>
      <c r="I26" s="199" t="s">
        <v>5</v>
      </c>
      <c r="J26" s="199"/>
      <c r="K26" s="199" t="s">
        <v>6</v>
      </c>
      <c r="L26" s="199" t="s">
        <v>7</v>
      </c>
      <c r="M26" s="199" t="s">
        <v>5</v>
      </c>
      <c r="N26" s="199"/>
      <c r="O26" s="199" t="s">
        <v>6</v>
      </c>
      <c r="P26" s="199" t="s">
        <v>7</v>
      </c>
      <c r="Q26" s="199" t="s">
        <v>2</v>
      </c>
      <c r="S26" s="199" t="s">
        <v>97</v>
      </c>
    </row>
    <row r="27" spans="1:19" ht="23.25" thickBot="1" x14ac:dyDescent="0.25">
      <c r="C27" s="199"/>
      <c r="D27" s="201"/>
      <c r="E27" s="199"/>
      <c r="F27" s="199"/>
      <c r="G27" s="201"/>
      <c r="H27" s="199"/>
      <c r="I27" s="24" t="s">
        <v>9</v>
      </c>
      <c r="J27" s="24" t="s">
        <v>10</v>
      </c>
      <c r="K27" s="199"/>
      <c r="L27" s="199"/>
      <c r="M27" s="24" t="s">
        <v>9</v>
      </c>
      <c r="N27" s="24" t="s">
        <v>10</v>
      </c>
      <c r="O27" s="199"/>
      <c r="P27" s="199"/>
      <c r="Q27" s="203"/>
      <c r="S27" s="199"/>
    </row>
    <row r="28" spans="1:19" x14ac:dyDescent="0.2">
      <c r="A28" s="211" t="s">
        <v>93</v>
      </c>
      <c r="B28" s="4" t="s">
        <v>4</v>
      </c>
      <c r="C28" s="5">
        <v>2.9936087176502038</v>
      </c>
      <c r="D28" s="6">
        <v>21.398341992560255</v>
      </c>
      <c r="E28" s="6">
        <v>1.0034424974772413</v>
      </c>
      <c r="F28" s="85">
        <v>3</v>
      </c>
      <c r="G28" s="6">
        <v>1</v>
      </c>
      <c r="H28" s="6">
        <v>0</v>
      </c>
      <c r="I28" s="7">
        <v>9</v>
      </c>
      <c r="J28" s="7">
        <v>0</v>
      </c>
      <c r="K28" s="7">
        <v>0</v>
      </c>
      <c r="L28" s="7">
        <v>3</v>
      </c>
      <c r="M28" s="7">
        <v>1</v>
      </c>
      <c r="N28" s="7">
        <v>0</v>
      </c>
      <c r="O28" s="7">
        <v>0</v>
      </c>
      <c r="P28" s="8">
        <v>0</v>
      </c>
      <c r="Q28" s="99"/>
      <c r="S28" s="141">
        <f t="shared" ref="S28:S33" si="14">SUM(I28:P28)</f>
        <v>13</v>
      </c>
    </row>
    <row r="29" spans="1:19" x14ac:dyDescent="0.2">
      <c r="A29" s="211"/>
      <c r="B29" s="4" t="s">
        <v>21</v>
      </c>
      <c r="C29" s="10">
        <v>7.7887571121374384</v>
      </c>
      <c r="D29" s="11">
        <v>470.97668875051545</v>
      </c>
      <c r="E29" s="11">
        <v>142.59715243017723</v>
      </c>
      <c r="F29" s="86">
        <v>12</v>
      </c>
      <c r="G29" s="11">
        <v>100</v>
      </c>
      <c r="H29" s="11">
        <v>460</v>
      </c>
      <c r="I29" s="4">
        <v>255</v>
      </c>
      <c r="J29" s="4">
        <v>7</v>
      </c>
      <c r="K29" s="4">
        <v>248</v>
      </c>
      <c r="L29" s="4">
        <v>-58</v>
      </c>
      <c r="M29" s="4">
        <v>40</v>
      </c>
      <c r="N29" s="4">
        <v>0</v>
      </c>
      <c r="O29" s="4">
        <v>0</v>
      </c>
      <c r="P29" s="12">
        <v>0</v>
      </c>
      <c r="Q29" s="97"/>
      <c r="S29" s="142">
        <f t="shared" si="14"/>
        <v>492</v>
      </c>
    </row>
    <row r="30" spans="1:19" x14ac:dyDescent="0.2">
      <c r="A30" s="211"/>
      <c r="B30" s="4" t="s">
        <v>22</v>
      </c>
      <c r="C30" s="10">
        <v>9.7796940396138368</v>
      </c>
      <c r="D30" s="11">
        <v>337.32090080328163</v>
      </c>
      <c r="E30" s="11">
        <v>771.96817360757632</v>
      </c>
      <c r="F30" s="87">
        <v>9</v>
      </c>
      <c r="G30" s="88">
        <v>70</v>
      </c>
      <c r="H30" s="88">
        <v>90</v>
      </c>
      <c r="I30" s="4">
        <v>777</v>
      </c>
      <c r="J30" s="4">
        <v>490</v>
      </c>
      <c r="K30" s="4">
        <v>66</v>
      </c>
      <c r="L30" s="4">
        <v>6</v>
      </c>
      <c r="M30" s="4">
        <v>10</v>
      </c>
      <c r="N30" s="4">
        <v>0</v>
      </c>
      <c r="O30" s="4">
        <v>0</v>
      </c>
      <c r="P30" s="12">
        <v>0</v>
      </c>
      <c r="Q30" s="97"/>
      <c r="S30" s="142">
        <f t="shared" si="14"/>
        <v>1349</v>
      </c>
    </row>
    <row r="31" spans="1:19" x14ac:dyDescent="0.2">
      <c r="A31" s="211" t="s">
        <v>94</v>
      </c>
      <c r="B31" s="4" t="s">
        <v>4</v>
      </c>
      <c r="C31" s="89">
        <v>3</v>
      </c>
      <c r="D31" s="90">
        <v>20</v>
      </c>
      <c r="E31" s="91">
        <v>10</v>
      </c>
      <c r="F31" s="11">
        <v>43.163660580072708</v>
      </c>
      <c r="G31" s="11">
        <v>627.02118396804474</v>
      </c>
      <c r="H31" s="11">
        <v>33.370297009126865</v>
      </c>
      <c r="I31" s="4">
        <v>8</v>
      </c>
      <c r="J31" s="4">
        <v>2</v>
      </c>
      <c r="K31" s="4">
        <v>1</v>
      </c>
      <c r="L31" s="4">
        <v>10</v>
      </c>
      <c r="M31" s="11">
        <v>128</v>
      </c>
      <c r="N31" s="11">
        <v>0</v>
      </c>
      <c r="O31" s="11">
        <v>0</v>
      </c>
      <c r="P31" s="103">
        <v>44.651162790697683</v>
      </c>
      <c r="Q31" s="97"/>
      <c r="S31" s="142">
        <f t="shared" si="14"/>
        <v>193.6511627906977</v>
      </c>
    </row>
    <row r="32" spans="1:19" x14ac:dyDescent="0.2">
      <c r="A32" s="211"/>
      <c r="B32" s="4" t="s">
        <v>21</v>
      </c>
      <c r="C32" s="10">
        <v>1</v>
      </c>
      <c r="D32" s="11">
        <v>250</v>
      </c>
      <c r="E32" s="92">
        <v>10</v>
      </c>
      <c r="F32" s="11">
        <v>264.45547404001536</v>
      </c>
      <c r="G32" s="11">
        <v>16100.830987517622</v>
      </c>
      <c r="H32" s="11">
        <v>2221.8626076329947</v>
      </c>
      <c r="I32" s="4">
        <v>20</v>
      </c>
      <c r="J32" s="4">
        <v>2</v>
      </c>
      <c r="K32" s="4">
        <v>50</v>
      </c>
      <c r="L32" s="4">
        <v>20</v>
      </c>
      <c r="M32" s="11">
        <v>6226.7441860465124</v>
      </c>
      <c r="N32" s="11">
        <v>187.2093023255814</v>
      </c>
      <c r="O32" s="11">
        <v>3000</v>
      </c>
      <c r="P32" s="103">
        <v>-1820.9302325581398</v>
      </c>
      <c r="Q32" s="97"/>
      <c r="S32" s="142">
        <f t="shared" si="14"/>
        <v>7685.0232558139542</v>
      </c>
    </row>
    <row r="33" spans="1:19" ht="12" thickBot="1" x14ac:dyDescent="0.25">
      <c r="A33" s="211"/>
      <c r="B33" s="4" t="s">
        <v>22</v>
      </c>
      <c r="C33" s="93">
        <v>1</v>
      </c>
      <c r="D33" s="88">
        <v>30</v>
      </c>
      <c r="E33" s="94">
        <v>90</v>
      </c>
      <c r="F33" s="11">
        <v>288.84212628626915</v>
      </c>
      <c r="G33" s="11">
        <v>4863.6967092566192</v>
      </c>
      <c r="H33" s="11">
        <v>19568.495563540891</v>
      </c>
      <c r="I33" s="4">
        <v>100</v>
      </c>
      <c r="J33" s="4">
        <v>5</v>
      </c>
      <c r="K33" s="4">
        <v>10</v>
      </c>
      <c r="L33" s="4">
        <v>1</v>
      </c>
      <c r="M33" s="11">
        <v>9576.9767441860477</v>
      </c>
      <c r="N33" s="11">
        <f>10027.9069767442+H42-46166</f>
        <v>-36138.093023255802</v>
      </c>
      <c r="O33" s="11">
        <v>1504.1860465116281</v>
      </c>
      <c r="P33" s="103">
        <v>99.069767441860478</v>
      </c>
      <c r="Q33" s="100"/>
      <c r="S33" s="143">
        <f t="shared" si="14"/>
        <v>-24841.860465116268</v>
      </c>
    </row>
    <row r="34" spans="1:19" x14ac:dyDescent="0.2">
      <c r="B34" s="13" t="s">
        <v>11</v>
      </c>
      <c r="C34" s="14">
        <f>SUM(C28:C33)</f>
        <v>25.56205986940148</v>
      </c>
      <c r="D34" s="15">
        <f t="shared" ref="D34" si="15">SUM(D28:D33)</f>
        <v>1129.6959315463573</v>
      </c>
      <c r="E34" s="15">
        <f t="shared" ref="E34" si="16">SUM(E28:E33)</f>
        <v>1025.5687685352309</v>
      </c>
      <c r="F34" s="15">
        <f t="shared" ref="F34" si="17">SUM(F28:F33)</f>
        <v>620.46126090635721</v>
      </c>
      <c r="G34" s="15">
        <f t="shared" ref="G34" si="18">SUM(G28:G33)</f>
        <v>21762.548880742284</v>
      </c>
      <c r="H34" s="15">
        <f t="shared" ref="H34" si="19">SUM(H28:H33)</f>
        <v>22373.728468183013</v>
      </c>
      <c r="I34" s="16">
        <f t="shared" ref="I34" si="20">SUM(I28:I33)</f>
        <v>1169</v>
      </c>
      <c r="J34" s="16">
        <f t="shared" ref="J34" si="21">SUM(J28:J33)</f>
        <v>506</v>
      </c>
      <c r="K34" s="16">
        <f t="shared" ref="K34" si="22">SUM(K28:K33)</f>
        <v>375</v>
      </c>
      <c r="L34" s="15">
        <f t="shared" ref="L34" si="23">SUM(L28:L33)</f>
        <v>-18</v>
      </c>
      <c r="M34" s="32">
        <f t="shared" ref="M34" si="24">SUM(M28:M33)</f>
        <v>15982.720930232561</v>
      </c>
      <c r="N34" s="32">
        <f t="shared" ref="N34" si="25">SUM(N28:N33)</f>
        <v>-35950.883720930222</v>
      </c>
      <c r="O34" s="32">
        <f t="shared" ref="O34" si="26">SUM(O28:O33)</f>
        <v>4504.1860465116279</v>
      </c>
      <c r="P34" s="104">
        <f t="shared" ref="P34" si="27">SUM(P28:P33)</f>
        <v>-1677.2093023255816</v>
      </c>
      <c r="Q34" s="32">
        <f>SUM(C34:L34)</f>
        <v>48969.565369782649</v>
      </c>
    </row>
    <row r="35" spans="1:19" x14ac:dyDescent="0.2">
      <c r="B35" s="4" t="s">
        <v>13</v>
      </c>
      <c r="C35" s="18">
        <v>2</v>
      </c>
      <c r="D35" s="17">
        <v>12</v>
      </c>
      <c r="E35" s="17">
        <v>53</v>
      </c>
      <c r="F35" s="11">
        <v>62.790697674418617</v>
      </c>
      <c r="G35" s="29">
        <v>198.13953488372096</v>
      </c>
      <c r="H35" s="29">
        <v>751.8604651162791</v>
      </c>
      <c r="I35" s="4">
        <v>151</v>
      </c>
      <c r="J35" s="4">
        <v>6</v>
      </c>
      <c r="K35" s="4">
        <v>34</v>
      </c>
      <c r="M35" s="4">
        <v>2500</v>
      </c>
      <c r="N35" s="4">
        <v>90</v>
      </c>
      <c r="O35" s="4">
        <v>500</v>
      </c>
      <c r="P35" s="12"/>
      <c r="Q35" s="9">
        <f>SUM(C35:O35)</f>
        <v>4360.7906976744189</v>
      </c>
    </row>
    <row r="36" spans="1:19" x14ac:dyDescent="0.2">
      <c r="B36" s="13" t="s">
        <v>14</v>
      </c>
      <c r="C36" s="14">
        <f t="shared" ref="C36:L36" si="28">SUM(C34:C35)</f>
        <v>27.56205986940148</v>
      </c>
      <c r="D36" s="15">
        <f t="shared" si="28"/>
        <v>1141.6959315463573</v>
      </c>
      <c r="E36" s="15">
        <f t="shared" si="28"/>
        <v>1078.5687685352309</v>
      </c>
      <c r="F36" s="15">
        <f t="shared" si="28"/>
        <v>683.25195858077586</v>
      </c>
      <c r="G36" s="15">
        <f t="shared" si="28"/>
        <v>21960.688415626006</v>
      </c>
      <c r="H36" s="15">
        <f t="shared" si="28"/>
        <v>23125.588933299292</v>
      </c>
      <c r="I36" s="16">
        <f t="shared" si="28"/>
        <v>1320</v>
      </c>
      <c r="J36" s="16">
        <f t="shared" si="28"/>
        <v>512</v>
      </c>
      <c r="K36" s="16">
        <f t="shared" si="28"/>
        <v>409</v>
      </c>
      <c r="L36" s="15">
        <f t="shared" si="28"/>
        <v>-18</v>
      </c>
      <c r="M36" s="15">
        <f t="shared" ref="M36:P36" si="29">SUM(M34:M35)</f>
        <v>18482.720930232561</v>
      </c>
      <c r="N36" s="15">
        <f t="shared" si="29"/>
        <v>-35860.883720930222</v>
      </c>
      <c r="O36" s="15">
        <f t="shared" si="29"/>
        <v>5004.1860465116279</v>
      </c>
      <c r="P36" s="105">
        <f t="shared" si="29"/>
        <v>-1677.2093023255816</v>
      </c>
      <c r="Q36" s="15">
        <f>SUM(Q34:Q35)</f>
        <v>53330.356067457069</v>
      </c>
    </row>
    <row r="37" spans="1:19" x14ac:dyDescent="0.2">
      <c r="B37" s="4" t="s">
        <v>15</v>
      </c>
      <c r="C37" s="28">
        <v>5.5646762247301069</v>
      </c>
      <c r="D37" s="29">
        <v>376.72396921233207</v>
      </c>
      <c r="E37" s="29">
        <v>848.74271001209377</v>
      </c>
      <c r="F37" s="29">
        <v>77.646644996234045</v>
      </c>
      <c r="G37" s="29">
        <f>5694.66465088409+Q32-30728</f>
        <v>-25033.335349115911</v>
      </c>
      <c r="H37" s="29">
        <v>9869.1012792103938</v>
      </c>
      <c r="P37" s="12"/>
      <c r="Q37" s="15">
        <f>SUM(C37:L37)</f>
        <v>-13855.556069460126</v>
      </c>
    </row>
    <row r="38" spans="1:19" x14ac:dyDescent="0.2">
      <c r="B38" s="4" t="s">
        <v>16</v>
      </c>
      <c r="C38" s="28">
        <v>-6</v>
      </c>
      <c r="D38" s="29">
        <v>-2</v>
      </c>
      <c r="E38" s="29">
        <v>-3</v>
      </c>
      <c r="F38" s="29">
        <v>-103.25581395348838</v>
      </c>
      <c r="G38" s="29">
        <v>-32.093023255813954</v>
      </c>
      <c r="H38" s="29">
        <v>-46.04651162790698</v>
      </c>
      <c r="P38" s="12"/>
      <c r="Q38" s="15">
        <f>SUM(C38:L38)</f>
        <v>-192.39534883720933</v>
      </c>
    </row>
    <row r="39" spans="1:19" x14ac:dyDescent="0.2">
      <c r="B39" s="4" t="s">
        <v>17</v>
      </c>
      <c r="C39" s="28">
        <v>8</v>
      </c>
      <c r="D39" s="29">
        <v>84</v>
      </c>
      <c r="E39" s="29">
        <v>283</v>
      </c>
      <c r="F39" s="29">
        <v>122.79069767441862</v>
      </c>
      <c r="G39" s="29">
        <v>1562.7906976744187</v>
      </c>
      <c r="H39" s="29">
        <v>4541.1627906976746</v>
      </c>
      <c r="P39" s="12"/>
      <c r="Q39" s="15">
        <f>SUM(C39:L39)</f>
        <v>6601.7441860465115</v>
      </c>
    </row>
    <row r="40" spans="1:19" x14ac:dyDescent="0.2">
      <c r="B40" s="4" t="s">
        <v>18</v>
      </c>
      <c r="C40" s="28">
        <v>7</v>
      </c>
      <c r="D40" s="29">
        <v>85</v>
      </c>
      <c r="E40" s="29">
        <v>430</v>
      </c>
      <c r="F40" s="29">
        <v>149.76744186046514</v>
      </c>
      <c r="G40" s="29">
        <v>1541.8604651162793</v>
      </c>
      <c r="H40" s="29">
        <v>8500</v>
      </c>
      <c r="P40" s="12"/>
      <c r="Q40" s="15">
        <f>SUM(C40:L40)</f>
        <v>10713.627906976744</v>
      </c>
    </row>
    <row r="41" spans="1:19" x14ac:dyDescent="0.2">
      <c r="B41" s="13" t="s">
        <v>19</v>
      </c>
      <c r="C41" s="26">
        <f>SUM(C37:C40)</f>
        <v>14.564676224730107</v>
      </c>
      <c r="D41" s="27">
        <f t="shared" ref="D41:H41" si="30">SUM(D37:D40)</f>
        <v>543.72396921233212</v>
      </c>
      <c r="E41" s="27">
        <f t="shared" si="30"/>
        <v>1558.7427100120938</v>
      </c>
      <c r="F41" s="27">
        <f t="shared" si="30"/>
        <v>246.94897057762944</v>
      </c>
      <c r="G41" s="27">
        <f t="shared" si="30"/>
        <v>-21960.777209581025</v>
      </c>
      <c r="H41" s="27">
        <f t="shared" si="30"/>
        <v>22864.217558280161</v>
      </c>
      <c r="I41" s="20"/>
      <c r="J41" s="20"/>
      <c r="K41" s="20"/>
      <c r="L41" s="20"/>
      <c r="M41" s="20"/>
      <c r="N41" s="20"/>
      <c r="O41" s="20"/>
      <c r="P41" s="21"/>
      <c r="Q41" s="15">
        <f>SUM(C41:L41)</f>
        <v>3267.4206747259195</v>
      </c>
    </row>
    <row r="42" spans="1:19" ht="12" thickBot="1" x14ac:dyDescent="0.25">
      <c r="B42" s="4" t="s">
        <v>20</v>
      </c>
      <c r="C42" s="101"/>
      <c r="D42" s="102"/>
      <c r="E42" s="102"/>
      <c r="F42" s="102"/>
      <c r="G42" s="102"/>
      <c r="H42" s="100"/>
      <c r="I42" s="1">
        <f t="shared" ref="I42:P42" si="31">SUM(I36+I41)</f>
        <v>1320</v>
      </c>
      <c r="J42" s="1">
        <f t="shared" si="31"/>
        <v>512</v>
      </c>
      <c r="K42" s="1">
        <f t="shared" si="31"/>
        <v>409</v>
      </c>
      <c r="L42" s="1">
        <f t="shared" si="31"/>
        <v>-18</v>
      </c>
      <c r="M42" s="9">
        <f t="shared" si="31"/>
        <v>18482.720930232561</v>
      </c>
      <c r="N42" s="9">
        <f t="shared" si="31"/>
        <v>-35860.883720930222</v>
      </c>
      <c r="O42" s="9">
        <f t="shared" si="31"/>
        <v>5004.1860465116279</v>
      </c>
      <c r="P42" s="9">
        <f t="shared" si="31"/>
        <v>-1677.2093023255816</v>
      </c>
    </row>
    <row r="47" spans="1:19" x14ac:dyDescent="0.2">
      <c r="C47" s="198" t="s">
        <v>93</v>
      </c>
      <c r="D47" s="198"/>
      <c r="E47" s="198"/>
      <c r="F47" s="198" t="s">
        <v>94</v>
      </c>
      <c r="G47" s="198"/>
      <c r="H47" s="198"/>
      <c r="I47" s="198" t="s">
        <v>93</v>
      </c>
      <c r="J47" s="198"/>
      <c r="K47" s="198"/>
      <c r="L47" s="198"/>
      <c r="M47" s="198" t="s">
        <v>94</v>
      </c>
      <c r="N47" s="198"/>
      <c r="O47" s="198"/>
      <c r="P47" s="198"/>
    </row>
    <row r="48" spans="1:19" ht="11.25" customHeight="1" x14ac:dyDescent="0.2">
      <c r="B48" s="23" t="s">
        <v>24</v>
      </c>
      <c r="C48" s="199" t="s">
        <v>4</v>
      </c>
      <c r="D48" s="201" t="s">
        <v>21</v>
      </c>
      <c r="E48" s="199" t="s">
        <v>22</v>
      </c>
      <c r="F48" s="199" t="s">
        <v>4</v>
      </c>
      <c r="G48" s="201" t="s">
        <v>21</v>
      </c>
      <c r="H48" s="199" t="s">
        <v>22</v>
      </c>
      <c r="I48" s="199" t="s">
        <v>5</v>
      </c>
      <c r="J48" s="199"/>
      <c r="K48" s="199" t="s">
        <v>6</v>
      </c>
      <c r="L48" s="199" t="s">
        <v>7</v>
      </c>
      <c r="M48" s="199" t="s">
        <v>5</v>
      </c>
      <c r="N48" s="199"/>
      <c r="O48" s="199" t="s">
        <v>6</v>
      </c>
      <c r="P48" s="199" t="s">
        <v>7</v>
      </c>
    </row>
    <row r="49" spans="1:23" ht="22.5" x14ac:dyDescent="0.2">
      <c r="C49" s="199"/>
      <c r="D49" s="201"/>
      <c r="E49" s="199"/>
      <c r="F49" s="199"/>
      <c r="G49" s="201"/>
      <c r="H49" s="199"/>
      <c r="I49" s="24" t="s">
        <v>9</v>
      </c>
      <c r="J49" s="24" t="s">
        <v>10</v>
      </c>
      <c r="K49" s="199"/>
      <c r="L49" s="199"/>
      <c r="M49" s="24" t="s">
        <v>9</v>
      </c>
      <c r="N49" s="24" t="s">
        <v>10</v>
      </c>
      <c r="O49" s="199"/>
      <c r="P49" s="199"/>
      <c r="R49" s="4" t="s">
        <v>96</v>
      </c>
    </row>
    <row r="50" spans="1:23" x14ac:dyDescent="0.2">
      <c r="A50" s="211" t="s">
        <v>93</v>
      </c>
      <c r="B50" s="4" t="s">
        <v>4</v>
      </c>
      <c r="C50" s="106"/>
      <c r="D50" s="107"/>
      <c r="E50" s="107"/>
      <c r="F50" s="108"/>
      <c r="G50" s="107"/>
      <c r="H50" s="107"/>
      <c r="I50" s="7"/>
      <c r="J50" s="7"/>
      <c r="K50" s="7"/>
      <c r="L50" s="7"/>
      <c r="M50" s="7"/>
      <c r="N50" s="7"/>
      <c r="O50" s="7"/>
      <c r="P50" s="8"/>
      <c r="R50" s="50">
        <v>1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</row>
    <row r="51" spans="1:23" x14ac:dyDescent="0.2">
      <c r="A51" s="211"/>
      <c r="B51" s="4" t="s">
        <v>21</v>
      </c>
      <c r="C51" s="109"/>
      <c r="D51" s="110"/>
      <c r="E51" s="110"/>
      <c r="F51" s="111"/>
      <c r="G51" s="110"/>
      <c r="H51" s="110"/>
      <c r="P51" s="12"/>
      <c r="R51" s="19">
        <v>0</v>
      </c>
      <c r="S51" s="4">
        <v>1</v>
      </c>
      <c r="T51" s="4">
        <v>0</v>
      </c>
      <c r="U51" s="4">
        <v>0</v>
      </c>
      <c r="V51" s="4">
        <v>0</v>
      </c>
      <c r="W51" s="12">
        <v>0</v>
      </c>
    </row>
    <row r="52" spans="1:23" x14ac:dyDescent="0.2">
      <c r="A52" s="211"/>
      <c r="B52" s="4" t="s">
        <v>22</v>
      </c>
      <c r="C52" s="109"/>
      <c r="D52" s="110"/>
      <c r="E52" s="110"/>
      <c r="F52" s="112"/>
      <c r="G52" s="113"/>
      <c r="H52" s="113"/>
      <c r="P52" s="12"/>
      <c r="R52" s="19">
        <v>0</v>
      </c>
      <c r="S52" s="4">
        <v>0</v>
      </c>
      <c r="T52" s="4">
        <v>1</v>
      </c>
      <c r="U52" s="4">
        <v>0</v>
      </c>
      <c r="V52" s="4">
        <v>0</v>
      </c>
      <c r="W52" s="12">
        <v>0</v>
      </c>
    </row>
    <row r="53" spans="1:23" x14ac:dyDescent="0.2">
      <c r="A53" s="211" t="s">
        <v>94</v>
      </c>
      <c r="B53" s="4" t="s">
        <v>4</v>
      </c>
      <c r="C53" s="114"/>
      <c r="D53" s="115"/>
      <c r="E53" s="116"/>
      <c r="F53" s="110"/>
      <c r="G53" s="110"/>
      <c r="H53" s="110"/>
      <c r="M53" s="11"/>
      <c r="N53" s="11"/>
      <c r="O53" s="11"/>
      <c r="P53" s="103"/>
      <c r="R53" s="19">
        <v>0</v>
      </c>
      <c r="S53" s="4">
        <v>0</v>
      </c>
      <c r="T53" s="4">
        <v>0</v>
      </c>
      <c r="U53" s="4">
        <v>1</v>
      </c>
      <c r="V53" s="4">
        <v>0</v>
      </c>
      <c r="W53" s="12">
        <v>0</v>
      </c>
    </row>
    <row r="54" spans="1:23" x14ac:dyDescent="0.2">
      <c r="A54" s="211"/>
      <c r="B54" s="4" t="s">
        <v>21</v>
      </c>
      <c r="C54" s="109"/>
      <c r="D54" s="110"/>
      <c r="E54" s="117"/>
      <c r="F54" s="110"/>
      <c r="G54" s="110"/>
      <c r="H54" s="110"/>
      <c r="M54" s="11"/>
      <c r="N54" s="11"/>
      <c r="O54" s="11"/>
      <c r="P54" s="103"/>
      <c r="R54" s="19">
        <v>0</v>
      </c>
      <c r="S54" s="4">
        <v>0</v>
      </c>
      <c r="T54" s="4">
        <v>0</v>
      </c>
      <c r="U54" s="4">
        <v>0</v>
      </c>
      <c r="V54" s="4">
        <v>1</v>
      </c>
      <c r="W54" s="12">
        <v>0</v>
      </c>
    </row>
    <row r="55" spans="1:23" x14ac:dyDescent="0.2">
      <c r="A55" s="211"/>
      <c r="B55" s="4" t="s">
        <v>22</v>
      </c>
      <c r="C55" s="118"/>
      <c r="D55" s="113"/>
      <c r="E55" s="119"/>
      <c r="F55" s="110"/>
      <c r="G55" s="110"/>
      <c r="H55" s="110"/>
      <c r="M55" s="11"/>
      <c r="N55" s="11"/>
      <c r="O55" s="11"/>
      <c r="P55" s="103"/>
      <c r="R55" s="51">
        <v>0</v>
      </c>
      <c r="S55" s="52">
        <v>0</v>
      </c>
      <c r="T55" s="52">
        <v>0</v>
      </c>
      <c r="U55" s="52">
        <v>0</v>
      </c>
      <c r="V55" s="52">
        <v>0</v>
      </c>
      <c r="W55" s="53">
        <v>1</v>
      </c>
    </row>
    <row r="56" spans="1:23" x14ac:dyDescent="0.2">
      <c r="B56" s="13" t="s">
        <v>11</v>
      </c>
      <c r="C56" s="123"/>
      <c r="D56" s="124"/>
      <c r="E56" s="124"/>
      <c r="F56" s="124"/>
      <c r="G56" s="124"/>
      <c r="H56" s="124"/>
      <c r="I56" s="16"/>
      <c r="J56" s="16"/>
      <c r="K56" s="16"/>
      <c r="L56" s="15"/>
      <c r="M56" s="32"/>
      <c r="N56" s="32"/>
      <c r="O56" s="32"/>
      <c r="P56" s="104"/>
    </row>
    <row r="57" spans="1:23" x14ac:dyDescent="0.2">
      <c r="B57" s="4" t="s">
        <v>13</v>
      </c>
      <c r="C57" s="125"/>
      <c r="D57" s="126"/>
      <c r="E57" s="126"/>
      <c r="F57" s="127"/>
      <c r="G57" s="126"/>
      <c r="H57" s="126"/>
      <c r="P57" s="12"/>
    </row>
    <row r="58" spans="1:23" x14ac:dyDescent="0.2">
      <c r="B58" s="13" t="s">
        <v>14</v>
      </c>
      <c r="C58" s="123"/>
      <c r="D58" s="124"/>
      <c r="E58" s="124"/>
      <c r="F58" s="124"/>
      <c r="G58" s="124"/>
      <c r="H58" s="124"/>
      <c r="I58" s="16"/>
      <c r="J58" s="16"/>
      <c r="K58" s="16"/>
      <c r="L58" s="15"/>
      <c r="M58" s="15"/>
      <c r="N58" s="15"/>
      <c r="O58" s="15"/>
      <c r="P58" s="105"/>
    </row>
    <row r="59" spans="1:23" x14ac:dyDescent="0.2">
      <c r="B59" s="4" t="s">
        <v>15</v>
      </c>
      <c r="C59" s="125"/>
      <c r="D59" s="126"/>
      <c r="E59" s="126"/>
      <c r="F59" s="126"/>
      <c r="G59" s="126"/>
      <c r="H59" s="126"/>
      <c r="P59" s="12"/>
    </row>
    <row r="60" spans="1:23" x14ac:dyDescent="0.2">
      <c r="B60" s="4" t="s">
        <v>16</v>
      </c>
      <c r="C60" s="125"/>
      <c r="D60" s="126"/>
      <c r="E60" s="126"/>
      <c r="F60" s="126"/>
      <c r="G60" s="126"/>
      <c r="H60" s="126"/>
      <c r="P60" s="12"/>
    </row>
    <row r="61" spans="1:23" x14ac:dyDescent="0.2">
      <c r="B61" s="4" t="s">
        <v>17</v>
      </c>
      <c r="C61" s="125"/>
      <c r="D61" s="126"/>
      <c r="E61" s="126"/>
      <c r="F61" s="126"/>
      <c r="G61" s="126"/>
      <c r="H61" s="126"/>
      <c r="P61" s="12"/>
    </row>
    <row r="62" spans="1:23" x14ac:dyDescent="0.2">
      <c r="B62" s="4" t="s">
        <v>18</v>
      </c>
      <c r="C62" s="125"/>
      <c r="D62" s="126"/>
      <c r="E62" s="126"/>
      <c r="F62" s="126"/>
      <c r="G62" s="126"/>
      <c r="H62" s="126"/>
      <c r="P62" s="12"/>
    </row>
    <row r="63" spans="1:23" x14ac:dyDescent="0.2">
      <c r="B63" s="13" t="s">
        <v>19</v>
      </c>
      <c r="C63" s="128"/>
      <c r="D63" s="129"/>
      <c r="E63" s="129"/>
      <c r="F63" s="129"/>
      <c r="G63" s="129"/>
      <c r="H63" s="129"/>
      <c r="I63" s="20"/>
      <c r="J63" s="20"/>
      <c r="K63" s="20"/>
      <c r="L63" s="20"/>
      <c r="M63" s="20"/>
      <c r="N63" s="20"/>
      <c r="O63" s="20"/>
      <c r="P63" s="21"/>
    </row>
    <row r="64" spans="1:23" ht="12" thickBot="1" x14ac:dyDescent="0.25">
      <c r="B64" s="4" t="s">
        <v>20</v>
      </c>
      <c r="C64" s="120">
        <f>C58+C63</f>
        <v>0</v>
      </c>
      <c r="D64" s="121">
        <f t="shared" ref="D64" si="32">D58+D63</f>
        <v>0</v>
      </c>
      <c r="E64" s="121">
        <f t="shared" ref="E64" si="33">E58+E63</f>
        <v>0</v>
      </c>
      <c r="F64" s="121">
        <f t="shared" ref="F64" si="34">F58+F63</f>
        <v>0</v>
      </c>
      <c r="G64" s="121">
        <f t="shared" ref="G64" si="35">G58+G63</f>
        <v>0</v>
      </c>
      <c r="H64" s="122">
        <f t="shared" ref="H64" si="36">H58+H63</f>
        <v>0</v>
      </c>
      <c r="I64" s="1"/>
      <c r="J64" s="1"/>
      <c r="K64" s="1"/>
      <c r="L64" s="1"/>
      <c r="M64" s="9"/>
      <c r="N64" s="9"/>
      <c r="O64" s="9"/>
      <c r="P64" s="9"/>
    </row>
    <row r="67" spans="1:8" x14ac:dyDescent="0.2">
      <c r="C67" s="198" t="s">
        <v>93</v>
      </c>
      <c r="D67" s="198"/>
      <c r="E67" s="198"/>
      <c r="F67" s="198" t="s">
        <v>94</v>
      </c>
      <c r="G67" s="198"/>
      <c r="H67" s="198"/>
    </row>
    <row r="68" spans="1:8" x14ac:dyDescent="0.2">
      <c r="B68" s="23" t="s">
        <v>44</v>
      </c>
      <c r="C68" s="199" t="s">
        <v>4</v>
      </c>
      <c r="D68" s="201" t="s">
        <v>21</v>
      </c>
      <c r="E68" s="199" t="s">
        <v>22</v>
      </c>
      <c r="F68" s="199" t="s">
        <v>4</v>
      </c>
      <c r="G68" s="201" t="s">
        <v>21</v>
      </c>
      <c r="H68" s="199" t="s">
        <v>22</v>
      </c>
    </row>
    <row r="69" spans="1:8" x14ac:dyDescent="0.2">
      <c r="C69" s="199"/>
      <c r="D69" s="201"/>
      <c r="E69" s="199"/>
      <c r="F69" s="199"/>
      <c r="G69" s="201"/>
      <c r="H69" s="199"/>
    </row>
    <row r="70" spans="1:8" x14ac:dyDescent="0.2">
      <c r="A70" s="211" t="s">
        <v>93</v>
      </c>
      <c r="B70" s="4" t="s">
        <v>4</v>
      </c>
      <c r="C70" s="106">
        <f t="array" ref="C70:H75">R50:W55-C50:H55</f>
        <v>1</v>
      </c>
      <c r="D70" s="107">
        <v>0</v>
      </c>
      <c r="E70" s="107">
        <v>0</v>
      </c>
      <c r="F70" s="108">
        <v>0</v>
      </c>
      <c r="G70" s="107">
        <v>0</v>
      </c>
      <c r="H70" s="130">
        <v>0</v>
      </c>
    </row>
    <row r="71" spans="1:8" x14ac:dyDescent="0.2">
      <c r="A71" s="211"/>
      <c r="B71" s="4" t="s">
        <v>21</v>
      </c>
      <c r="C71" s="109">
        <v>0</v>
      </c>
      <c r="D71" s="110">
        <v>1</v>
      </c>
      <c r="E71" s="110">
        <v>0</v>
      </c>
      <c r="F71" s="111">
        <v>0</v>
      </c>
      <c r="G71" s="110">
        <v>0</v>
      </c>
      <c r="H71" s="131">
        <v>0</v>
      </c>
    </row>
    <row r="72" spans="1:8" x14ac:dyDescent="0.2">
      <c r="A72" s="211"/>
      <c r="B72" s="4" t="s">
        <v>22</v>
      </c>
      <c r="C72" s="109">
        <v>0</v>
      </c>
      <c r="D72" s="110">
        <v>0</v>
      </c>
      <c r="E72" s="110">
        <v>1</v>
      </c>
      <c r="F72" s="112">
        <v>0</v>
      </c>
      <c r="G72" s="113">
        <v>0</v>
      </c>
      <c r="H72" s="132">
        <v>0</v>
      </c>
    </row>
    <row r="73" spans="1:8" x14ac:dyDescent="0.2">
      <c r="A73" s="211" t="s">
        <v>94</v>
      </c>
      <c r="B73" s="4" t="s">
        <v>4</v>
      </c>
      <c r="C73" s="114">
        <v>0</v>
      </c>
      <c r="D73" s="115">
        <v>0</v>
      </c>
      <c r="E73" s="116">
        <v>0</v>
      </c>
      <c r="F73" s="110">
        <v>1</v>
      </c>
      <c r="G73" s="110">
        <v>0</v>
      </c>
      <c r="H73" s="131">
        <v>0</v>
      </c>
    </row>
    <row r="74" spans="1:8" x14ac:dyDescent="0.2">
      <c r="A74" s="211"/>
      <c r="B74" s="4" t="s">
        <v>21</v>
      </c>
      <c r="C74" s="109">
        <v>0</v>
      </c>
      <c r="D74" s="110">
        <v>0</v>
      </c>
      <c r="E74" s="117">
        <v>0</v>
      </c>
      <c r="F74" s="110">
        <v>0</v>
      </c>
      <c r="G74" s="110">
        <v>1</v>
      </c>
      <c r="H74" s="131">
        <v>0</v>
      </c>
    </row>
    <row r="75" spans="1:8" x14ac:dyDescent="0.2">
      <c r="A75" s="211"/>
      <c r="B75" s="4" t="s">
        <v>22</v>
      </c>
      <c r="C75" s="133">
        <v>0</v>
      </c>
      <c r="D75" s="134">
        <v>0</v>
      </c>
      <c r="E75" s="135">
        <v>0</v>
      </c>
      <c r="F75" s="134">
        <v>0</v>
      </c>
      <c r="G75" s="134">
        <v>0</v>
      </c>
      <c r="H75" s="136">
        <v>1</v>
      </c>
    </row>
    <row r="78" spans="1:8" x14ac:dyDescent="0.2">
      <c r="C78" s="198" t="s">
        <v>93</v>
      </c>
      <c r="D78" s="198"/>
      <c r="E78" s="198"/>
      <c r="F78" s="198" t="s">
        <v>94</v>
      </c>
      <c r="G78" s="198"/>
      <c r="H78" s="198"/>
    </row>
    <row r="79" spans="1:8" ht="12" x14ac:dyDescent="0.2">
      <c r="B79" s="23" t="s">
        <v>53</v>
      </c>
      <c r="C79" s="199" t="s">
        <v>4</v>
      </c>
      <c r="D79" s="201" t="s">
        <v>21</v>
      </c>
      <c r="E79" s="199" t="s">
        <v>22</v>
      </c>
      <c r="F79" s="199" t="s">
        <v>4</v>
      </c>
      <c r="G79" s="201" t="s">
        <v>21</v>
      </c>
      <c r="H79" s="199" t="s">
        <v>22</v>
      </c>
    </row>
    <row r="80" spans="1:8" x14ac:dyDescent="0.2">
      <c r="C80" s="199"/>
      <c r="D80" s="201"/>
      <c r="E80" s="199"/>
      <c r="F80" s="199"/>
      <c r="G80" s="201"/>
      <c r="H80" s="199"/>
    </row>
    <row r="81" spans="1:17" x14ac:dyDescent="0.2">
      <c r="A81" s="211" t="s">
        <v>93</v>
      </c>
      <c r="B81" s="4" t="s">
        <v>4</v>
      </c>
      <c r="C81" s="106">
        <f t="array" ref="C81:H86">MINVERSE(C70:H75)</f>
        <v>1</v>
      </c>
      <c r="D81" s="107">
        <v>0</v>
      </c>
      <c r="E81" s="107">
        <v>0</v>
      </c>
      <c r="F81" s="108">
        <v>0</v>
      </c>
      <c r="G81" s="107">
        <v>0</v>
      </c>
      <c r="H81" s="130">
        <v>0</v>
      </c>
    </row>
    <row r="82" spans="1:17" x14ac:dyDescent="0.2">
      <c r="A82" s="211"/>
      <c r="B82" s="4" t="s">
        <v>21</v>
      </c>
      <c r="C82" s="109">
        <v>0</v>
      </c>
      <c r="D82" s="110">
        <v>1</v>
      </c>
      <c r="E82" s="110">
        <v>0</v>
      </c>
      <c r="F82" s="111">
        <v>0</v>
      </c>
      <c r="G82" s="110">
        <v>0</v>
      </c>
      <c r="H82" s="131">
        <v>0</v>
      </c>
    </row>
    <row r="83" spans="1:17" x14ac:dyDescent="0.2">
      <c r="A83" s="211"/>
      <c r="B83" s="4" t="s">
        <v>22</v>
      </c>
      <c r="C83" s="109">
        <v>0</v>
      </c>
      <c r="D83" s="110">
        <v>0</v>
      </c>
      <c r="E83" s="110">
        <v>1</v>
      </c>
      <c r="F83" s="112">
        <v>0</v>
      </c>
      <c r="G83" s="113">
        <v>0</v>
      </c>
      <c r="H83" s="132">
        <v>0</v>
      </c>
    </row>
    <row r="84" spans="1:17" x14ac:dyDescent="0.2">
      <c r="A84" s="211" t="s">
        <v>94</v>
      </c>
      <c r="B84" s="4" t="s">
        <v>4</v>
      </c>
      <c r="C84" s="114">
        <v>0</v>
      </c>
      <c r="D84" s="115">
        <v>0</v>
      </c>
      <c r="E84" s="116">
        <v>0</v>
      </c>
      <c r="F84" s="110">
        <v>1</v>
      </c>
      <c r="G84" s="110">
        <v>0</v>
      </c>
      <c r="H84" s="131">
        <v>0</v>
      </c>
    </row>
    <row r="85" spans="1:17" x14ac:dyDescent="0.2">
      <c r="A85" s="211"/>
      <c r="B85" s="4" t="s">
        <v>21</v>
      </c>
      <c r="C85" s="109">
        <v>0</v>
      </c>
      <c r="D85" s="110">
        <v>0</v>
      </c>
      <c r="E85" s="117">
        <v>0</v>
      </c>
      <c r="F85" s="110">
        <v>0</v>
      </c>
      <c r="G85" s="110">
        <v>1</v>
      </c>
      <c r="H85" s="131">
        <v>0</v>
      </c>
    </row>
    <row r="86" spans="1:17" x14ac:dyDescent="0.2">
      <c r="A86" s="211"/>
      <c r="B86" s="4" t="s">
        <v>22</v>
      </c>
      <c r="C86" s="133">
        <v>0</v>
      </c>
      <c r="D86" s="134">
        <v>0</v>
      </c>
      <c r="E86" s="135">
        <v>0</v>
      </c>
      <c r="F86" s="134">
        <v>0</v>
      </c>
      <c r="G86" s="134">
        <v>0</v>
      </c>
      <c r="H86" s="136">
        <v>1</v>
      </c>
    </row>
    <row r="90" spans="1:17" x14ac:dyDescent="0.2">
      <c r="B90" s="1" t="s">
        <v>58</v>
      </c>
      <c r="C90" s="198" t="s">
        <v>93</v>
      </c>
      <c r="D90" s="198"/>
      <c r="E90" s="198"/>
      <c r="F90" s="198" t="s">
        <v>94</v>
      </c>
      <c r="G90" s="198"/>
      <c r="H90" s="198"/>
      <c r="I90" s="198" t="s">
        <v>93</v>
      </c>
      <c r="J90" s="198"/>
      <c r="K90" s="198"/>
      <c r="L90" s="198"/>
      <c r="M90" s="198" t="s">
        <v>94</v>
      </c>
      <c r="N90" s="198"/>
      <c r="O90" s="198"/>
      <c r="P90" s="198"/>
      <c r="Q90" s="199" t="s">
        <v>52</v>
      </c>
    </row>
    <row r="91" spans="1:17" ht="14.25" customHeight="1" x14ac:dyDescent="0.2">
      <c r="B91" s="3" t="s">
        <v>59</v>
      </c>
      <c r="C91" s="199" t="s">
        <v>4</v>
      </c>
      <c r="D91" s="201" t="s">
        <v>21</v>
      </c>
      <c r="E91" s="199" t="s">
        <v>22</v>
      </c>
      <c r="F91" s="199" t="s">
        <v>4</v>
      </c>
      <c r="G91" s="201" t="s">
        <v>21</v>
      </c>
      <c r="H91" s="199" t="s">
        <v>22</v>
      </c>
      <c r="I91" s="199" t="s">
        <v>5</v>
      </c>
      <c r="J91" s="199"/>
      <c r="K91" s="199" t="s">
        <v>6</v>
      </c>
      <c r="L91" s="199" t="s">
        <v>7</v>
      </c>
      <c r="M91" s="199" t="s">
        <v>5</v>
      </c>
      <c r="N91" s="199"/>
      <c r="O91" s="199" t="s">
        <v>6</v>
      </c>
      <c r="P91" s="199" t="s">
        <v>7</v>
      </c>
      <c r="Q91" s="199"/>
    </row>
    <row r="92" spans="1:17" ht="22.5" x14ac:dyDescent="0.2">
      <c r="C92" s="199"/>
      <c r="D92" s="201"/>
      <c r="E92" s="199"/>
      <c r="F92" s="199"/>
      <c r="G92" s="201"/>
      <c r="H92" s="199"/>
      <c r="I92" s="24" t="s">
        <v>9</v>
      </c>
      <c r="J92" s="24" t="s">
        <v>10</v>
      </c>
      <c r="K92" s="199"/>
      <c r="L92" s="199"/>
      <c r="M92" s="24" t="s">
        <v>9</v>
      </c>
      <c r="N92" s="24" t="s">
        <v>10</v>
      </c>
      <c r="O92" s="199"/>
      <c r="P92" s="199"/>
      <c r="Q92" s="199"/>
    </row>
    <row r="93" spans="1:17" x14ac:dyDescent="0.2">
      <c r="B93" s="4" t="s">
        <v>60</v>
      </c>
      <c r="C93" s="50">
        <v>9260</v>
      </c>
      <c r="D93" s="7">
        <v>560055</v>
      </c>
      <c r="E93" s="7">
        <v>117240</v>
      </c>
      <c r="F93" s="137">
        <v>800000</v>
      </c>
      <c r="G93" s="138">
        <v>18000000</v>
      </c>
      <c r="H93" s="139">
        <v>9000000</v>
      </c>
      <c r="I93" s="7">
        <v>222268</v>
      </c>
      <c r="J93" s="7">
        <v>0</v>
      </c>
      <c r="K93" s="7">
        <v>0</v>
      </c>
      <c r="L93" s="7">
        <v>0</v>
      </c>
      <c r="M93" s="7">
        <f>20*I93</f>
        <v>4445360</v>
      </c>
      <c r="N93" s="7">
        <v>0</v>
      </c>
      <c r="O93" s="7">
        <v>0</v>
      </c>
      <c r="P93" s="7">
        <v>0</v>
      </c>
      <c r="Q93" s="67">
        <f>SUM(C93:P93)</f>
        <v>33154183</v>
      </c>
    </row>
    <row r="94" spans="1:17" x14ac:dyDescent="0.2">
      <c r="B94" s="4" t="s">
        <v>62</v>
      </c>
      <c r="C94" s="19">
        <v>1247</v>
      </c>
      <c r="D94" s="4">
        <v>926</v>
      </c>
      <c r="E94" s="4">
        <v>62</v>
      </c>
      <c r="F94" s="19">
        <v>200000</v>
      </c>
      <c r="G94" s="4">
        <v>100000</v>
      </c>
      <c r="H94" s="12">
        <v>5000</v>
      </c>
      <c r="I94" s="4">
        <v>79</v>
      </c>
      <c r="J94" s="4">
        <v>0</v>
      </c>
      <c r="K94" s="4">
        <v>0</v>
      </c>
      <c r="L94" s="4">
        <v>0</v>
      </c>
      <c r="M94" s="4">
        <v>1600</v>
      </c>
      <c r="N94" s="4">
        <v>0</v>
      </c>
      <c r="O94" s="4">
        <v>0</v>
      </c>
      <c r="P94" s="4">
        <v>0</v>
      </c>
      <c r="Q94" s="67">
        <f>SUM(C94:P94)</f>
        <v>308914</v>
      </c>
    </row>
    <row r="95" spans="1:17" x14ac:dyDescent="0.2">
      <c r="B95" s="4" t="s">
        <v>63</v>
      </c>
      <c r="C95" s="51">
        <v>137</v>
      </c>
      <c r="D95" s="52">
        <v>62</v>
      </c>
      <c r="E95" s="52">
        <v>2</v>
      </c>
      <c r="F95" s="51">
        <v>137</v>
      </c>
      <c r="G95" s="52">
        <v>62</v>
      </c>
      <c r="H95" s="53">
        <v>2</v>
      </c>
      <c r="I95" s="52">
        <v>4</v>
      </c>
      <c r="J95" s="52">
        <v>0</v>
      </c>
      <c r="K95" s="52">
        <v>0</v>
      </c>
      <c r="L95" s="52">
        <v>0</v>
      </c>
      <c r="M95" s="52">
        <v>80</v>
      </c>
      <c r="N95" s="52">
        <v>0</v>
      </c>
      <c r="O95" s="52">
        <v>0</v>
      </c>
      <c r="P95" s="52">
        <v>0</v>
      </c>
      <c r="Q95" s="67">
        <f>SUM(C95:P95)</f>
        <v>486</v>
      </c>
    </row>
    <row r="96" spans="1:17" x14ac:dyDescent="0.2">
      <c r="B96" s="4" t="s">
        <v>80</v>
      </c>
      <c r="C96" s="72">
        <f t="array" ref="C96:P96">MMULT(TRANSPOSE(GHG),C93:P95)</f>
        <v>92484</v>
      </c>
      <c r="D96" s="72">
        <v>610015</v>
      </c>
      <c r="E96" s="72">
        <v>119944</v>
      </c>
      <c r="F96" s="72">
        <v>7640826</v>
      </c>
      <c r="G96" s="72">
        <v>21418476</v>
      </c>
      <c r="H96" s="72">
        <v>9170596</v>
      </c>
      <c r="I96" s="72">
        <v>226146</v>
      </c>
      <c r="J96" s="4">
        <v>0</v>
      </c>
      <c r="K96" s="4">
        <v>0</v>
      </c>
      <c r="L96" s="4">
        <v>0</v>
      </c>
      <c r="M96" s="72">
        <v>4523600</v>
      </c>
      <c r="N96" s="4">
        <v>0</v>
      </c>
      <c r="O96" s="4">
        <v>0</v>
      </c>
      <c r="P96" s="4">
        <v>0</v>
      </c>
      <c r="Q96" s="71">
        <f>SUM(C96:P96)</f>
        <v>43802087</v>
      </c>
    </row>
    <row r="100" spans="2:16" ht="14.25" customHeight="1" x14ac:dyDescent="0.2">
      <c r="B100" s="1" t="s">
        <v>71</v>
      </c>
      <c r="C100" s="198" t="s">
        <v>93</v>
      </c>
      <c r="D100" s="198"/>
      <c r="E100" s="198"/>
      <c r="F100" s="198" t="s">
        <v>94</v>
      </c>
      <c r="G100" s="198"/>
      <c r="H100" s="198"/>
      <c r="I100" s="198" t="s">
        <v>93</v>
      </c>
      <c r="J100" s="198"/>
      <c r="K100" s="198"/>
      <c r="L100" s="198"/>
      <c r="M100" s="198" t="s">
        <v>94</v>
      </c>
      <c r="N100" s="198"/>
      <c r="O100" s="198"/>
      <c r="P100" s="198"/>
    </row>
    <row r="101" spans="2:16" ht="14.25" customHeight="1" x14ac:dyDescent="0.2">
      <c r="B101" s="3" t="s">
        <v>73</v>
      </c>
      <c r="C101" s="199" t="s">
        <v>4</v>
      </c>
      <c r="D101" s="201" t="s">
        <v>21</v>
      </c>
      <c r="E101" s="199" t="s">
        <v>22</v>
      </c>
      <c r="F101" s="199" t="s">
        <v>4</v>
      </c>
      <c r="G101" s="201" t="s">
        <v>21</v>
      </c>
      <c r="H101" s="199" t="s">
        <v>22</v>
      </c>
      <c r="I101" s="199" t="s">
        <v>5</v>
      </c>
      <c r="J101" s="199"/>
      <c r="K101" s="199" t="s">
        <v>6</v>
      </c>
      <c r="L101" s="199" t="s">
        <v>7</v>
      </c>
      <c r="M101" s="199" t="s">
        <v>5</v>
      </c>
      <c r="N101" s="199"/>
      <c r="O101" s="199" t="s">
        <v>6</v>
      </c>
      <c r="P101" s="199" t="s">
        <v>7</v>
      </c>
    </row>
    <row r="102" spans="2:16" ht="22.5" x14ac:dyDescent="0.2">
      <c r="C102" s="199"/>
      <c r="D102" s="201"/>
      <c r="E102" s="199"/>
      <c r="F102" s="199"/>
      <c r="G102" s="201"/>
      <c r="H102" s="199"/>
      <c r="I102" s="24" t="s">
        <v>9</v>
      </c>
      <c r="J102" s="24" t="s">
        <v>10</v>
      </c>
      <c r="K102" s="199"/>
      <c r="L102" s="199"/>
      <c r="M102" s="24" t="s">
        <v>9</v>
      </c>
      <c r="N102" s="24" t="s">
        <v>10</v>
      </c>
      <c r="O102" s="199"/>
      <c r="P102" s="199"/>
    </row>
    <row r="103" spans="2:16" x14ac:dyDescent="0.2">
      <c r="B103" s="4" t="s">
        <v>60</v>
      </c>
      <c r="C103" s="186"/>
      <c r="D103" s="187"/>
      <c r="E103" s="187"/>
      <c r="F103" s="186"/>
      <c r="G103" s="187"/>
      <c r="H103" s="188"/>
      <c r="I103" s="7"/>
      <c r="J103" s="7"/>
      <c r="K103" s="7"/>
      <c r="L103" s="7"/>
      <c r="M103" s="7"/>
      <c r="N103" s="7"/>
      <c r="O103" s="7"/>
      <c r="P103" s="8"/>
    </row>
    <row r="104" spans="2:16" x14ac:dyDescent="0.2">
      <c r="B104" s="4" t="s">
        <v>62</v>
      </c>
      <c r="C104" s="189"/>
      <c r="D104" s="190"/>
      <c r="E104" s="190"/>
      <c r="F104" s="189"/>
      <c r="G104" s="190"/>
      <c r="H104" s="191"/>
      <c r="P104" s="12"/>
    </row>
    <row r="105" spans="2:16" x14ac:dyDescent="0.2">
      <c r="B105" s="4" t="s">
        <v>63</v>
      </c>
      <c r="C105" s="192"/>
      <c r="D105" s="193"/>
      <c r="E105" s="193"/>
      <c r="F105" s="192"/>
      <c r="G105" s="193"/>
      <c r="H105" s="194"/>
      <c r="I105" s="52"/>
      <c r="J105" s="52"/>
      <c r="K105" s="52"/>
      <c r="L105" s="52"/>
      <c r="M105" s="52"/>
      <c r="N105" s="52"/>
      <c r="O105" s="52"/>
      <c r="P105" s="53"/>
    </row>
    <row r="106" spans="2:16" x14ac:dyDescent="0.2">
      <c r="B106" s="4" t="s">
        <v>80</v>
      </c>
      <c r="C106" s="140" t="e">
        <f t="array" ref="C106:H106">MMULT(TRANSPOSE(GHG),C103:H105)</f>
        <v>#VALUE!</v>
      </c>
      <c r="D106" s="140" t="e">
        <v>#VALUE!</v>
      </c>
      <c r="E106" s="140" t="e">
        <v>#VALUE!</v>
      </c>
      <c r="F106" s="140" t="e">
        <v>#VALUE!</v>
      </c>
      <c r="G106" s="140" t="e">
        <v>#VALUE!</v>
      </c>
      <c r="H106" s="140" t="e">
        <v>#VALUE!</v>
      </c>
    </row>
    <row r="110" spans="2:16" x14ac:dyDescent="0.2">
      <c r="B110" s="1" t="s">
        <v>71</v>
      </c>
      <c r="C110" s="198" t="s">
        <v>93</v>
      </c>
      <c r="D110" s="198"/>
      <c r="E110" s="198"/>
      <c r="F110" s="198" t="s">
        <v>94</v>
      </c>
      <c r="G110" s="198"/>
      <c r="H110" s="198"/>
      <c r="I110" s="198" t="s">
        <v>93</v>
      </c>
      <c r="J110" s="198"/>
      <c r="K110" s="198"/>
      <c r="L110" s="198"/>
      <c r="M110" s="198" t="s">
        <v>94</v>
      </c>
      <c r="N110" s="198"/>
      <c r="O110" s="198"/>
      <c r="P110" s="198"/>
    </row>
    <row r="111" spans="2:16" ht="14.25" x14ac:dyDescent="0.2">
      <c r="B111" s="3" t="s">
        <v>84</v>
      </c>
      <c r="C111" s="199" t="s">
        <v>4</v>
      </c>
      <c r="D111" s="201" t="s">
        <v>21</v>
      </c>
      <c r="E111" s="199" t="s">
        <v>22</v>
      </c>
      <c r="F111" s="199" t="s">
        <v>4</v>
      </c>
      <c r="G111" s="201" t="s">
        <v>21</v>
      </c>
      <c r="H111" s="199" t="s">
        <v>22</v>
      </c>
      <c r="I111" s="199" t="s">
        <v>5</v>
      </c>
      <c r="J111" s="199"/>
      <c r="K111" s="199" t="s">
        <v>6</v>
      </c>
      <c r="L111" s="199" t="s">
        <v>7</v>
      </c>
      <c r="M111" s="199" t="s">
        <v>5</v>
      </c>
      <c r="N111" s="199"/>
      <c r="O111" s="199" t="s">
        <v>6</v>
      </c>
      <c r="P111" s="199" t="s">
        <v>7</v>
      </c>
    </row>
    <row r="112" spans="2:16" ht="22.5" x14ac:dyDescent="0.2">
      <c r="C112" s="199"/>
      <c r="D112" s="201"/>
      <c r="E112" s="199"/>
      <c r="F112" s="199"/>
      <c r="G112" s="201"/>
      <c r="H112" s="199"/>
      <c r="I112" s="24" t="s">
        <v>9</v>
      </c>
      <c r="J112" s="24" t="s">
        <v>10</v>
      </c>
      <c r="K112" s="199"/>
      <c r="L112" s="199"/>
      <c r="M112" s="24" t="s">
        <v>9</v>
      </c>
      <c r="N112" s="24" t="s">
        <v>10</v>
      </c>
      <c r="O112" s="199"/>
      <c r="P112" s="199"/>
    </row>
    <row r="113" spans="2:16" x14ac:dyDescent="0.2">
      <c r="B113" s="4" t="s">
        <v>60</v>
      </c>
      <c r="C113" s="186"/>
      <c r="D113" s="187"/>
      <c r="E113" s="187"/>
      <c r="F113" s="186"/>
      <c r="G113" s="187"/>
      <c r="H113" s="188"/>
      <c r="I113" s="7"/>
      <c r="J113" s="7"/>
      <c r="K113" s="7"/>
      <c r="L113" s="7"/>
      <c r="M113" s="7"/>
      <c r="N113" s="7"/>
      <c r="O113" s="7"/>
      <c r="P113" s="8"/>
    </row>
    <row r="114" spans="2:16" x14ac:dyDescent="0.2">
      <c r="B114" s="4" t="s">
        <v>62</v>
      </c>
      <c r="C114" s="189"/>
      <c r="D114" s="190"/>
      <c r="E114" s="190"/>
      <c r="F114" s="189"/>
      <c r="G114" s="190"/>
      <c r="H114" s="191"/>
      <c r="P114" s="12"/>
    </row>
    <row r="115" spans="2:16" x14ac:dyDescent="0.2">
      <c r="B115" s="4" t="s">
        <v>63</v>
      </c>
      <c r="C115" s="192"/>
      <c r="D115" s="193"/>
      <c r="E115" s="193"/>
      <c r="F115" s="192"/>
      <c r="G115" s="193"/>
      <c r="H115" s="194"/>
      <c r="I115" s="52"/>
      <c r="J115" s="52"/>
      <c r="K115" s="52"/>
      <c r="L115" s="52"/>
      <c r="M115" s="52"/>
      <c r="N115" s="52"/>
      <c r="O115" s="52"/>
      <c r="P115" s="53"/>
    </row>
    <row r="116" spans="2:16" x14ac:dyDescent="0.2">
      <c r="B116" s="4" t="s">
        <v>80</v>
      </c>
      <c r="C116" s="140" t="e">
        <f t="array" ref="C116:H116">MMULT(TRANSPOSE(GHG),C113:H115)</f>
        <v>#VALUE!</v>
      </c>
      <c r="D116" s="140" t="e">
        <v>#VALUE!</v>
      </c>
      <c r="E116" s="140" t="e">
        <v>#VALUE!</v>
      </c>
      <c r="F116" s="140" t="e">
        <v>#VALUE!</v>
      </c>
      <c r="G116" s="140" t="e">
        <v>#VALUE!</v>
      </c>
      <c r="H116" s="140" t="e">
        <v>#VALUE!</v>
      </c>
    </row>
    <row r="120" spans="2:16" x14ac:dyDescent="0.2">
      <c r="B120" s="1" t="s">
        <v>71</v>
      </c>
      <c r="C120" s="198" t="s">
        <v>93</v>
      </c>
      <c r="D120" s="198"/>
      <c r="E120" s="198"/>
      <c r="F120" s="198" t="s">
        <v>94</v>
      </c>
      <c r="G120" s="198"/>
      <c r="H120" s="198"/>
    </row>
    <row r="121" spans="2:16" ht="14.25" customHeight="1" x14ac:dyDescent="0.2">
      <c r="B121" s="3" t="s">
        <v>83</v>
      </c>
      <c r="C121" s="199" t="s">
        <v>4</v>
      </c>
      <c r="D121" s="201" t="s">
        <v>21</v>
      </c>
      <c r="E121" s="199" t="s">
        <v>22</v>
      </c>
      <c r="F121" s="199" t="s">
        <v>4</v>
      </c>
      <c r="G121" s="201" t="s">
        <v>21</v>
      </c>
      <c r="H121" s="199" t="s">
        <v>22</v>
      </c>
    </row>
    <row r="122" spans="2:16" x14ac:dyDescent="0.2">
      <c r="C122" s="199"/>
      <c r="D122" s="201"/>
      <c r="E122" s="199"/>
      <c r="F122" s="199"/>
      <c r="G122" s="201"/>
      <c r="H122" s="199"/>
    </row>
    <row r="123" spans="2:16" x14ac:dyDescent="0.2">
      <c r="B123" s="4" t="s">
        <v>60</v>
      </c>
      <c r="C123" s="5">
        <f t="array" ref="C123:H125">C113:H115*TRANSPOSE(S28:S33)</f>
        <v>0</v>
      </c>
      <c r="D123" s="6">
        <v>0</v>
      </c>
      <c r="E123" s="6">
        <v>0</v>
      </c>
      <c r="F123" s="5">
        <v>0</v>
      </c>
      <c r="G123" s="6">
        <v>0</v>
      </c>
      <c r="H123" s="144">
        <v>0</v>
      </c>
    </row>
    <row r="124" spans="2:16" x14ac:dyDescent="0.2">
      <c r="B124" s="4" t="s">
        <v>62</v>
      </c>
      <c r="C124" s="10">
        <v>0</v>
      </c>
      <c r="D124" s="11">
        <v>0</v>
      </c>
      <c r="E124" s="11">
        <v>0</v>
      </c>
      <c r="F124" s="10">
        <v>0</v>
      </c>
      <c r="G124" s="11">
        <v>0</v>
      </c>
      <c r="H124" s="103">
        <v>0</v>
      </c>
    </row>
    <row r="125" spans="2:16" x14ac:dyDescent="0.2">
      <c r="B125" s="4" t="s">
        <v>63</v>
      </c>
      <c r="C125" s="145">
        <v>0</v>
      </c>
      <c r="D125" s="146">
        <v>0</v>
      </c>
      <c r="E125" s="146">
        <v>0</v>
      </c>
      <c r="F125" s="145">
        <v>0</v>
      </c>
      <c r="G125" s="146">
        <v>0</v>
      </c>
      <c r="H125" s="147">
        <v>0</v>
      </c>
    </row>
    <row r="126" spans="2:16" x14ac:dyDescent="0.2">
      <c r="B126" s="4" t="s">
        <v>80</v>
      </c>
      <c r="C126" s="140">
        <f t="array" ref="C126:H126">MMULT(TRANSPOSE(GHG),C123:H125)</f>
        <v>0</v>
      </c>
      <c r="D126" s="140">
        <v>0</v>
      </c>
      <c r="E126" s="140">
        <v>0</v>
      </c>
      <c r="F126" s="140">
        <v>0</v>
      </c>
      <c r="G126" s="140">
        <v>0</v>
      </c>
      <c r="H126" s="140">
        <v>0</v>
      </c>
    </row>
    <row r="129" spans="1:10" ht="14.25" x14ac:dyDescent="0.2">
      <c r="B129" s="68" t="s">
        <v>88</v>
      </c>
      <c r="C129" s="65"/>
      <c r="D129" s="65"/>
      <c r="E129" s="65"/>
      <c r="F129" s="65"/>
      <c r="G129" s="65"/>
      <c r="H129" s="65"/>
    </row>
    <row r="132" spans="1:10" x14ac:dyDescent="0.2">
      <c r="C132" s="198" t="s">
        <v>93</v>
      </c>
      <c r="D132" s="198"/>
      <c r="E132" s="198"/>
      <c r="F132" s="198"/>
      <c r="G132" s="198" t="s">
        <v>94</v>
      </c>
      <c r="H132" s="198"/>
      <c r="I132" s="198"/>
      <c r="J132" s="198"/>
    </row>
    <row r="133" spans="1:10" ht="22.5" customHeight="1" x14ac:dyDescent="0.2">
      <c r="C133" s="24" t="s">
        <v>9</v>
      </c>
      <c r="D133" s="24" t="s">
        <v>10</v>
      </c>
      <c r="E133" s="24" t="s">
        <v>6</v>
      </c>
      <c r="F133" s="24" t="s">
        <v>7</v>
      </c>
      <c r="G133" s="24" t="s">
        <v>9</v>
      </c>
      <c r="H133" s="24" t="s">
        <v>10</v>
      </c>
      <c r="I133" s="24" t="s">
        <v>6</v>
      </c>
      <c r="J133" s="24" t="s">
        <v>7</v>
      </c>
    </row>
    <row r="134" spans="1:10" x14ac:dyDescent="0.2">
      <c r="A134" s="211" t="s">
        <v>93</v>
      </c>
      <c r="B134" s="4" t="s">
        <v>4</v>
      </c>
      <c r="C134" s="5" t="e">
        <f t="array" ref="C134:J139">TRANSPOSE(C116:H116)*I28:P33/1000</f>
        <v>#VALUE!</v>
      </c>
      <c r="D134" s="6" t="e">
        <v>#VALUE!</v>
      </c>
      <c r="E134" s="6" t="e">
        <v>#VALUE!</v>
      </c>
      <c r="F134" s="144" t="e">
        <v>#VALUE!</v>
      </c>
      <c r="G134" s="6" t="e">
        <v>#VALUE!</v>
      </c>
      <c r="H134" s="6" t="e">
        <v>#VALUE!</v>
      </c>
      <c r="I134" s="6" t="e">
        <v>#VALUE!</v>
      </c>
      <c r="J134" s="144" t="e">
        <v>#VALUE!</v>
      </c>
    </row>
    <row r="135" spans="1:10" x14ac:dyDescent="0.2">
      <c r="A135" s="211"/>
      <c r="B135" s="4" t="s">
        <v>21</v>
      </c>
      <c r="C135" s="10" t="e">
        <v>#VALUE!</v>
      </c>
      <c r="D135" s="11" t="e">
        <v>#VALUE!</v>
      </c>
      <c r="E135" s="11" t="e">
        <v>#VALUE!</v>
      </c>
      <c r="F135" s="103" t="e">
        <v>#VALUE!</v>
      </c>
      <c r="G135" s="11" t="e">
        <v>#VALUE!</v>
      </c>
      <c r="H135" s="11" t="e">
        <v>#VALUE!</v>
      </c>
      <c r="I135" s="11" t="e">
        <v>#VALUE!</v>
      </c>
      <c r="J135" s="103" t="e">
        <v>#VALUE!</v>
      </c>
    </row>
    <row r="136" spans="1:10" x14ac:dyDescent="0.2">
      <c r="A136" s="211"/>
      <c r="B136" s="4" t="s">
        <v>22</v>
      </c>
      <c r="C136" s="145" t="e">
        <v>#VALUE!</v>
      </c>
      <c r="D136" s="146" t="e">
        <v>#VALUE!</v>
      </c>
      <c r="E136" s="146" t="e">
        <v>#VALUE!</v>
      </c>
      <c r="F136" s="147" t="e">
        <v>#VALUE!</v>
      </c>
      <c r="G136" s="11" t="e">
        <v>#VALUE!</v>
      </c>
      <c r="H136" s="11" t="e">
        <v>#VALUE!</v>
      </c>
      <c r="I136" s="11" t="e">
        <v>#VALUE!</v>
      </c>
      <c r="J136" s="103" t="e">
        <v>#VALUE!</v>
      </c>
    </row>
    <row r="137" spans="1:10" x14ac:dyDescent="0.2">
      <c r="A137" s="211" t="s">
        <v>94</v>
      </c>
      <c r="B137" s="4" t="s">
        <v>4</v>
      </c>
      <c r="C137" s="10" t="e">
        <v>#VALUE!</v>
      </c>
      <c r="D137" s="11" t="e">
        <v>#VALUE!</v>
      </c>
      <c r="E137" s="11" t="e">
        <v>#VALUE!</v>
      </c>
      <c r="F137" s="11" t="e">
        <v>#VALUE!</v>
      </c>
      <c r="G137" s="5" t="e">
        <v>#VALUE!</v>
      </c>
      <c r="H137" s="6" t="e">
        <v>#VALUE!</v>
      </c>
      <c r="I137" s="6" t="e">
        <v>#VALUE!</v>
      </c>
      <c r="J137" s="144" t="e">
        <v>#VALUE!</v>
      </c>
    </row>
    <row r="138" spans="1:10" x14ac:dyDescent="0.2">
      <c r="A138" s="211"/>
      <c r="B138" s="4" t="s">
        <v>21</v>
      </c>
      <c r="C138" s="10" t="e">
        <v>#VALUE!</v>
      </c>
      <c r="D138" s="11" t="e">
        <v>#VALUE!</v>
      </c>
      <c r="E138" s="11" t="e">
        <v>#VALUE!</v>
      </c>
      <c r="F138" s="11" t="e">
        <v>#VALUE!</v>
      </c>
      <c r="G138" s="10" t="e">
        <v>#VALUE!</v>
      </c>
      <c r="H138" s="11" t="e">
        <v>#VALUE!</v>
      </c>
      <c r="I138" s="11" t="e">
        <v>#VALUE!</v>
      </c>
      <c r="J138" s="103" t="e">
        <v>#VALUE!</v>
      </c>
    </row>
    <row r="139" spans="1:10" x14ac:dyDescent="0.2">
      <c r="A139" s="211"/>
      <c r="B139" s="4" t="s">
        <v>22</v>
      </c>
      <c r="C139" s="10" t="e">
        <v>#VALUE!</v>
      </c>
      <c r="D139" s="11" t="e">
        <v>#VALUE!</v>
      </c>
      <c r="E139" s="11" t="e">
        <v>#VALUE!</v>
      </c>
      <c r="F139" s="11" t="e">
        <v>#VALUE!</v>
      </c>
      <c r="G139" s="145" t="e">
        <v>#VALUE!</v>
      </c>
      <c r="H139" s="146" t="e">
        <v>#VALUE!</v>
      </c>
      <c r="I139" s="146" t="e">
        <v>#VALUE!</v>
      </c>
      <c r="J139" s="147" t="e">
        <v>#VALUE!</v>
      </c>
    </row>
    <row r="140" spans="1:10" x14ac:dyDescent="0.2">
      <c r="A140" s="1" t="s">
        <v>93</v>
      </c>
      <c r="B140" s="4" t="s">
        <v>98</v>
      </c>
      <c r="C140" s="148">
        <f>I96/1000</f>
        <v>226.14599999999999</v>
      </c>
      <c r="D140" s="149">
        <v>0</v>
      </c>
      <c r="E140" s="149">
        <v>0</v>
      </c>
      <c r="F140" s="150">
        <v>0</v>
      </c>
      <c r="G140" s="7">
        <v>0</v>
      </c>
      <c r="H140" s="7">
        <v>0</v>
      </c>
      <c r="I140" s="7">
        <v>0</v>
      </c>
      <c r="J140" s="8">
        <v>0</v>
      </c>
    </row>
    <row r="141" spans="1:10" x14ac:dyDescent="0.2">
      <c r="A141" s="1" t="s">
        <v>94</v>
      </c>
      <c r="B141" s="4" t="s">
        <v>98</v>
      </c>
      <c r="C141" s="51">
        <v>0</v>
      </c>
      <c r="D141" s="52">
        <v>0</v>
      </c>
      <c r="E141" s="52">
        <v>0</v>
      </c>
      <c r="F141" s="52">
        <v>0</v>
      </c>
      <c r="G141" s="151">
        <f>M96/1000</f>
        <v>4523.6000000000004</v>
      </c>
      <c r="H141" s="149">
        <v>0</v>
      </c>
      <c r="I141" s="149">
        <v>0</v>
      </c>
      <c r="J141" s="150">
        <v>0</v>
      </c>
    </row>
  </sheetData>
  <mergeCells count="138">
    <mergeCell ref="A137:A139"/>
    <mergeCell ref="G132:J132"/>
    <mergeCell ref="A134:A136"/>
    <mergeCell ref="S26:S27"/>
    <mergeCell ref="C132:F132"/>
    <mergeCell ref="C120:E120"/>
    <mergeCell ref="F120:H120"/>
    <mergeCell ref="C121:C122"/>
    <mergeCell ref="D121:D122"/>
    <mergeCell ref="E121:E122"/>
    <mergeCell ref="F121:F122"/>
    <mergeCell ref="G121:G122"/>
    <mergeCell ref="H121:H122"/>
    <mergeCell ref="I111:J111"/>
    <mergeCell ref="K111:K112"/>
    <mergeCell ref="L111:L112"/>
    <mergeCell ref="M111:N111"/>
    <mergeCell ref="O111:O112"/>
    <mergeCell ref="P111:P112"/>
    <mergeCell ref="C110:E110"/>
    <mergeCell ref="F110:H110"/>
    <mergeCell ref="I110:L110"/>
    <mergeCell ref="M110:P110"/>
    <mergeCell ref="C111:C112"/>
    <mergeCell ref="D111:D112"/>
    <mergeCell ref="E111:E112"/>
    <mergeCell ref="F111:F112"/>
    <mergeCell ref="G111:G112"/>
    <mergeCell ref="H111:H112"/>
    <mergeCell ref="M100:P100"/>
    <mergeCell ref="F101:F102"/>
    <mergeCell ref="G101:G102"/>
    <mergeCell ref="I101:J101"/>
    <mergeCell ref="K101:K102"/>
    <mergeCell ref="L101:L102"/>
    <mergeCell ref="M101:N101"/>
    <mergeCell ref="O101:O102"/>
    <mergeCell ref="P101:P102"/>
    <mergeCell ref="E101:E102"/>
    <mergeCell ref="H101:H102"/>
    <mergeCell ref="F100:H100"/>
    <mergeCell ref="I100:L100"/>
    <mergeCell ref="C100:E100"/>
    <mergeCell ref="C101:C102"/>
    <mergeCell ref="D101:D102"/>
    <mergeCell ref="F90:H90"/>
    <mergeCell ref="F91:F92"/>
    <mergeCell ref="G91:G92"/>
    <mergeCell ref="H91:H92"/>
    <mergeCell ref="I91:J91"/>
    <mergeCell ref="K91:K92"/>
    <mergeCell ref="A81:A83"/>
    <mergeCell ref="A84:A86"/>
    <mergeCell ref="C90:E90"/>
    <mergeCell ref="Q90:Q92"/>
    <mergeCell ref="C91:C92"/>
    <mergeCell ref="D91:D92"/>
    <mergeCell ref="E91:E92"/>
    <mergeCell ref="P91:P92"/>
    <mergeCell ref="A70:A72"/>
    <mergeCell ref="A73:A75"/>
    <mergeCell ref="C78:E78"/>
    <mergeCell ref="F78:H78"/>
    <mergeCell ref="C79:C80"/>
    <mergeCell ref="D79:D80"/>
    <mergeCell ref="E79:E80"/>
    <mergeCell ref="F79:F80"/>
    <mergeCell ref="G79:G80"/>
    <mergeCell ref="H79:H80"/>
    <mergeCell ref="I90:L90"/>
    <mergeCell ref="M90:P90"/>
    <mergeCell ref="M91:N91"/>
    <mergeCell ref="O91:O92"/>
    <mergeCell ref="L91:L92"/>
    <mergeCell ref="C68:C69"/>
    <mergeCell ref="D68:D69"/>
    <mergeCell ref="E68:E69"/>
    <mergeCell ref="F68:F69"/>
    <mergeCell ref="G68:G69"/>
    <mergeCell ref="H68:H69"/>
    <mergeCell ref="A50:A52"/>
    <mergeCell ref="A53:A55"/>
    <mergeCell ref="C67:E67"/>
    <mergeCell ref="F67:H67"/>
    <mergeCell ref="I48:J48"/>
    <mergeCell ref="K48:K49"/>
    <mergeCell ref="L48:L49"/>
    <mergeCell ref="M48:N48"/>
    <mergeCell ref="O48:O49"/>
    <mergeCell ref="P48:P49"/>
    <mergeCell ref="C48:C49"/>
    <mergeCell ref="D48:D49"/>
    <mergeCell ref="E48:E49"/>
    <mergeCell ref="F48:F49"/>
    <mergeCell ref="G48:G49"/>
    <mergeCell ref="H48:H49"/>
    <mergeCell ref="Q26:Q27"/>
    <mergeCell ref="A28:A30"/>
    <mergeCell ref="A31:A33"/>
    <mergeCell ref="C47:E47"/>
    <mergeCell ref="F47:H47"/>
    <mergeCell ref="I47:L47"/>
    <mergeCell ref="M47:P47"/>
    <mergeCell ref="I26:J26"/>
    <mergeCell ref="K26:K27"/>
    <mergeCell ref="L26:L27"/>
    <mergeCell ref="M26:N26"/>
    <mergeCell ref="O26:O27"/>
    <mergeCell ref="C25:E25"/>
    <mergeCell ref="F25:H25"/>
    <mergeCell ref="I25:L25"/>
    <mergeCell ref="M25:P25"/>
    <mergeCell ref="C26:C27"/>
    <mergeCell ref="D26:D27"/>
    <mergeCell ref="E26:E27"/>
    <mergeCell ref="F26:F27"/>
    <mergeCell ref="G26:G27"/>
    <mergeCell ref="H26:H27"/>
    <mergeCell ref="P26:P27"/>
    <mergeCell ref="A10:A12"/>
    <mergeCell ref="M4:P4"/>
    <mergeCell ref="M5:N5"/>
    <mergeCell ref="O5:O6"/>
    <mergeCell ref="P5:P6"/>
    <mergeCell ref="Q5:Q6"/>
    <mergeCell ref="F4:H4"/>
    <mergeCell ref="F5:F6"/>
    <mergeCell ref="G5:G6"/>
    <mergeCell ref="H5:H6"/>
    <mergeCell ref="A7:A9"/>
    <mergeCell ref="C4:E4"/>
    <mergeCell ref="I4:L4"/>
    <mergeCell ref="C5:C6"/>
    <mergeCell ref="D5:D6"/>
    <mergeCell ref="E5:E6"/>
    <mergeCell ref="I5:J5"/>
    <mergeCell ref="K5:K6"/>
    <mergeCell ref="L5:L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345F-FFD5-4B4A-963F-B2A50260E0D2}">
  <dimension ref="B4:D9"/>
  <sheetViews>
    <sheetView workbookViewId="0">
      <selection activeCell="D39" sqref="D39"/>
    </sheetView>
  </sheetViews>
  <sheetFormatPr defaultRowHeight="15" x14ac:dyDescent="0.25"/>
  <sheetData>
    <row r="4" spans="2:4" x14ac:dyDescent="0.25">
      <c r="B4">
        <v>1</v>
      </c>
      <c r="C4">
        <v>0</v>
      </c>
      <c r="D4">
        <v>0</v>
      </c>
    </row>
    <row r="5" spans="2:4" x14ac:dyDescent="0.25">
      <c r="B5">
        <v>0</v>
      </c>
      <c r="C5">
        <v>1</v>
      </c>
      <c r="D5">
        <v>0</v>
      </c>
    </row>
    <row r="6" spans="2:4" x14ac:dyDescent="0.25">
      <c r="B6">
        <v>0</v>
      </c>
      <c r="C6">
        <v>1</v>
      </c>
      <c r="D6">
        <v>0</v>
      </c>
    </row>
    <row r="7" spans="2:4" x14ac:dyDescent="0.25">
      <c r="B7">
        <v>0</v>
      </c>
      <c r="C7">
        <v>0</v>
      </c>
      <c r="D7">
        <v>1</v>
      </c>
    </row>
    <row r="8" spans="2:4" x14ac:dyDescent="0.25">
      <c r="B8">
        <v>0</v>
      </c>
      <c r="C8">
        <v>0</v>
      </c>
      <c r="D8">
        <v>1</v>
      </c>
    </row>
    <row r="9" spans="2:4" x14ac:dyDescent="0.25">
      <c r="B9">
        <v>0</v>
      </c>
      <c r="C9">
        <v>0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Exercice 1</vt:lpstr>
      <vt:lpstr>Exercice 2</vt:lpstr>
      <vt:lpstr>Exercice 3</vt:lpstr>
      <vt:lpstr>bridge 3-to-7</vt:lpstr>
      <vt:lpstr>GHG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Gibon</dc:creator>
  <cp:lastModifiedBy>Thomas Gibon</cp:lastModifiedBy>
  <dcterms:created xsi:type="dcterms:W3CDTF">2024-01-24T16:37:52Z</dcterms:created>
  <dcterms:modified xsi:type="dcterms:W3CDTF">2024-02-18T20:35:24Z</dcterms:modified>
</cp:coreProperties>
</file>