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xtcloud\io-footprinting\luxstrat\excel\"/>
    </mc:Choice>
  </mc:AlternateContent>
  <xr:revisionPtr revIDLastSave="0" documentId="13_ncr:1_{833C2A4C-8825-4BFE-A41F-D2912686612C}" xr6:coauthVersionLast="47" xr6:coauthVersionMax="47" xr10:uidLastSave="{00000000-0000-0000-0000-000000000000}"/>
  <bookViews>
    <workbookView xWindow="-120" yWindow="-120" windowWidth="29040" windowHeight="15990" activeTab="3" xr2:uid="{2A51A9C5-F957-4F76-9829-2D9011963CC2}"/>
  </bookViews>
  <sheets>
    <sheet name="Info" sheetId="4" r:id="rId1"/>
    <sheet name="Modèle IO simplifié" sheetId="1" r:id="rId2"/>
    <sheet name="Modèle MRIO simplifié" sheetId="2" r:id="rId3"/>
    <sheet name="Calculs IO" sheetId="3" r:id="rId4"/>
  </sheets>
  <definedNames>
    <definedName name="solver_adj" localSheetId="3" hidden="1">'Calculs IO'!$C$9:$H$14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'Calculs IO'!$Q$15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3" l="1"/>
  <c r="S51" i="3" a="1"/>
  <c r="AH15" i="3" a="1"/>
  <c r="AN19" i="3" a="1"/>
  <c r="AH18" i="3" a="1"/>
  <c r="AN17" i="3" a="1"/>
  <c r="AQ17" i="3" s="1"/>
  <c r="S16" i="3" a="1"/>
  <c r="T16" i="3" s="1"/>
  <c r="E23" i="3"/>
  <c r="C23" i="3"/>
  <c r="Y30" i="3" a="1"/>
  <c r="Y31" i="3" s="1"/>
  <c r="AD11" i="3"/>
  <c r="AD10" i="3"/>
  <c r="AD9" i="3"/>
  <c r="F94" i="3" a="1"/>
  <c r="C95" i="3"/>
  <c r="C96" i="3"/>
  <c r="C97" i="3"/>
  <c r="C98" i="3"/>
  <c r="C99" i="3"/>
  <c r="C94" i="3"/>
  <c r="N10" i="3"/>
  <c r="C71" i="3" a="1"/>
  <c r="C60" i="3" a="1"/>
  <c r="C58" i="3" a="1"/>
  <c r="D58" i="3" s="1"/>
  <c r="C52" i="3" a="1"/>
  <c r="I32" i="3" a="1"/>
  <c r="N20" i="3"/>
  <c r="N21" i="3"/>
  <c r="N22" i="3"/>
  <c r="D23" i="3"/>
  <c r="F23" i="3"/>
  <c r="G23" i="3"/>
  <c r="H23" i="3"/>
  <c r="N16" i="3"/>
  <c r="N17" i="3"/>
  <c r="N11" i="3"/>
  <c r="N12" i="3"/>
  <c r="N13" i="3"/>
  <c r="N14" i="3"/>
  <c r="N9" i="3"/>
  <c r="D15" i="3"/>
  <c r="D18" i="3" s="1"/>
  <c r="E15" i="3"/>
  <c r="E18" i="3" s="1"/>
  <c r="F15" i="3"/>
  <c r="F18" i="3" s="1"/>
  <c r="G15" i="3"/>
  <c r="G18" i="3" s="1"/>
  <c r="H15" i="3"/>
  <c r="H18" i="3" s="1"/>
  <c r="I15" i="3"/>
  <c r="I18" i="3" s="1"/>
  <c r="I24" i="3" s="1"/>
  <c r="J15" i="3"/>
  <c r="J18" i="3" s="1"/>
  <c r="J24" i="3" s="1"/>
  <c r="K15" i="3"/>
  <c r="K18" i="3" s="1"/>
  <c r="K24" i="3" s="1"/>
  <c r="L15" i="3"/>
  <c r="L18" i="3" s="1"/>
  <c r="L24" i="3" s="1"/>
  <c r="M15" i="3"/>
  <c r="M18" i="3" s="1"/>
  <c r="M24" i="3" s="1"/>
  <c r="C15" i="3"/>
  <c r="C18" i="3" s="1"/>
  <c r="Y52" i="1" a="1"/>
  <c r="Y52" i="1" s="1"/>
  <c r="Y51" i="1" a="1"/>
  <c r="Z51" i="1" s="1"/>
  <c r="E58" i="1" a="1"/>
  <c r="E52" i="1" a="1"/>
  <c r="E48" i="1" a="1"/>
  <c r="Y38" i="1" a="1"/>
  <c r="Y38" i="1" s="1"/>
  <c r="AE41" i="1"/>
  <c r="AE29" i="1"/>
  <c r="AD32" i="1"/>
  <c r="AC32" i="1"/>
  <c r="AB32" i="1"/>
  <c r="AA32" i="1"/>
  <c r="Z32" i="1"/>
  <c r="Y32" i="1"/>
  <c r="AE31" i="1"/>
  <c r="AE30" i="1"/>
  <c r="AE28" i="1"/>
  <c r="AE27" i="1"/>
  <c r="AE26" i="1"/>
  <c r="K30" i="1"/>
  <c r="K29" i="1"/>
  <c r="F31" i="1"/>
  <c r="G31" i="1"/>
  <c r="H31" i="1"/>
  <c r="I31" i="1"/>
  <c r="J31" i="1"/>
  <c r="E31" i="1"/>
  <c r="K27" i="1"/>
  <c r="K28" i="1"/>
  <c r="K26" i="1"/>
  <c r="E19" i="1"/>
  <c r="F19" i="1"/>
  <c r="G19" i="1"/>
  <c r="I19" i="1"/>
  <c r="H17" i="1"/>
  <c r="J17" i="1" s="1"/>
  <c r="H18" i="1"/>
  <c r="J18" i="1" s="1"/>
  <c r="H16" i="1"/>
  <c r="E63" i="1" s="1" a="1"/>
  <c r="E63" i="1" s="1"/>
  <c r="E58" i="1" l="1"/>
  <c r="E52" i="1"/>
  <c r="G48" i="1"/>
  <c r="J16" i="1"/>
  <c r="J19" i="1" s="1"/>
  <c r="AP17" i="3"/>
  <c r="AO17" i="3"/>
  <c r="AN17" i="3"/>
  <c r="AR17" i="3"/>
  <c r="S17" i="3"/>
  <c r="T18" i="3"/>
  <c r="X16" i="3"/>
  <c r="S16" i="3"/>
  <c r="W16" i="3"/>
  <c r="X17" i="3"/>
  <c r="V16" i="3"/>
  <c r="V18" i="3"/>
  <c r="S18" i="3"/>
  <c r="W17" i="3"/>
  <c r="W18" i="3"/>
  <c r="T17" i="3"/>
  <c r="X18" i="3"/>
  <c r="V17" i="3"/>
  <c r="H24" i="3"/>
  <c r="F24" i="3"/>
  <c r="G24" i="3"/>
  <c r="E24" i="3"/>
  <c r="U17" i="3" s="1"/>
  <c r="N19" i="3"/>
  <c r="D60" i="3" s="1"/>
  <c r="C52" i="3"/>
  <c r="F94" i="3"/>
  <c r="Y30" i="3"/>
  <c r="Y32" i="3"/>
  <c r="F99" i="3"/>
  <c r="F98" i="3"/>
  <c r="F97" i="3"/>
  <c r="F96" i="3"/>
  <c r="F95" i="3"/>
  <c r="E61" i="3"/>
  <c r="F62" i="3"/>
  <c r="G63" i="3"/>
  <c r="E62" i="3"/>
  <c r="C61" i="3"/>
  <c r="G62" i="3"/>
  <c r="H63" i="3"/>
  <c r="D61" i="3"/>
  <c r="F63" i="3"/>
  <c r="D62" i="3"/>
  <c r="D63" i="3"/>
  <c r="H61" i="3"/>
  <c r="E63" i="3"/>
  <c r="C63" i="3"/>
  <c r="G61" i="3"/>
  <c r="C62" i="3"/>
  <c r="H62" i="3"/>
  <c r="F61" i="3"/>
  <c r="C58" i="3"/>
  <c r="J58" i="3"/>
  <c r="F59" i="3"/>
  <c r="I58" i="3"/>
  <c r="K58" i="3"/>
  <c r="G59" i="3"/>
  <c r="M59" i="3"/>
  <c r="E59" i="3"/>
  <c r="H58" i="3"/>
  <c r="H59" i="3"/>
  <c r="G58" i="3"/>
  <c r="K59" i="3"/>
  <c r="C59" i="3"/>
  <c r="F58" i="3"/>
  <c r="L59" i="3"/>
  <c r="J59" i="3"/>
  <c r="M58" i="3"/>
  <c r="E58" i="3"/>
  <c r="D59" i="3"/>
  <c r="I59" i="3"/>
  <c r="L58" i="3"/>
  <c r="C57" i="3"/>
  <c r="L54" i="3"/>
  <c r="J52" i="3"/>
  <c r="M56" i="3"/>
  <c r="I52" i="3"/>
  <c r="I57" i="3"/>
  <c r="L56" i="3"/>
  <c r="D56" i="3"/>
  <c r="G55" i="3"/>
  <c r="J54" i="3"/>
  <c r="M53" i="3"/>
  <c r="E53" i="3"/>
  <c r="H52" i="3"/>
  <c r="K57" i="3"/>
  <c r="J57" i="3"/>
  <c r="F53" i="3"/>
  <c r="H57" i="3"/>
  <c r="K56" i="3"/>
  <c r="C56" i="3"/>
  <c r="F55" i="3"/>
  <c r="I54" i="3"/>
  <c r="L53" i="3"/>
  <c r="D53" i="3"/>
  <c r="G52" i="3"/>
  <c r="C54" i="3"/>
  <c r="G57" i="3"/>
  <c r="J56" i="3"/>
  <c r="M55" i="3"/>
  <c r="E55" i="3"/>
  <c r="H54" i="3"/>
  <c r="K53" i="3"/>
  <c r="C53" i="3"/>
  <c r="F52" i="3"/>
  <c r="F56" i="3"/>
  <c r="K54" i="3"/>
  <c r="F57" i="3"/>
  <c r="I56" i="3"/>
  <c r="L55" i="3"/>
  <c r="D55" i="3"/>
  <c r="G54" i="3"/>
  <c r="J53" i="3"/>
  <c r="M52" i="3"/>
  <c r="E52" i="3"/>
  <c r="I55" i="3"/>
  <c r="D54" i="3"/>
  <c r="G53" i="3"/>
  <c r="E56" i="3"/>
  <c r="M57" i="3"/>
  <c r="E57" i="3"/>
  <c r="H56" i="3"/>
  <c r="K55" i="3"/>
  <c r="C55" i="3"/>
  <c r="F54" i="3"/>
  <c r="I53" i="3"/>
  <c r="L52" i="3"/>
  <c r="D52" i="3"/>
  <c r="H55" i="3"/>
  <c r="L57" i="3"/>
  <c r="D57" i="3"/>
  <c r="G56" i="3"/>
  <c r="J55" i="3"/>
  <c r="M54" i="3"/>
  <c r="E54" i="3"/>
  <c r="H53" i="3"/>
  <c r="K52" i="3"/>
  <c r="J32" i="3"/>
  <c r="J35" i="3"/>
  <c r="L36" i="3"/>
  <c r="K33" i="3"/>
  <c r="K36" i="3"/>
  <c r="M34" i="3"/>
  <c r="J33" i="3"/>
  <c r="I35" i="3"/>
  <c r="M37" i="3"/>
  <c r="J36" i="3"/>
  <c r="L34" i="3"/>
  <c r="I33" i="3"/>
  <c r="L33" i="3"/>
  <c r="L37" i="3"/>
  <c r="M32" i="3"/>
  <c r="K37" i="3"/>
  <c r="M35" i="3"/>
  <c r="J34" i="3"/>
  <c r="L32" i="3"/>
  <c r="M36" i="3"/>
  <c r="K34" i="3"/>
  <c r="J37" i="3"/>
  <c r="L35" i="3"/>
  <c r="I34" i="3"/>
  <c r="K32" i="3"/>
  <c r="I32" i="3"/>
  <c r="I36" i="3"/>
  <c r="I37" i="3"/>
  <c r="K35" i="3"/>
  <c r="M33" i="3"/>
  <c r="D24" i="3"/>
  <c r="N23" i="3"/>
  <c r="C24" i="3"/>
  <c r="N15" i="3"/>
  <c r="N18" i="3" s="1"/>
  <c r="Y53" i="1"/>
  <c r="Z53" i="1"/>
  <c r="AC52" i="1"/>
  <c r="AB52" i="1"/>
  <c r="AD53" i="1"/>
  <c r="AC53" i="1"/>
  <c r="AA52" i="1"/>
  <c r="AB53" i="1"/>
  <c r="Z52" i="1"/>
  <c r="AD52" i="1"/>
  <c r="AA53" i="1"/>
  <c r="Y51" i="1"/>
  <c r="AD51" i="1"/>
  <c r="AC51" i="1"/>
  <c r="AB51" i="1"/>
  <c r="AA51" i="1"/>
  <c r="G64" i="1"/>
  <c r="F64" i="1"/>
  <c r="F65" i="1"/>
  <c r="E65" i="1"/>
  <c r="E64" i="1"/>
  <c r="G63" i="1"/>
  <c r="F63" i="1"/>
  <c r="G65" i="1"/>
  <c r="G59" i="1"/>
  <c r="F59" i="1"/>
  <c r="E59" i="1"/>
  <c r="F60" i="1"/>
  <c r="E60" i="1"/>
  <c r="G58" i="1"/>
  <c r="F58" i="1"/>
  <c r="G60" i="1"/>
  <c r="G53" i="1"/>
  <c r="F53" i="1"/>
  <c r="E53" i="1"/>
  <c r="G52" i="1"/>
  <c r="F52" i="1"/>
  <c r="E50" i="1"/>
  <c r="F48" i="1"/>
  <c r="G50" i="1"/>
  <c r="F50" i="1"/>
  <c r="G49" i="1"/>
  <c r="E48" i="1"/>
  <c r="F49" i="1"/>
  <c r="E49" i="1"/>
  <c r="H19" i="1"/>
  <c r="Y39" i="1"/>
  <c r="AC38" i="1"/>
  <c r="AB40" i="1"/>
  <c r="Z39" i="1"/>
  <c r="AA40" i="1"/>
  <c r="AB38" i="1"/>
  <c r="AC39" i="1"/>
  <c r="AA38" i="1"/>
  <c r="Z40" i="1"/>
  <c r="AD38" i="1"/>
  <c r="Y40" i="1"/>
  <c r="AD39" i="1"/>
  <c r="AD40" i="1"/>
  <c r="AB39" i="1"/>
  <c r="Z38" i="1"/>
  <c r="AC40" i="1"/>
  <c r="AA39" i="1"/>
  <c r="U16" i="3" l="1"/>
  <c r="U18" i="3"/>
  <c r="S19" i="3" s="1" a="1"/>
  <c r="G55" i="1"/>
  <c r="Y60" i="1" a="1"/>
  <c r="AA61" i="1" s="1"/>
  <c r="AE38" i="1"/>
  <c r="AB60" i="1" a="1"/>
  <c r="AB61" i="1" s="1"/>
  <c r="AB48" i="1" a="1"/>
  <c r="AC49" i="1" s="1"/>
  <c r="AE51" i="1"/>
  <c r="AE40" i="1"/>
  <c r="AE52" i="1"/>
  <c r="AE53" i="1"/>
  <c r="E55" i="1"/>
  <c r="F55" i="1"/>
  <c r="Y48" i="1" a="1"/>
  <c r="Z48" i="1" s="1"/>
  <c r="G60" i="3"/>
  <c r="E60" i="3"/>
  <c r="H60" i="3"/>
  <c r="F60" i="3"/>
  <c r="C60" i="3"/>
  <c r="N63" i="3"/>
  <c r="C40" i="3" a="1"/>
  <c r="C40" i="3" s="1"/>
  <c r="N52" i="3"/>
  <c r="N62" i="3"/>
  <c r="N61" i="3"/>
  <c r="N55" i="3"/>
  <c r="N56" i="3"/>
  <c r="N54" i="3"/>
  <c r="N57" i="3"/>
  <c r="N53" i="3"/>
  <c r="C32" i="3" a="1"/>
  <c r="D32" i="3" s="1"/>
  <c r="D71" i="3" s="1"/>
  <c r="C38" i="3" a="1"/>
  <c r="D38" i="3" s="1"/>
  <c r="AI15" i="3" s="1"/>
  <c r="F41" i="3"/>
  <c r="G40" i="3"/>
  <c r="C41" i="3"/>
  <c r="H41" i="3"/>
  <c r="H43" i="3"/>
  <c r="D41" i="3"/>
  <c r="D43" i="3"/>
  <c r="E43" i="3"/>
  <c r="H40" i="3"/>
  <c r="D40" i="3"/>
  <c r="C42" i="3"/>
  <c r="E41" i="3"/>
  <c r="E40" i="3"/>
  <c r="E42" i="3"/>
  <c r="C43" i="3"/>
  <c r="F43" i="3"/>
  <c r="H42" i="3"/>
  <c r="F35" i="3"/>
  <c r="F74" i="3" s="1"/>
  <c r="G42" i="3"/>
  <c r="G41" i="3"/>
  <c r="G43" i="3"/>
  <c r="F36" i="3"/>
  <c r="F75" i="3" s="1"/>
  <c r="F42" i="3"/>
  <c r="F40" i="3"/>
  <c r="D42" i="3"/>
  <c r="AE39" i="1"/>
  <c r="S19" i="3" l="1"/>
  <c r="V19" i="3"/>
  <c r="T19" i="3"/>
  <c r="AC19" i="3"/>
  <c r="U19" i="3"/>
  <c r="Z19" i="3"/>
  <c r="AB19" i="3"/>
  <c r="W19" i="3"/>
  <c r="Y19" i="3"/>
  <c r="AA19" i="3"/>
  <c r="X19" i="3"/>
  <c r="Z62" i="1"/>
  <c r="Y62" i="1"/>
  <c r="Z60" i="1"/>
  <c r="AA62" i="1"/>
  <c r="AB50" i="1"/>
  <c r="AB49" i="1"/>
  <c r="AD49" i="1"/>
  <c r="AD48" i="1"/>
  <c r="AD54" i="1" s="1"/>
  <c r="AA60" i="1"/>
  <c r="AB48" i="1"/>
  <c r="Y61" i="1"/>
  <c r="AC48" i="1"/>
  <c r="AD60" i="1"/>
  <c r="Z61" i="1"/>
  <c r="Y60" i="1"/>
  <c r="AB60" i="1"/>
  <c r="AD62" i="1"/>
  <c r="AD61" i="1"/>
  <c r="AC61" i="1"/>
  <c r="AD50" i="1"/>
  <c r="AC62" i="1"/>
  <c r="AC50" i="1"/>
  <c r="AC60" i="1"/>
  <c r="AB62" i="1"/>
  <c r="Y50" i="1"/>
  <c r="AA48" i="1"/>
  <c r="AA50" i="1"/>
  <c r="Z50" i="1"/>
  <c r="AA49" i="1"/>
  <c r="Z49" i="1"/>
  <c r="Y49" i="1"/>
  <c r="Y48" i="1"/>
  <c r="N60" i="3"/>
  <c r="G32" i="3"/>
  <c r="G71" i="3" s="1"/>
  <c r="F32" i="3"/>
  <c r="F71" i="3" s="1"/>
  <c r="F37" i="3"/>
  <c r="F76" i="3" s="1"/>
  <c r="E33" i="3"/>
  <c r="E72" i="3" s="1"/>
  <c r="F38" i="3"/>
  <c r="AK15" i="3" s="1"/>
  <c r="C33" i="3"/>
  <c r="C72" i="3" s="1"/>
  <c r="G33" i="3"/>
  <c r="G72" i="3" s="1"/>
  <c r="G36" i="3"/>
  <c r="G75" i="3" s="1"/>
  <c r="C38" i="3"/>
  <c r="AH15" i="3" s="1"/>
  <c r="G35" i="3"/>
  <c r="G74" i="3" s="1"/>
  <c r="E38" i="3"/>
  <c r="AJ15" i="3" s="1"/>
  <c r="C35" i="3"/>
  <c r="C74" i="3" s="1"/>
  <c r="H33" i="3"/>
  <c r="H72" i="3" s="1"/>
  <c r="D34" i="3"/>
  <c r="D73" i="3" s="1"/>
  <c r="E34" i="3"/>
  <c r="E73" i="3" s="1"/>
  <c r="G37" i="3"/>
  <c r="G76" i="3" s="1"/>
  <c r="H34" i="3"/>
  <c r="H73" i="3" s="1"/>
  <c r="D35" i="3"/>
  <c r="D74" i="3" s="1"/>
  <c r="E37" i="3"/>
  <c r="E76" i="3" s="1"/>
  <c r="C34" i="3"/>
  <c r="C73" i="3" s="1"/>
  <c r="G34" i="3"/>
  <c r="G73" i="3" s="1"/>
  <c r="C39" i="3"/>
  <c r="D39" i="3"/>
  <c r="H35" i="3"/>
  <c r="H74" i="3" s="1"/>
  <c r="H36" i="3"/>
  <c r="H75" i="3" s="1"/>
  <c r="E32" i="3"/>
  <c r="E71" i="3" s="1"/>
  <c r="H32" i="3"/>
  <c r="H71" i="3" s="1"/>
  <c r="D37" i="3"/>
  <c r="D76" i="3" s="1"/>
  <c r="E35" i="3"/>
  <c r="E74" i="3" s="1"/>
  <c r="F39" i="3"/>
  <c r="H38" i="3"/>
  <c r="AM15" i="3" s="1"/>
  <c r="E36" i="3"/>
  <c r="E75" i="3" s="1"/>
  <c r="D36" i="3"/>
  <c r="D75" i="3" s="1"/>
  <c r="F33" i="3"/>
  <c r="F72" i="3" s="1"/>
  <c r="F34" i="3"/>
  <c r="F73" i="3" s="1"/>
  <c r="G38" i="3"/>
  <c r="AL15" i="3" s="1"/>
  <c r="D33" i="3"/>
  <c r="D72" i="3" s="1"/>
  <c r="C37" i="3"/>
  <c r="C76" i="3" s="1"/>
  <c r="H37" i="3"/>
  <c r="H76" i="3" s="1"/>
  <c r="G39" i="3"/>
  <c r="E39" i="3"/>
  <c r="C36" i="3"/>
  <c r="C75" i="3" s="1"/>
  <c r="C32" i="3"/>
  <c r="C71" i="3" s="1"/>
  <c r="H39" i="3"/>
  <c r="AB54" i="1" l="1"/>
  <c r="AE62" i="1"/>
  <c r="AC54" i="1"/>
  <c r="AE61" i="1"/>
  <c r="AE48" i="1"/>
  <c r="AE60" i="1"/>
  <c r="AE50" i="1"/>
  <c r="AA54" i="1"/>
  <c r="Y54" i="1"/>
  <c r="AE49" i="1"/>
  <c r="Z54" i="1"/>
  <c r="C84" i="3" a="1"/>
  <c r="D84" i="3" s="1"/>
  <c r="D44" i="3"/>
  <c r="H44" i="3"/>
  <c r="E44" i="3"/>
  <c r="F44" i="3"/>
  <c r="G44" i="3"/>
  <c r="AE63" i="1" l="1"/>
  <c r="E85" i="3"/>
  <c r="F87" i="3"/>
  <c r="E86" i="3"/>
  <c r="G84" i="3"/>
  <c r="H86" i="3"/>
  <c r="G86" i="3"/>
  <c r="F88" i="3"/>
  <c r="H85" i="3"/>
  <c r="E84" i="3"/>
  <c r="D89" i="3"/>
  <c r="E87" i="3"/>
  <c r="G87" i="3"/>
  <c r="C87" i="3"/>
  <c r="F86" i="3"/>
  <c r="D85" i="3"/>
  <c r="C88" i="3"/>
  <c r="F84" i="3"/>
  <c r="H84" i="3"/>
  <c r="G89" i="3"/>
  <c r="D86" i="3"/>
  <c r="F89" i="3"/>
  <c r="G88" i="3"/>
  <c r="C84" i="3"/>
  <c r="AH16" i="3" s="1" a="1"/>
  <c r="D87" i="3"/>
  <c r="H87" i="3"/>
  <c r="C85" i="3"/>
  <c r="D88" i="3"/>
  <c r="C89" i="3"/>
  <c r="H89" i="3"/>
  <c r="E88" i="3"/>
  <c r="F85" i="3"/>
  <c r="C86" i="3"/>
  <c r="E89" i="3"/>
  <c r="G85" i="3"/>
  <c r="H88" i="3"/>
  <c r="AH16" i="3" l="1"/>
  <c r="AM16" i="3"/>
  <c r="AL16" i="3"/>
  <c r="AI16" i="3"/>
  <c r="AK16" i="3"/>
  <c r="AJ16" i="3"/>
  <c r="S23" i="3" a="1"/>
  <c r="X24" i="3" s="1"/>
  <c r="AH17" i="3" l="1" a="1"/>
  <c r="AN18" i="3" a="1"/>
  <c r="V23" i="3"/>
  <c r="U23" i="3"/>
  <c r="W23" i="3"/>
  <c r="V24" i="3"/>
  <c r="V25" i="3"/>
  <c r="T23" i="3"/>
  <c r="W25" i="3"/>
  <c r="S25" i="3"/>
  <c r="S23" i="3"/>
  <c r="U24" i="3"/>
  <c r="S24" i="3"/>
  <c r="U25" i="3"/>
  <c r="T25" i="3"/>
  <c r="X25" i="3"/>
  <c r="W24" i="3"/>
  <c r="X23" i="3"/>
  <c r="T24" i="3"/>
  <c r="S26" i="3" l="1" a="1"/>
  <c r="S26" i="3" s="1"/>
  <c r="AC26" i="3"/>
  <c r="AN18" i="3"/>
  <c r="AR18" i="3"/>
  <c r="AQ18" i="3"/>
  <c r="AP18" i="3"/>
  <c r="AO18" i="3"/>
  <c r="AM17" i="3"/>
  <c r="AM18" i="3" s="1"/>
  <c r="AH17" i="3"/>
  <c r="AH18" i="3" s="1"/>
  <c r="AI17" i="3"/>
  <c r="AI18" i="3" s="1"/>
  <c r="AJ17" i="3"/>
  <c r="AJ18" i="3" s="1"/>
  <c r="AK17" i="3"/>
  <c r="AK18" i="3" s="1"/>
  <c r="AL17" i="3"/>
  <c r="AL18" i="3" s="1"/>
  <c r="S30" i="3" a="1"/>
  <c r="U30" i="3" s="1"/>
  <c r="X26" i="3" l="1"/>
  <c r="AB26" i="3"/>
  <c r="W26" i="3"/>
  <c r="Z26" i="3"/>
  <c r="U26" i="3"/>
  <c r="S44" i="3" s="1" a="1"/>
  <c r="AA26" i="3"/>
  <c r="V26" i="3"/>
  <c r="Y26" i="3"/>
  <c r="T26" i="3"/>
  <c r="U31" i="3"/>
  <c r="S32" i="3"/>
  <c r="V31" i="3"/>
  <c r="X32" i="3"/>
  <c r="U32" i="3"/>
  <c r="S30" i="3"/>
  <c r="X31" i="3"/>
  <c r="W30" i="3"/>
  <c r="X30" i="3"/>
  <c r="V32" i="3"/>
  <c r="T32" i="3"/>
  <c r="T31" i="3"/>
  <c r="T30" i="3"/>
  <c r="S31" i="3"/>
  <c r="V30" i="3"/>
  <c r="W32" i="3"/>
  <c r="W31" i="3"/>
  <c r="T44" i="3" l="1"/>
  <c r="V48" i="3"/>
  <c r="V46" i="3"/>
  <c r="U49" i="3"/>
  <c r="S45" i="3"/>
  <c r="T45" i="3"/>
  <c r="W46" i="3"/>
  <c r="V47" i="3"/>
  <c r="S44" i="3"/>
  <c r="S47" i="3"/>
  <c r="W48" i="3"/>
  <c r="V44" i="3"/>
  <c r="U47" i="3"/>
  <c r="V49" i="3"/>
  <c r="W45" i="3"/>
  <c r="T47" i="3"/>
  <c r="U48" i="3"/>
  <c r="S48" i="3"/>
  <c r="T48" i="3"/>
  <c r="U44" i="3"/>
  <c r="S49" i="3"/>
  <c r="U45" i="3"/>
  <c r="S46" i="3"/>
  <c r="U46" i="3"/>
  <c r="W47" i="3"/>
  <c r="W44" i="3"/>
  <c r="T46" i="3"/>
  <c r="V45" i="3"/>
  <c r="T49" i="3"/>
  <c r="W49" i="3"/>
  <c r="AD31" i="3"/>
  <c r="AD32" i="3"/>
  <c r="AD30" i="3"/>
  <c r="U52" i="3" l="1"/>
  <c r="V52" i="3"/>
  <c r="W52" i="3"/>
  <c r="S33" i="3" a="1"/>
  <c r="X33" i="3" s="1"/>
  <c r="T52" i="3"/>
  <c r="Z33" i="3" l="1"/>
  <c r="T33" i="3"/>
  <c r="U33" i="3"/>
  <c r="Y33" i="3"/>
  <c r="S50" i="3" s="1"/>
  <c r="S52" i="3" s="1"/>
  <c r="V33" i="3"/>
  <c r="S33" i="3"/>
  <c r="AD34" i="3" s="1"/>
  <c r="AR19" i="3" s="1"/>
  <c r="AR20" i="3" s="1"/>
  <c r="W51" i="3" s="1"/>
  <c r="AC33" i="3"/>
  <c r="AD33" i="3"/>
  <c r="W33" i="3"/>
  <c r="AA33" i="3"/>
  <c r="AB33" i="3"/>
  <c r="AP19" i="3" l="1"/>
  <c r="AP20" i="3" s="1"/>
  <c r="U51" i="3" s="1"/>
  <c r="AO19" i="3"/>
  <c r="AO20" i="3" s="1"/>
  <c r="T51" i="3" s="1"/>
  <c r="AN19" i="3"/>
  <c r="AN20" i="3" s="1"/>
  <c r="S51" i="3" s="1"/>
  <c r="AQ19" i="3"/>
  <c r="AQ20" i="3" s="1"/>
  <c r="V51" i="3" s="1"/>
  <c r="N58" i="3"/>
  <c r="N59" i="3"/>
  <c r="J39" i="3" l="1"/>
  <c r="K38" i="3"/>
  <c r="M38" i="3"/>
  <c r="L38" i="3"/>
  <c r="K39" i="3"/>
  <c r="I39" i="3"/>
  <c r="I38" i="3"/>
  <c r="J38" i="3"/>
  <c r="M39" i="3"/>
  <c r="L39" i="3"/>
  <c r="K44" i="3"/>
  <c r="M44" i="3"/>
  <c r="J44" i="3"/>
  <c r="L44" i="3"/>
  <c r="I38" i="3" a="1"/>
  <c r="I44" i="3"/>
</calcChain>
</file>

<file path=xl/sharedStrings.xml><?xml version="1.0" encoding="utf-8"?>
<sst xmlns="http://schemas.openxmlformats.org/spreadsheetml/2006/main" count="454" uniqueCount="147">
  <si>
    <t>Adapté de https://unstats.un.org/unsd/nationalaccount/docs/SUT_IOT_HB_Final_Cover.pdf</t>
  </si>
  <si>
    <t>Supply table</t>
  </si>
  <si>
    <t>Box 2.4 page 38</t>
  </si>
  <si>
    <t>Products</t>
  </si>
  <si>
    <t>Agriculture</t>
  </si>
  <si>
    <t>Manufacturing and construction</t>
  </si>
  <si>
    <t>Services</t>
  </si>
  <si>
    <t>Industries</t>
  </si>
  <si>
    <t>Domestic supply</t>
  </si>
  <si>
    <t>Imports</t>
  </si>
  <si>
    <t>Total supply</t>
  </si>
  <si>
    <t>Total</t>
  </si>
  <si>
    <t>Construit à partir des tableaux des ressources et des emplois d'une économie fictive</t>
  </si>
  <si>
    <t>Final use</t>
  </si>
  <si>
    <t>Gross capital formation</t>
  </si>
  <si>
    <t>Exports</t>
  </si>
  <si>
    <t>Taxes less subsidies on products</t>
  </si>
  <si>
    <t>Gross value added</t>
  </si>
  <si>
    <t>Use table</t>
  </si>
  <si>
    <t>Définitions</t>
  </si>
  <si>
    <t>Supply and use tables</t>
  </si>
  <si>
    <t>Input-output table</t>
  </si>
  <si>
    <t>Tableaux des ressources et des emplois. "Supply table" : donne la production de chaque industrie par produit, "Use table" : donne l'usage de chaque produit par industrie.</t>
  </si>
  <si>
    <t>Tableau symétrique reliant les industries entre elles (industrie-par-industrie), ou les produits entre eux (produit-par-produit). Cette matrice étant carrée, elle permet de retracer les chaînes de valeur pour calculer les ressources et impacts sur un cycle de vie complet</t>
  </si>
  <si>
    <t>Total de ce qui est produit (coûts seuls, hors taxes et profits) par chaque industrie</t>
  </si>
  <si>
    <t>Le système étant à l'équilibre, la somme des consommations égale la somme des productions, par industrie</t>
  </si>
  <si>
    <t>Commentaires →</t>
  </si>
  <si>
    <t>Total imports</t>
  </si>
  <si>
    <t>Use table for domestic outputs</t>
  </si>
  <si>
    <t>Imports use table</t>
  </si>
  <si>
    <t>Input-output table for domestic output (industry by industry)</t>
  </si>
  <si>
    <t>Matrices intermédiaires</t>
  </si>
  <si>
    <t>Toutes les valeurs sont en M€</t>
  </si>
  <si>
    <t>Z</t>
  </si>
  <si>
    <t>L</t>
  </si>
  <si>
    <t>Demande en produits, par unité de production par industrie (e.g. il faut 0.11€ de produit de l'agriculture pour 1€ de production du secteur agricole)</t>
  </si>
  <si>
    <t>Sum</t>
  </si>
  <si>
    <t>Box 12.2 page 381</t>
  </si>
  <si>
    <t>Demande en "valeur ajoutée" (emploi, capital, profit, taxes et subventions…)</t>
  </si>
  <si>
    <t>C</t>
  </si>
  <si>
    <t>Matrice du mix de production, donnant la part de chaque produit dans une unité de production par industrie</t>
  </si>
  <si>
    <t>D</t>
  </si>
  <si>
    <t>Matrice du mix de marché, donnant la part de marché de chaque industrie dans la production de chaque produit</t>
  </si>
  <si>
    <t>M &amp; C</t>
  </si>
  <si>
    <t>Final consumption</t>
  </si>
  <si>
    <t>Production mix matrix</t>
  </si>
  <si>
    <t>Market mix matrix</t>
  </si>
  <si>
    <t>Intermediate cons. matrix</t>
  </si>
  <si>
    <t>Primary input matrix</t>
  </si>
  <si>
    <t>Input table for imports (industry by industry)</t>
  </si>
  <si>
    <t>Production de chaque industrie de l'économie, par produit. Exemple : le secteur agricole produit 270 millions d'euros de produits agricoles par an, ainsi que 10 M€ de produits industriels, et 20 M€ de services.</t>
  </si>
  <si>
    <t>Usage de chaque produit par chaque industrie, coûts seuls. Exemple : le secteur des services consomme 93 M€ de produits de l'agriculture par an, et la demande finale (ménages, administration, …) est de 291 M€ en services par an.</t>
  </si>
  <si>
    <t>Structure simplifiée d'une table entrées-sorties nationale (input-output table), industrie-par-industrie</t>
  </si>
  <si>
    <t>En combinant les tableaux entrées-sorties symétrique de chaque pays d'une région, il est possible de construire des tables multirégionales.</t>
  </si>
  <si>
    <t>Exemple tiré de https://ec.europa.eu/eurostat/documents/3888793/10109187/KS-TC-19-002-EN-N.pdf</t>
  </si>
  <si>
    <t>Table 12.1 page 141</t>
  </si>
  <si>
    <t>Exemple avec la table IO 2009 allemande, produit-par-produit</t>
  </si>
  <si>
    <t>Manufacturing</t>
  </si>
  <si>
    <t>Construction</t>
  </si>
  <si>
    <t>Trade</t>
  </si>
  <si>
    <t>Finance</t>
  </si>
  <si>
    <t>Other</t>
  </si>
  <si>
    <t>Households</t>
  </si>
  <si>
    <t>Government</t>
  </si>
  <si>
    <t>V</t>
  </si>
  <si>
    <t>U</t>
  </si>
  <si>
    <t>x</t>
  </si>
  <si>
    <t>g</t>
  </si>
  <si>
    <t>Compiled monetary transactions, industry-to-industry, as well as final consumption, domestic and imported</t>
  </si>
  <si>
    <t>Gross fixed capital formation</t>
  </si>
  <si>
    <t>Changes in inventories</t>
  </si>
  <si>
    <t>Total output at basic prices</t>
  </si>
  <si>
    <t>Taxes less subsidies</t>
  </si>
  <si>
    <t>Total at basic prices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</si>
  <si>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</si>
  <si>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</si>
  <si>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</si>
  <si>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</si>
  <si>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</si>
  <si>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En milliards d'euros</t>
  </si>
  <si>
    <t>Total input at basic prices</t>
  </si>
  <si>
    <t>Input coefficients</t>
  </si>
  <si>
    <t>Ces coefficients sont obtenus en divisant chaque valeur de la table input-output par le total de sa colonne. La somme est par définition toujours égale à 1.</t>
  </si>
  <si>
    <t>Output coefficients</t>
  </si>
  <si>
    <t>Ces coefficients sont obtenus en divisant chaque valeur de la table input-output par le total de sa ligne. La somme est par définition toujours égale à 1.</t>
  </si>
  <si>
    <t>Interprétation : ces coefficients peuvent être compris comme la répartition des coûts de production pour chaque produit. Exemple : 20.51% du total produit par le secteur de la construction correspond aux coûts de produits de l'industrie.</t>
  </si>
  <si>
    <t>Interprétation : ces coefficients peuvent être compris comme les parts de marché des produits vendus pour la production aux autres secteurs. Exemple : 48.78% de la production agricole va au secteur de l'industrie (probablement agro-alimentaire) et 21.95% directement aux consommateurs finaux.</t>
  </si>
  <si>
    <t>Leontief matrix</t>
  </si>
  <si>
    <t>Matrice identité</t>
  </si>
  <si>
    <t>Ces coefficients sont obtenus en soustrayant les coefficients d'entrée à une matrice identité.</t>
  </si>
  <si>
    <t>Interprétation : ces coefficients sont le surplus de production de chaque secteur. Exemple : le secteur agricole requiert 0.07 € de produit agricole par € produit, son surplus "net" est de 0.93 €/€.</t>
  </si>
  <si>
    <t>Leontief inverse</t>
  </si>
  <si>
    <t>Ces coefficients sont obtenus en inversant la matrice de Leontief.</t>
  </si>
  <si>
    <t>Interprétation : ces coefficients représentent la demande totale (sur toute la chaîne de valeur) due à la production d'1 € de chaque produit. Exemple : il aura fallu produire 1.079 € de produits agricole pour en produire 1 € (dû aux consommations intermédiaires)</t>
  </si>
  <si>
    <t>A</t>
  </si>
  <si>
    <t>I-A</t>
  </si>
  <si>
    <r>
      <t>L=(I-A)</t>
    </r>
    <r>
      <rPr>
        <b/>
        <vertAlign val="superscript"/>
        <sz val="11"/>
        <color theme="1"/>
        <rFont val="Arial Nova"/>
        <family val="2"/>
      </rPr>
      <t>-1</t>
    </r>
  </si>
  <si>
    <t>y</t>
  </si>
  <si>
    <t>Total output</t>
  </si>
  <si>
    <t>Emissions model</t>
  </si>
  <si>
    <t>CO2</t>
  </si>
  <si>
    <t>CH4</t>
  </si>
  <si>
    <t>N2O</t>
  </si>
  <si>
    <t>kt</t>
  </si>
  <si>
    <t>Emissions coefficients</t>
  </si>
  <si>
    <t>F</t>
  </si>
  <si>
    <t>S</t>
  </si>
  <si>
    <t>En bleu</t>
  </si>
  <si>
    <t>la nomenclature utilisée par pymrio</t>
  </si>
  <si>
    <t>kt/G€</t>
  </si>
  <si>
    <t>M</t>
  </si>
  <si>
    <t>Footprint multiplier</t>
  </si>
  <si>
    <t>Total footprint</t>
  </si>
  <si>
    <t>Global warming potential</t>
  </si>
  <si>
    <t>GWP100</t>
  </si>
  <si>
    <t>kg CO2 eq./kg</t>
  </si>
  <si>
    <t>kt CO2 eq.</t>
  </si>
  <si>
    <t>kt CO2 eq./G€</t>
  </si>
  <si>
    <t>Ménages</t>
  </si>
  <si>
    <t>Gouvernement</t>
  </si>
  <si>
    <t>Formation de capital (investissements)</t>
  </si>
  <si>
    <t>Changement d'inventaires</t>
  </si>
  <si>
    <t>Exportations</t>
  </si>
  <si>
    <t>Industrie</t>
  </si>
  <si>
    <t>Commerce</t>
  </si>
  <si>
    <t>Finance et business</t>
  </si>
  <si>
    <t>Autres</t>
  </si>
  <si>
    <t>Émissions directes</t>
  </si>
  <si>
    <t>GHG intensity of economy</t>
  </si>
  <si>
    <t>Empreinte carbone</t>
  </si>
  <si>
    <t>S (imports)</t>
  </si>
  <si>
    <t>M (imports)</t>
  </si>
  <si>
    <t>M*y (imports)</t>
  </si>
  <si>
    <t>Estimer les émissions dues aux importations</t>
  </si>
  <si>
    <t>Importations (estimation)</t>
  </si>
  <si>
    <t>GHG (embodied in imports to intermediate consumption)</t>
  </si>
  <si>
    <t>GHG (embodied in imports to final demand)</t>
  </si>
  <si>
    <t>GHG from imports, all</t>
  </si>
  <si>
    <t>Attention : les émissions dues aux importations sont estimées en utilisant les coefficients d'émissions domestiques pour évaluer l'impact de produits étrangers</t>
  </si>
  <si>
    <t>Ce classeur Excel contient les pages suivantes</t>
  </si>
  <si>
    <t>Modèle IO simplifié</t>
  </si>
  <si>
    <t>Modèle MRIO simplifié</t>
  </si>
  <si>
    <t>Simple représentation d'un tableau entrée-sortie multirégional</t>
  </si>
  <si>
    <t>Calculs IO</t>
  </si>
  <si>
    <t>Tiré de https://unstats.un.org/unsd/nationalaccount/docs/SUT_IOT_HB_Final_Cover.pdf</t>
  </si>
  <si>
    <t>Construction d'un tableau entrée-sortie symétrique</t>
  </si>
  <si>
    <t>Calcul d'une empreinte carbone à l'échelle d'un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</si>
</sst>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b/>
      <sz val="11"/>
      <color theme="1"/>
      <name val="Arial Nova"/>
      <family val="2"/>
    </font>
    <font>
      <sz val="8"/>
      <color theme="1"/>
      <name val="Arial Nova"/>
      <family val="2"/>
    </font>
    <font>
      <b/>
      <sz val="8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b/>
      <vertAlign val="superscript"/>
      <sz val="11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0" borderId="16" xfId="0" applyFont="1" applyBorder="1"/>
    <xf numFmtId="0" fontId="4" fillId="0" borderId="18" xfId="0" applyFont="1" applyBorder="1"/>
    <xf numFmtId="0" fontId="5" fillId="2" borderId="0" xfId="0" applyFont="1" applyFill="1"/>
    <xf numFmtId="0" fontId="5" fillId="3" borderId="0" xfId="0" applyFont="1" applyFill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2" fontId="4" fillId="0" borderId="5" xfId="0" applyNumberFormat="1" applyFont="1" applyBorder="1" applyAlignment="1">
      <alignment vertical="center" wrapText="1"/>
    </xf>
    <xf numFmtId="2" fontId="4" fillId="0" borderId="6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 wrapText="1"/>
    </xf>
    <xf numFmtId="2" fontId="4" fillId="0" borderId="8" xfId="0" applyNumberFormat="1" applyFont="1" applyBorder="1" applyAlignment="1">
      <alignment vertical="center" wrapText="1"/>
    </xf>
    <xf numFmtId="164" fontId="4" fillId="0" borderId="0" xfId="0" applyNumberFormat="1" applyFont="1"/>
    <xf numFmtId="2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4" fontId="4" fillId="0" borderId="1" xfId="0" applyNumberFormat="1" applyFont="1" applyBorder="1"/>
    <xf numFmtId="164" fontId="4" fillId="0" borderId="2" xfId="0" applyNumberFormat="1" applyFont="1" applyBorder="1"/>
    <xf numFmtId="164" fontId="4" fillId="0" borderId="3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2" fontId="4" fillId="0" borderId="1" xfId="0" applyNumberFormat="1" applyFont="1" applyBorder="1"/>
    <xf numFmtId="2" fontId="4" fillId="0" borderId="2" xfId="0" applyNumberFormat="1" applyFont="1" applyBorder="1"/>
    <xf numFmtId="2" fontId="4" fillId="0" borderId="3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2" fontId="5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2" fontId="6" fillId="0" borderId="0" xfId="0" applyNumberFormat="1" applyFont="1"/>
    <xf numFmtId="0" fontId="2" fillId="0" borderId="20" xfId="0" applyFont="1" applyBorder="1"/>
    <xf numFmtId="0" fontId="3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0" xfId="1"/>
    <xf numFmtId="0" fontId="4" fillId="0" borderId="28" xfId="0" applyFont="1" applyBorder="1"/>
    <xf numFmtId="0" fontId="5" fillId="0" borderId="28" xfId="0" applyFont="1" applyBorder="1"/>
    <xf numFmtId="0" fontId="4" fillId="0" borderId="5" xfId="0" applyFont="1" applyBorder="1"/>
    <xf numFmtId="0" fontId="5" fillId="0" borderId="30" xfId="0" applyFont="1" applyBorder="1"/>
    <xf numFmtId="0" fontId="4" fillId="0" borderId="4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164" fontId="4" fillId="0" borderId="4" xfId="0" applyNumberFormat="1" applyFont="1" applyBorder="1"/>
    <xf numFmtId="164" fontId="5" fillId="0" borderId="31" xfId="0" applyNumberFormat="1" applyFont="1" applyBorder="1"/>
    <xf numFmtId="164" fontId="5" fillId="0" borderId="32" xfId="0" applyNumberFormat="1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0" xfId="0" applyFont="1"/>
    <xf numFmtId="164" fontId="4" fillId="0" borderId="34" xfId="0" applyNumberFormat="1" applyFont="1" applyBorder="1"/>
    <xf numFmtId="164" fontId="4" fillId="0" borderId="13" xfId="0" applyNumberFormat="1" applyFont="1" applyBorder="1"/>
    <xf numFmtId="0" fontId="4" fillId="0" borderId="13" xfId="0" applyFont="1" applyBorder="1"/>
    <xf numFmtId="164" fontId="4" fillId="0" borderId="36" xfId="0" applyNumberFormat="1" applyFont="1" applyBorder="1"/>
    <xf numFmtId="164" fontId="4" fillId="0" borderId="18" xfId="0" applyNumberFormat="1" applyFont="1" applyBorder="1"/>
    <xf numFmtId="164" fontId="4" fillId="0" borderId="5" xfId="0" applyNumberFormat="1" applyFont="1" applyBorder="1"/>
    <xf numFmtId="164" fontId="4" fillId="0" borderId="35" xfId="0" applyNumberFormat="1" applyFont="1" applyBorder="1"/>
    <xf numFmtId="164" fontId="4" fillId="0" borderId="37" xfId="0" applyNumberFormat="1" applyFont="1" applyBorder="1"/>
    <xf numFmtId="164" fontId="5" fillId="0" borderId="33" xfId="0" applyNumberFormat="1" applyFont="1" applyBorder="1"/>
    <xf numFmtId="165" fontId="5" fillId="0" borderId="38" xfId="0" applyNumberFormat="1" applyFont="1" applyBorder="1"/>
    <xf numFmtId="165" fontId="5" fillId="0" borderId="39" xfId="0" applyNumberFormat="1" applyFont="1" applyBorder="1"/>
    <xf numFmtId="165" fontId="5" fillId="0" borderId="40" xfId="0" applyNumberFormat="1" applyFont="1" applyBorder="1"/>
    <xf numFmtId="165" fontId="4" fillId="0" borderId="0" xfId="0" applyNumberFormat="1" applyFont="1"/>
    <xf numFmtId="0" fontId="3" fillId="4" borderId="0" xfId="0" applyFont="1" applyFill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4" borderId="0" xfId="0" applyFont="1" applyFill="1"/>
    <xf numFmtId="1" fontId="4" fillId="0" borderId="0" xfId="0" applyNumberFormat="1" applyFont="1"/>
    <xf numFmtId="2" fontId="4" fillId="5" borderId="1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5" borderId="0" xfId="0" applyNumberFormat="1" applyFont="1" applyFill="1"/>
    <xf numFmtId="2" fontId="4" fillId="5" borderId="6" xfId="0" applyNumberFormat="1" applyFont="1" applyFill="1" applyBorder="1"/>
    <xf numFmtId="2" fontId="4" fillId="5" borderId="7" xfId="0" applyNumberFormat="1" applyFont="1" applyFill="1" applyBorder="1"/>
    <xf numFmtId="0" fontId="5" fillId="5" borderId="0" xfId="0" applyFont="1" applyFill="1"/>
    <xf numFmtId="1" fontId="5" fillId="5" borderId="0" xfId="0" applyNumberFormat="1" applyFont="1" applyFill="1"/>
    <xf numFmtId="1" fontId="4" fillId="5" borderId="1" xfId="0" applyNumberFormat="1" applyFont="1" applyFill="1" applyBorder="1"/>
    <xf numFmtId="1" fontId="4" fillId="5" borderId="2" xfId="0" applyNumberFormat="1" applyFont="1" applyFill="1" applyBorder="1"/>
    <xf numFmtId="1" fontId="4" fillId="5" borderId="4" xfId="0" applyNumberFormat="1" applyFont="1" applyFill="1" applyBorder="1"/>
    <xf numFmtId="1" fontId="4" fillId="5" borderId="0" xfId="0" applyNumberFormat="1" applyFont="1" applyFill="1"/>
    <xf numFmtId="1" fontId="4" fillId="5" borderId="6" xfId="0" applyNumberFormat="1" applyFont="1" applyFill="1" applyBorder="1"/>
    <xf numFmtId="1" fontId="4" fillId="5" borderId="7" xfId="0" applyNumberFormat="1" applyFont="1" applyFill="1" applyBorder="1"/>
    <xf numFmtId="1" fontId="4" fillId="0" borderId="1" xfId="0" applyNumberFormat="1" applyFont="1" applyBorder="1"/>
    <xf numFmtId="1" fontId="4" fillId="0" borderId="2" xfId="0" applyNumberFormat="1" applyFont="1" applyBorder="1"/>
    <xf numFmtId="1" fontId="4" fillId="0" borderId="4" xfId="0" applyNumberFormat="1" applyFont="1" applyBorder="1"/>
    <xf numFmtId="1" fontId="5" fillId="0" borderId="29" xfId="0" applyNumberFormat="1" applyFont="1" applyBorder="1"/>
    <xf numFmtId="1" fontId="5" fillId="0" borderId="28" xfId="0" applyNumberFormat="1" applyFont="1" applyBorder="1"/>
    <xf numFmtId="1" fontId="5" fillId="0" borderId="0" xfId="0" applyNumberFormat="1" applyFo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66" fontId="2" fillId="0" borderId="0" xfId="0" applyNumberFormat="1" applyFont="1"/>
    <xf numFmtId="1" fontId="6" fillId="0" borderId="0" xfId="0" applyNumberFormat="1" applyFont="1"/>
    <xf numFmtId="1" fontId="4" fillId="0" borderId="3" xfId="0" applyNumberFormat="1" applyFont="1" applyBorder="1"/>
    <xf numFmtId="1" fontId="4" fillId="0" borderId="5" xfId="0" applyNumberFormat="1" applyFont="1" applyBorder="1"/>
    <xf numFmtId="0" fontId="2" fillId="0" borderId="5" xfId="0" applyFont="1" applyBorder="1"/>
    <xf numFmtId="0" fontId="4" fillId="6" borderId="0" xfId="0" applyFont="1" applyFill="1"/>
    <xf numFmtId="1" fontId="4" fillId="6" borderId="6" xfId="0" applyNumberFormat="1" applyFont="1" applyFill="1" applyBorder="1"/>
    <xf numFmtId="1" fontId="4" fillId="6" borderId="7" xfId="0" applyNumberFormat="1" applyFont="1" applyFill="1" applyBorder="1"/>
    <xf numFmtId="1" fontId="4" fillId="6" borderId="8" xfId="0" applyNumberFormat="1" applyFont="1" applyFill="1" applyBorder="1"/>
    <xf numFmtId="0" fontId="2" fillId="6" borderId="0" xfId="0" applyFont="1" applyFill="1"/>
    <xf numFmtId="0" fontId="3" fillId="0" borderId="16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 sz="1200"/>
              <a:t>Empreinte</a:t>
            </a:r>
            <a:r>
              <a:rPr lang="en-IE" sz="1200" baseline="0"/>
              <a:t> carbone de l'Allemagne, 2009 (importations exclues)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'Calculs IO'!$R$44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IO'!$S$44:$W$44</c:f>
              <c:numCache>
                <c:formatCode>0</c:formatCode>
                <c:ptCount val="5"/>
                <c:pt idx="0">
                  <c:v>22.554565535999231</c:v>
                </c:pt>
                <c:pt idx="1">
                  <c:v>0</c:v>
                </c:pt>
                <c:pt idx="2">
                  <c:v>0</c:v>
                </c:pt>
                <c:pt idx="3">
                  <c:v>7.5181885119997443</c:v>
                </c:pt>
                <c:pt idx="4">
                  <c:v>12.530314186666239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0-4698-8FB1-A4D9B8EDE18C}"/>
            </c:ext>
          </c:extLst>
        </c:ser>
        <c:ser>
          <c:idx val="1"/>
          <c:order val="1"/>
          <c:tx>
            <c:strRef>
              <c:f>'Calculs IO'!$R$45</c:f>
              <c:strCache>
                <c:ptCount val="1"/>
                <c:pt idx="0">
                  <c:v>Industrie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IO'!$S$45:$W$45</c:f>
              <c:numCache>
                <c:formatCode>0</c:formatCode>
                <c:ptCount val="5"/>
                <c:pt idx="0">
                  <c:v>162.77730341983982</c:v>
                </c:pt>
                <c:pt idx="1">
                  <c:v>4.5577644957555146</c:v>
                </c:pt>
                <c:pt idx="2">
                  <c:v>61.855375299539133</c:v>
                </c:pt>
                <c:pt idx="3">
                  <c:v>-37.764334393402841</c:v>
                </c:pt>
                <c:pt idx="4">
                  <c:v>397.82772955808855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0-4698-8FB1-A4D9B8EDE18C}"/>
            </c:ext>
          </c:extLst>
        </c:ser>
        <c:ser>
          <c:idx val="2"/>
          <c:order val="2"/>
          <c:tx>
            <c:strRef>
              <c:f>'Calculs IO'!$R$46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IO'!$S$46:$W$46</c:f>
              <c:numCache>
                <c:formatCode>0</c:formatCode>
                <c:ptCount val="5"/>
                <c:pt idx="0">
                  <c:v>1.0473535603944033</c:v>
                </c:pt>
                <c:pt idx="1">
                  <c:v>0</c:v>
                </c:pt>
                <c:pt idx="2">
                  <c:v>32.049018948068735</c:v>
                </c:pt>
                <c:pt idx="3">
                  <c:v>0</c:v>
                </c:pt>
                <c:pt idx="4">
                  <c:v>0.20947071207888063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A0-4698-8FB1-A4D9B8EDE18C}"/>
            </c:ext>
          </c:extLst>
        </c:ser>
        <c:ser>
          <c:idx val="3"/>
          <c:order val="3"/>
          <c:tx>
            <c:strRef>
              <c:f>'Calculs IO'!$R$47</c:f>
              <c:strCache>
                <c:ptCount val="1"/>
                <c:pt idx="0">
                  <c:v>Commerce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IO'!$S$47:$W$47</c:f>
              <c:numCache>
                <c:formatCode>0</c:formatCode>
                <c:ptCount val="5"/>
                <c:pt idx="0">
                  <c:v>55.995337161555589</c:v>
                </c:pt>
                <c:pt idx="1">
                  <c:v>2.6496216322502648</c:v>
                </c:pt>
                <c:pt idx="2">
                  <c:v>6.8890162438506879</c:v>
                </c:pt>
                <c:pt idx="3">
                  <c:v>1.0598486529001059</c:v>
                </c:pt>
                <c:pt idx="4">
                  <c:v>19.607200078651957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A0-4698-8FB1-A4D9B8EDE18C}"/>
            </c:ext>
          </c:extLst>
        </c:ser>
        <c:ser>
          <c:idx val="4"/>
          <c:order val="4"/>
          <c:tx>
            <c:strRef>
              <c:f>'Calculs IO'!$R$48</c:f>
              <c:strCache>
                <c:ptCount val="1"/>
                <c:pt idx="0">
                  <c:v>Finance et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IO'!$S$48:$W$48</c:f>
              <c:numCache>
                <c:formatCode>0</c:formatCode>
                <c:ptCount val="5"/>
                <c:pt idx="0">
                  <c:v>13.904111274058318</c:v>
                </c:pt>
                <c:pt idx="1">
                  <c:v>0.13326624224337047</c:v>
                </c:pt>
                <c:pt idx="2">
                  <c:v>1.1105520186947537</c:v>
                </c:pt>
                <c:pt idx="3">
                  <c:v>0</c:v>
                </c:pt>
                <c:pt idx="4">
                  <c:v>2.9318573293541506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A0-4698-8FB1-A4D9B8EDE18C}"/>
            </c:ext>
          </c:extLst>
        </c:ser>
        <c:ser>
          <c:idx val="5"/>
          <c:order val="5"/>
          <c:tx>
            <c:strRef>
              <c:f>'Calculs IO'!$R$49</c:f>
              <c:strCache>
                <c:ptCount val="1"/>
                <c:pt idx="0">
                  <c:v>Autres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IO'!$S$49:$W$49</c:f>
              <c:numCache>
                <c:formatCode>0</c:formatCode>
                <c:ptCount val="5"/>
                <c:pt idx="0">
                  <c:v>12.63591179889117</c:v>
                </c:pt>
                <c:pt idx="1">
                  <c:v>40.572451490317221</c:v>
                </c:pt>
                <c:pt idx="2">
                  <c:v>0.17191716733185267</c:v>
                </c:pt>
                <c:pt idx="3">
                  <c:v>0</c:v>
                </c:pt>
                <c:pt idx="4">
                  <c:v>0.17191716733185267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A0-4698-8FB1-A4D9B8EDE18C}"/>
            </c:ext>
          </c:extLst>
        </c:ser>
        <c:ser>
          <c:idx val="6"/>
          <c:order val="6"/>
          <c:tx>
            <c:strRef>
              <c:f>'Calculs IO'!$R$50</c:f>
              <c:strCache>
                <c:ptCount val="1"/>
                <c:pt idx="0">
                  <c:v>Émissions directes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IO'!$S$50:$W$50</c:f>
              <c:numCache>
                <c:formatCode>General</c:formatCode>
                <c:ptCount val="5"/>
                <c:pt idx="0" formatCode="0">
                  <c:v>226.14599999999999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A0-4698-8FB1-A4D9B8EDE18C}"/>
            </c:ext>
          </c:extLst>
        </c:ser>
        <c:ser>
          <c:idx val="7"/>
          <c:order val="7"/>
          <c:tx>
            <c:strRef>
              <c:f>'Calculs IO'!$R$51</c:f>
              <c:strCache>
                <c:ptCount val="1"/>
                <c:pt idx="0">
                  <c:v>Importations (estimation)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IO'!$S$51:$W$51</c:f>
              <c:numCache>
                <c:formatCode>0</c:formatCode>
                <c:ptCount val="5"/>
                <c:pt idx="0">
                  <c:v>62.811765105031157</c:v>
                </c:pt>
                <c:pt idx="1">
                  <c:v>3.6564918784321092</c:v>
                </c:pt>
                <c:pt idx="2">
                  <c:v>24.595132715766137</c:v>
                </c:pt>
                <c:pt idx="3">
                  <c:v>0.12300732300701293</c:v>
                </c:pt>
                <c:pt idx="4">
                  <c:v>114.2125605795206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A0-4698-8FB1-A4D9B8ED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39096592"/>
        <c:axId val="47208320"/>
      </c:barChart>
      <c:catAx>
        <c:axId val="20390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208320"/>
        <c:crosses val="autoZero"/>
        <c:auto val="1"/>
        <c:lblAlgn val="ctr"/>
        <c:lblOffset val="100"/>
        <c:noMultiLvlLbl val="0"/>
      </c:catAx>
      <c:valAx>
        <c:axId val="47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Mt CO2 eq.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390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47628</xdr:colOff>
      <xdr:row>28</xdr:row>
      <xdr:rowOff>28573</xdr:rowOff>
    </xdr:from>
    <xdr:to>
      <xdr:col>33</xdr:col>
      <xdr:colOff>180979</xdr:colOff>
      <xdr:row>40</xdr:row>
      <xdr:rowOff>123824</xdr:rowOff>
    </xdr:to>
    <xdr:sp macro="" textlink="">
      <xdr:nvSpPr>
        <xdr:cNvPr id="2" name="Arrow: Curved Up 1">
          <a:extLst>
            <a:ext uri="{FF2B5EF4-FFF2-40B4-BE49-F238E27FC236}">
              <a16:creationId xmlns:a16="http://schemas.microsoft.com/office/drawing/2014/main" id="{6C4E80A7-011E-413E-A797-C7EB413FA795}"/>
            </a:ext>
          </a:extLst>
        </xdr:cNvPr>
        <xdr:cNvSpPr/>
      </xdr:nvSpPr>
      <xdr:spPr>
        <a:xfrm rot="16200000">
          <a:off x="13096878" y="7724773"/>
          <a:ext cx="2838451" cy="1352551"/>
        </a:xfrm>
        <a:prstGeom prst="curvedUpArrow">
          <a:avLst>
            <a:gd name="adj1" fmla="val 5566"/>
            <a:gd name="adj2" fmla="val 11064"/>
            <a:gd name="adj3" fmla="val 12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</xdr:colOff>
      <xdr:row>20</xdr:row>
      <xdr:rowOff>104775</xdr:rowOff>
    </xdr:from>
    <xdr:to>
      <xdr:col>21</xdr:col>
      <xdr:colOff>552450</xdr:colOff>
      <xdr:row>22</xdr:row>
      <xdr:rowOff>85725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954DA918-0A8C-4029-A5E2-CFE30923D38E}"/>
            </a:ext>
          </a:extLst>
        </xdr:cNvPr>
        <xdr:cNvSpPr/>
      </xdr:nvSpPr>
      <xdr:spPr>
        <a:xfrm>
          <a:off x="7705725" y="4686300"/>
          <a:ext cx="542925" cy="34290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32</xdr:row>
      <xdr:rowOff>95250</xdr:rowOff>
    </xdr:from>
    <xdr:to>
      <xdr:col>21</xdr:col>
      <xdr:colOff>504825</xdr:colOff>
      <xdr:row>34</xdr:row>
      <xdr:rowOff>76200</xdr:rowOff>
    </xdr:to>
    <xdr:sp macro="" textlink="">
      <xdr:nvSpPr>
        <xdr:cNvPr id="4" name="Cross 3">
          <a:extLst>
            <a:ext uri="{FF2B5EF4-FFF2-40B4-BE49-F238E27FC236}">
              <a16:creationId xmlns:a16="http://schemas.microsoft.com/office/drawing/2014/main" id="{3BC487AD-2BFF-47AD-B2B4-F6967257239A}"/>
            </a:ext>
          </a:extLst>
        </xdr:cNvPr>
        <xdr:cNvSpPr/>
      </xdr:nvSpPr>
      <xdr:spPr>
        <a:xfrm>
          <a:off x="7848600" y="7781925"/>
          <a:ext cx="352425" cy="342900"/>
        </a:xfrm>
        <a:prstGeom prst="plus">
          <a:avLst>
            <a:gd name="adj" fmla="val 388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537883</xdr:colOff>
      <xdr:row>39</xdr:row>
      <xdr:rowOff>11205</xdr:rowOff>
    </xdr:from>
    <xdr:to>
      <xdr:col>9</xdr:col>
      <xdr:colOff>168089</xdr:colOff>
      <xdr:row>41</xdr:row>
      <xdr:rowOff>71240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70AF429-482C-4340-B180-BE6816041566}"/>
            </a:ext>
          </a:extLst>
        </xdr:cNvPr>
        <xdr:cNvSpPr/>
      </xdr:nvSpPr>
      <xdr:spPr>
        <a:xfrm>
          <a:off x="7283824" y="7373470"/>
          <a:ext cx="941294" cy="4186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461638</xdr:colOff>
      <xdr:row>33</xdr:row>
      <xdr:rowOff>154685</xdr:rowOff>
    </xdr:from>
    <xdr:to>
      <xdr:col>11</xdr:col>
      <xdr:colOff>322768</xdr:colOff>
      <xdr:row>38</xdr:row>
      <xdr:rowOff>87448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83DE436-6875-4267-A7B4-B311D4307869}"/>
            </a:ext>
          </a:extLst>
        </xdr:cNvPr>
        <xdr:cNvSpPr/>
      </xdr:nvSpPr>
      <xdr:spPr>
        <a:xfrm rot="7484400">
          <a:off x="8886262" y="6566649"/>
          <a:ext cx="941293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403412</xdr:colOff>
      <xdr:row>38</xdr:row>
      <xdr:rowOff>156881</xdr:rowOff>
    </xdr:from>
    <xdr:to>
      <xdr:col>12</xdr:col>
      <xdr:colOff>134471</xdr:colOff>
      <xdr:row>41</xdr:row>
      <xdr:rowOff>37622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F6B73B10-D2D5-45CC-AE6A-E039FED7C900}"/>
            </a:ext>
          </a:extLst>
        </xdr:cNvPr>
        <xdr:cNvSpPr/>
      </xdr:nvSpPr>
      <xdr:spPr>
        <a:xfrm>
          <a:off x="9065559" y="7339852"/>
          <a:ext cx="941294" cy="4186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350704</xdr:colOff>
      <xdr:row>38</xdr:row>
      <xdr:rowOff>155326</xdr:rowOff>
    </xdr:from>
    <xdr:to>
      <xdr:col>10</xdr:col>
      <xdr:colOff>194466</xdr:colOff>
      <xdr:row>41</xdr:row>
      <xdr:rowOff>35735</xdr:rowOff>
    </xdr:to>
    <xdr:sp macro="" textlink="">
      <xdr:nvSpPr>
        <xdr:cNvPr id="10" name="Cross 9">
          <a:extLst>
            <a:ext uri="{FF2B5EF4-FFF2-40B4-BE49-F238E27FC236}">
              <a16:creationId xmlns:a16="http://schemas.microsoft.com/office/drawing/2014/main" id="{EC1BA3C5-DFF5-4CE9-8548-37F2AEDD8F35}"/>
            </a:ext>
          </a:extLst>
        </xdr:cNvPr>
        <xdr:cNvSpPr/>
      </xdr:nvSpPr>
      <xdr:spPr>
        <a:xfrm rot="2700000">
          <a:off x="8423027" y="7323003"/>
          <a:ext cx="418291" cy="448880"/>
        </a:xfrm>
        <a:prstGeom prst="plus">
          <a:avLst>
            <a:gd name="adj" fmla="val 388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</xdr:col>
      <xdr:colOff>1</xdr:colOff>
      <xdr:row>36</xdr:row>
      <xdr:rowOff>268436</xdr:rowOff>
    </xdr:from>
    <xdr:to>
      <xdr:col>6</xdr:col>
      <xdr:colOff>1</xdr:colOff>
      <xdr:row>43</xdr:row>
      <xdr:rowOff>29824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5A93B2-AB9A-4856-9B47-058EC76A3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9" y="7339348"/>
          <a:ext cx="5468470" cy="11397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5</xdr:col>
      <xdr:colOff>268941</xdr:colOff>
      <xdr:row>36</xdr:row>
      <xdr:rowOff>229617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2FD4A7-C724-4578-BAC3-80A233AC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6891618"/>
          <a:ext cx="5065058" cy="40891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67235</xdr:rowOff>
    </xdr:from>
    <xdr:to>
      <xdr:col>5</xdr:col>
      <xdr:colOff>645140</xdr:colOff>
      <xdr:row>34</xdr:row>
      <xdr:rowOff>139368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741C7D-BB4F-44A3-92F3-903A1E9F0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6420970"/>
          <a:ext cx="5441257" cy="430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39807</xdr:colOff>
      <xdr:row>46</xdr:row>
      <xdr:rowOff>86773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82CC5-83C3-4E6B-8838-4D37691F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4875"/>
          <a:ext cx="12231807" cy="75067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81</xdr:row>
      <xdr:rowOff>0</xdr:rowOff>
    </xdr:from>
    <xdr:to>
      <xdr:col>22</xdr:col>
      <xdr:colOff>11206</xdr:colOff>
      <xdr:row>91</xdr:row>
      <xdr:rowOff>35101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747B-AFE0-46E2-BF12-81FB0068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5529" y="14186647"/>
          <a:ext cx="7866530" cy="1828042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36</xdr:row>
      <xdr:rowOff>0</xdr:rowOff>
    </xdr:from>
    <xdr:to>
      <xdr:col>31</xdr:col>
      <xdr:colOff>0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D1E3D-58BE-45DD-A287-03F771436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c.europa.eu/eurostat/documents/3888793/10109187/KS-TC-19-002-EN-N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unstats.un.org/unsd/nationalaccount/docs/SUT_IOT_HB_Final_Cov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8CD-BB26-497E-ABAE-AFC1F8D53762}">
  <dimension ref="A1:C4"/>
  <sheetViews>
    <sheetView workbookViewId="0"/>
  </sheetViews>
  <sheetFormatPr defaultRowHeight="14.25" x14ac:dyDescent="0.2"/>
  <cols>
    <col min="1" max="1" width="9.140625" style="1"/>
    <col min="2" max="2" width="24.5703125" style="1" bestFit="1" customWidth="1"/>
    <col min="3" max="16384" width="9.140625" style="1"/>
  </cols>
  <sheetData>
    <row r="1" spans="1:3" x14ac:dyDescent="0.2">
      <c r="A1" s="1" t="s">
        <v>139</v>
      </c>
    </row>
    <row r="2" spans="1:3" x14ac:dyDescent="0.2">
      <c r="B2" s="2" t="s">
        <v>140</v>
      </c>
      <c r="C2" s="1" t="s">
        <v>145</v>
      </c>
    </row>
    <row r="3" spans="1:3" x14ac:dyDescent="0.2">
      <c r="B3" s="2" t="s">
        <v>141</v>
      </c>
      <c r="C3" s="1" t="s">
        <v>142</v>
      </c>
    </row>
    <row r="4" spans="1:3" x14ac:dyDescent="0.2">
      <c r="B4" s="2" t="s">
        <v>143</v>
      </c>
      <c r="C4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B0C1-F3C5-4C3C-B279-249DC9703352}">
  <sheetPr>
    <outlinePr summaryBelow="0" summaryRight="0"/>
  </sheetPr>
  <dimension ref="A1:AH65"/>
  <sheetViews>
    <sheetView zoomScale="85" zoomScaleNormal="85" workbookViewId="0">
      <selection activeCell="K59" sqref="K59"/>
    </sheetView>
  </sheetViews>
  <sheetFormatPr defaultRowHeight="14.25" outlineLevelRow="1" outlineLevelCol="1" x14ac:dyDescent="0.2"/>
  <cols>
    <col min="1" max="2" width="9.140625" style="1"/>
    <col min="3" max="3" width="28" style="1" customWidth="1"/>
    <col min="4" max="4" width="24.7109375" style="1" bestFit="1" customWidth="1"/>
    <col min="5" max="7" width="10" style="1" bestFit="1" customWidth="1"/>
    <col min="8" max="8" width="10.5703125" style="1" customWidth="1"/>
    <col min="9" max="12" width="9.140625" style="1"/>
    <col min="13" max="21" width="9.140625" style="1" customWidth="1" outlineLevel="1"/>
    <col min="22" max="23" width="9.140625" style="1"/>
    <col min="24" max="24" width="24.7109375" style="1" bestFit="1" customWidth="1"/>
    <col min="25" max="27" width="9.140625" style="1"/>
    <col min="28" max="30" width="10" style="1" bestFit="1" customWidth="1"/>
    <col min="31" max="31" width="13.140625" style="1" bestFit="1" customWidth="1"/>
    <col min="32" max="16384" width="9.140625" style="1"/>
  </cols>
  <sheetData>
    <row r="1" spans="1:21" x14ac:dyDescent="0.2">
      <c r="A1" s="1" t="s">
        <v>52</v>
      </c>
    </row>
    <row r="2" spans="1:21" x14ac:dyDescent="0.2">
      <c r="A2" s="1" t="s">
        <v>12</v>
      </c>
    </row>
    <row r="4" spans="1:21" x14ac:dyDescent="0.2">
      <c r="A4" s="2" t="s">
        <v>19</v>
      </c>
      <c r="B4" s="2"/>
    </row>
    <row r="5" spans="1:21" x14ac:dyDescent="0.2">
      <c r="B5" s="2" t="s">
        <v>20</v>
      </c>
      <c r="C5" s="1" t="s">
        <v>22</v>
      </c>
    </row>
    <row r="6" spans="1:21" x14ac:dyDescent="0.2">
      <c r="B6" s="2" t="s">
        <v>21</v>
      </c>
      <c r="C6" s="1" t="s">
        <v>23</v>
      </c>
    </row>
    <row r="8" spans="1:21" ht="15" x14ac:dyDescent="0.25">
      <c r="A8" s="79" t="s">
        <v>0</v>
      </c>
    </row>
    <row r="9" spans="1:21" x14ac:dyDescent="0.2">
      <c r="A9" s="2" t="s">
        <v>2</v>
      </c>
    </row>
    <row r="11" spans="1:21" collapsed="1" x14ac:dyDescent="0.2">
      <c r="A11" s="1" t="s">
        <v>32</v>
      </c>
    </row>
    <row r="12" spans="1:21" hidden="1" outlineLevel="1" x14ac:dyDescent="0.2">
      <c r="C12" s="2" t="s">
        <v>1</v>
      </c>
      <c r="L12" s="158" t="s">
        <v>26</v>
      </c>
    </row>
    <row r="13" spans="1:21" hidden="1" outlineLevel="1" x14ac:dyDescent="0.2">
      <c r="J13" s="37" t="s">
        <v>66</v>
      </c>
    </row>
    <row r="14" spans="1:21" hidden="1" outlineLevel="1" x14ac:dyDescent="0.2">
      <c r="C14" s="37" t="s">
        <v>64</v>
      </c>
      <c r="D14" s="4"/>
      <c r="E14" s="147" t="s">
        <v>7</v>
      </c>
      <c r="F14" s="147"/>
      <c r="G14" s="147"/>
      <c r="H14" s="155" t="s">
        <v>8</v>
      </c>
      <c r="I14" s="155" t="s">
        <v>9</v>
      </c>
      <c r="J14" s="148" t="s">
        <v>10</v>
      </c>
    </row>
    <row r="15" spans="1:21" hidden="1" outlineLevel="1" x14ac:dyDescent="0.2">
      <c r="C15" s="4"/>
      <c r="D15" s="3"/>
      <c r="E15" s="3" t="s">
        <v>4</v>
      </c>
      <c r="F15" s="3" t="s">
        <v>43</v>
      </c>
      <c r="G15" s="3" t="s">
        <v>6</v>
      </c>
      <c r="H15" s="155"/>
      <c r="I15" s="155"/>
      <c r="J15" s="148"/>
      <c r="M15" s="6"/>
      <c r="N15" s="6"/>
      <c r="O15" s="6"/>
      <c r="P15" s="6"/>
      <c r="Q15" s="6"/>
      <c r="R15" s="6"/>
      <c r="S15" s="6"/>
    </row>
    <row r="16" spans="1:21" hidden="1" outlineLevel="1" x14ac:dyDescent="0.2">
      <c r="C16" s="147" t="s">
        <v>3</v>
      </c>
      <c r="D16" s="3" t="s">
        <v>4</v>
      </c>
      <c r="E16" s="7">
        <v>270</v>
      </c>
      <c r="F16" s="8">
        <v>30</v>
      </c>
      <c r="G16" s="9">
        <v>50</v>
      </c>
      <c r="H16" s="3">
        <f>SUM(E16:G16)</f>
        <v>350</v>
      </c>
      <c r="I16" s="15">
        <v>20</v>
      </c>
      <c r="J16" s="35">
        <f>SUM(H16:I16)</f>
        <v>370</v>
      </c>
      <c r="M16" s="153" t="s">
        <v>50</v>
      </c>
      <c r="N16" s="153"/>
      <c r="O16" s="153"/>
      <c r="P16" s="153"/>
      <c r="Q16" s="153"/>
      <c r="R16" s="153"/>
      <c r="S16" s="153"/>
      <c r="T16" s="153"/>
      <c r="U16" s="153"/>
    </row>
    <row r="17" spans="2:34" hidden="1" outlineLevel="1" x14ac:dyDescent="0.2">
      <c r="C17" s="147"/>
      <c r="D17" s="3" t="s">
        <v>5</v>
      </c>
      <c r="E17" s="10">
        <v>10</v>
      </c>
      <c r="F17" s="3">
        <v>430</v>
      </c>
      <c r="G17" s="11">
        <v>100</v>
      </c>
      <c r="H17" s="3">
        <f t="shared" ref="H17:H18" si="0">SUM(E17:G17)</f>
        <v>540</v>
      </c>
      <c r="I17" s="16">
        <v>50</v>
      </c>
      <c r="J17" s="35">
        <f t="shared" ref="J17:J18" si="1">SUM(H17:I17)</f>
        <v>590</v>
      </c>
      <c r="M17" s="153"/>
      <c r="N17" s="153"/>
      <c r="O17" s="153"/>
      <c r="P17" s="153"/>
      <c r="Q17" s="153"/>
      <c r="R17" s="153"/>
      <c r="S17" s="153"/>
      <c r="T17" s="153"/>
      <c r="U17" s="153"/>
    </row>
    <row r="18" spans="2:34" hidden="1" outlineLevel="1" x14ac:dyDescent="0.2">
      <c r="C18" s="147"/>
      <c r="D18" s="3" t="s">
        <v>6</v>
      </c>
      <c r="E18" s="12">
        <v>20</v>
      </c>
      <c r="F18" s="13">
        <v>40</v>
      </c>
      <c r="G18" s="14">
        <v>550</v>
      </c>
      <c r="H18" s="3">
        <f t="shared" si="0"/>
        <v>610</v>
      </c>
      <c r="I18" s="17">
        <v>30</v>
      </c>
      <c r="J18" s="35">
        <f t="shared" si="1"/>
        <v>640</v>
      </c>
      <c r="M18" s="153"/>
      <c r="N18" s="153"/>
      <c r="O18" s="153"/>
      <c r="P18" s="153"/>
      <c r="Q18" s="153"/>
      <c r="R18" s="153"/>
      <c r="S18" s="153"/>
      <c r="T18" s="153"/>
      <c r="U18" s="153"/>
    </row>
    <row r="19" spans="2:34" hidden="1" outlineLevel="1" x14ac:dyDescent="0.2">
      <c r="B19" s="37" t="s">
        <v>67</v>
      </c>
      <c r="C19" s="156" t="s">
        <v>11</v>
      </c>
      <c r="D19" s="156"/>
      <c r="E19" s="34">
        <f t="shared" ref="E19:H19" si="2">SUM(E16:E18)</f>
        <v>300</v>
      </c>
      <c r="F19" s="34">
        <f t="shared" si="2"/>
        <v>500</v>
      </c>
      <c r="G19" s="34">
        <f t="shared" si="2"/>
        <v>700</v>
      </c>
      <c r="H19" s="6">
        <f t="shared" si="2"/>
        <v>1500</v>
      </c>
      <c r="I19" s="6">
        <f>SUM(I16:I18)</f>
        <v>100</v>
      </c>
      <c r="J19" s="6">
        <f>SUM(J16:J18)</f>
        <v>1600</v>
      </c>
      <c r="M19" s="154" t="s">
        <v>24</v>
      </c>
      <c r="N19" s="154"/>
      <c r="O19" s="154"/>
      <c r="P19" s="154"/>
      <c r="Q19" s="154"/>
      <c r="R19" s="154"/>
      <c r="S19" s="154"/>
      <c r="T19" s="154"/>
      <c r="U19" s="154"/>
    </row>
    <row r="20" spans="2:34" hidden="1" outlineLevel="1" x14ac:dyDescent="0.2">
      <c r="C20" s="5"/>
      <c r="D20" s="5"/>
      <c r="E20" s="18"/>
      <c r="F20" s="18"/>
      <c r="G20" s="18"/>
      <c r="H20" s="6"/>
      <c r="I20" s="6"/>
      <c r="J20" s="6"/>
      <c r="M20" s="19"/>
      <c r="N20" s="19"/>
      <c r="O20" s="19"/>
      <c r="P20" s="19"/>
      <c r="Q20" s="19"/>
      <c r="R20" s="19"/>
      <c r="S20" s="19"/>
      <c r="T20" s="19"/>
      <c r="U20" s="19"/>
    </row>
    <row r="21" spans="2:34" hidden="1" outlineLevel="1" x14ac:dyDescent="0.2">
      <c r="B21" s="22"/>
      <c r="C21" s="23"/>
      <c r="D21" s="23"/>
      <c r="E21" s="23"/>
      <c r="F21" s="23"/>
      <c r="G21" s="23"/>
      <c r="H21" s="23"/>
      <c r="I21" s="23"/>
      <c r="J21" s="23"/>
      <c r="K21" s="24"/>
      <c r="M21" s="6"/>
      <c r="N21" s="6"/>
      <c r="O21" s="6"/>
      <c r="P21" s="6"/>
      <c r="Q21" s="6"/>
      <c r="R21" s="6"/>
      <c r="S21" s="6"/>
      <c r="V21" s="22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4"/>
    </row>
    <row r="22" spans="2:34" hidden="1" outlineLevel="1" x14ac:dyDescent="0.2">
      <c r="B22" s="25"/>
      <c r="C22" s="2" t="s">
        <v>18</v>
      </c>
      <c r="K22" s="26"/>
      <c r="M22" s="6"/>
      <c r="N22" s="6"/>
      <c r="O22" s="6"/>
      <c r="P22" s="6"/>
      <c r="Q22" s="6"/>
      <c r="R22" s="6"/>
      <c r="S22" s="6"/>
      <c r="V22" s="25"/>
      <c r="W22" s="2" t="s">
        <v>28</v>
      </c>
      <c r="AH22" s="26"/>
    </row>
    <row r="23" spans="2:34" hidden="1" outlineLevel="1" x14ac:dyDescent="0.2">
      <c r="B23" s="25"/>
      <c r="K23" s="37" t="s">
        <v>66</v>
      </c>
      <c r="M23" s="6"/>
      <c r="N23" s="6"/>
      <c r="O23" s="6"/>
      <c r="P23" s="6"/>
      <c r="Q23" s="6"/>
      <c r="R23" s="6"/>
      <c r="S23" s="6"/>
      <c r="V23" s="25"/>
      <c r="AH23" s="26"/>
    </row>
    <row r="24" spans="2:34" hidden="1" outlineLevel="1" x14ac:dyDescent="0.2">
      <c r="B24" s="25"/>
      <c r="C24" s="37" t="s">
        <v>65</v>
      </c>
      <c r="D24" s="4"/>
      <c r="E24" s="147" t="s">
        <v>7</v>
      </c>
      <c r="F24" s="147"/>
      <c r="G24" s="147"/>
      <c r="H24" s="148" t="s">
        <v>13</v>
      </c>
      <c r="I24" s="148"/>
      <c r="J24" s="148"/>
      <c r="K24" s="26"/>
      <c r="M24" s="6"/>
      <c r="N24" s="6"/>
      <c r="O24" s="6"/>
      <c r="P24" s="6"/>
      <c r="Q24" s="6"/>
      <c r="R24" s="6"/>
      <c r="S24" s="6"/>
      <c r="V24" s="25"/>
      <c r="W24" s="4"/>
      <c r="X24" s="4"/>
      <c r="Y24" s="147" t="s">
        <v>7</v>
      </c>
      <c r="Z24" s="147"/>
      <c r="AA24" s="147"/>
      <c r="AB24" s="148" t="s">
        <v>13</v>
      </c>
      <c r="AC24" s="148"/>
      <c r="AD24" s="148"/>
      <c r="AE24" s="146" t="s">
        <v>11</v>
      </c>
      <c r="AH24" s="26"/>
    </row>
    <row r="25" spans="2:34" ht="33.75" hidden="1" outlineLevel="1" x14ac:dyDescent="0.2">
      <c r="B25" s="25"/>
      <c r="C25" s="4"/>
      <c r="D25" s="3"/>
      <c r="E25" s="3" t="s">
        <v>4</v>
      </c>
      <c r="F25" s="3" t="s">
        <v>43</v>
      </c>
      <c r="G25" s="3" t="s">
        <v>6</v>
      </c>
      <c r="H25" s="3" t="s">
        <v>44</v>
      </c>
      <c r="I25" s="3" t="s">
        <v>14</v>
      </c>
      <c r="J25" s="3" t="s">
        <v>15</v>
      </c>
      <c r="K25" s="26"/>
      <c r="M25" s="6"/>
      <c r="N25" s="6"/>
      <c r="O25" s="6"/>
      <c r="P25" s="6"/>
      <c r="Q25" s="6"/>
      <c r="R25" s="6"/>
      <c r="S25" s="6"/>
      <c r="V25" s="25"/>
      <c r="W25" s="4"/>
      <c r="X25" s="3"/>
      <c r="Y25" s="3" t="s">
        <v>4</v>
      </c>
      <c r="Z25" s="3" t="s">
        <v>43</v>
      </c>
      <c r="AA25" s="3" t="s">
        <v>6</v>
      </c>
      <c r="AB25" s="3" t="s">
        <v>44</v>
      </c>
      <c r="AC25" s="3" t="s">
        <v>14</v>
      </c>
      <c r="AD25" s="3" t="s">
        <v>15</v>
      </c>
      <c r="AE25" s="146"/>
      <c r="AH25" s="26"/>
    </row>
    <row r="26" spans="2:34" hidden="1" outlineLevel="1" x14ac:dyDescent="0.2">
      <c r="B26" s="25"/>
      <c r="C26" s="147" t="s">
        <v>3</v>
      </c>
      <c r="D26" s="3" t="s">
        <v>4</v>
      </c>
      <c r="E26" s="7">
        <v>34</v>
      </c>
      <c r="F26" s="8">
        <v>59</v>
      </c>
      <c r="G26" s="9">
        <v>93</v>
      </c>
      <c r="H26" s="7">
        <v>131</v>
      </c>
      <c r="I26" s="8">
        <v>21</v>
      </c>
      <c r="J26" s="9">
        <v>32</v>
      </c>
      <c r="K26" s="36">
        <f>SUM(E26:J26)</f>
        <v>370</v>
      </c>
      <c r="M26" s="153" t="s">
        <v>51</v>
      </c>
      <c r="N26" s="153"/>
      <c r="O26" s="153"/>
      <c r="P26" s="153"/>
      <c r="Q26" s="153"/>
      <c r="R26" s="153"/>
      <c r="S26" s="153"/>
      <c r="T26" s="153"/>
      <c r="U26" s="153"/>
      <c r="V26" s="25"/>
      <c r="W26" s="147" t="s">
        <v>3</v>
      </c>
      <c r="X26" s="3" t="s">
        <v>4</v>
      </c>
      <c r="Y26" s="7">
        <v>30</v>
      </c>
      <c r="Z26" s="8">
        <v>50</v>
      </c>
      <c r="AA26" s="9">
        <v>90</v>
      </c>
      <c r="AB26" s="7">
        <v>130</v>
      </c>
      <c r="AC26" s="8">
        <v>20</v>
      </c>
      <c r="AD26" s="9">
        <v>30</v>
      </c>
      <c r="AE26" s="27">
        <f>SUM(Y26:AD26)</f>
        <v>350</v>
      </c>
      <c r="AH26" s="26"/>
    </row>
    <row r="27" spans="2:34" hidden="1" outlineLevel="1" x14ac:dyDescent="0.2">
      <c r="B27" s="25"/>
      <c r="C27" s="147"/>
      <c r="D27" s="3" t="s">
        <v>5</v>
      </c>
      <c r="E27" s="10">
        <v>106</v>
      </c>
      <c r="F27" s="3">
        <v>119</v>
      </c>
      <c r="G27" s="11">
        <v>61</v>
      </c>
      <c r="H27" s="10">
        <v>139</v>
      </c>
      <c r="I27" s="3">
        <v>103</v>
      </c>
      <c r="J27" s="11">
        <v>62</v>
      </c>
      <c r="K27" s="36">
        <f t="shared" ref="K27:K28" si="3">SUM(E27:J27)</f>
        <v>590</v>
      </c>
      <c r="M27" s="153"/>
      <c r="N27" s="153"/>
      <c r="O27" s="153"/>
      <c r="P27" s="153"/>
      <c r="Q27" s="153"/>
      <c r="R27" s="153"/>
      <c r="S27" s="153"/>
      <c r="T27" s="153"/>
      <c r="U27" s="153"/>
      <c r="V27" s="25"/>
      <c r="W27" s="147"/>
      <c r="X27" s="3" t="s">
        <v>5</v>
      </c>
      <c r="Y27" s="10">
        <v>90</v>
      </c>
      <c r="Z27" s="3">
        <v>100</v>
      </c>
      <c r="AA27" s="11">
        <v>54</v>
      </c>
      <c r="AB27" s="10">
        <v>136</v>
      </c>
      <c r="AC27" s="3">
        <v>100</v>
      </c>
      <c r="AD27" s="11">
        <v>60</v>
      </c>
      <c r="AE27" s="27">
        <f t="shared" ref="AE27:AE28" si="4">SUM(Y27:AD27)</f>
        <v>540</v>
      </c>
      <c r="AH27" s="26"/>
    </row>
    <row r="28" spans="2:34" hidden="1" outlineLevel="1" x14ac:dyDescent="0.2">
      <c r="B28" s="25"/>
      <c r="C28" s="147"/>
      <c r="D28" s="3" t="s">
        <v>6</v>
      </c>
      <c r="E28" s="12">
        <v>70</v>
      </c>
      <c r="F28" s="13">
        <v>112</v>
      </c>
      <c r="G28" s="14">
        <v>75</v>
      </c>
      <c r="H28" s="12">
        <v>291</v>
      </c>
      <c r="I28" s="13">
        <v>61</v>
      </c>
      <c r="J28" s="14">
        <v>31</v>
      </c>
      <c r="K28" s="36">
        <f t="shared" si="3"/>
        <v>640</v>
      </c>
      <c r="M28" s="153"/>
      <c r="N28" s="153"/>
      <c r="O28" s="153"/>
      <c r="P28" s="153"/>
      <c r="Q28" s="153"/>
      <c r="R28" s="153"/>
      <c r="S28" s="153"/>
      <c r="T28" s="153"/>
      <c r="U28" s="153"/>
      <c r="V28" s="25"/>
      <c r="W28" s="147"/>
      <c r="X28" s="3" t="s">
        <v>6</v>
      </c>
      <c r="Y28" s="12">
        <v>60</v>
      </c>
      <c r="Z28" s="13">
        <v>100</v>
      </c>
      <c r="AA28" s="14">
        <v>70</v>
      </c>
      <c r="AB28" s="12">
        <v>290</v>
      </c>
      <c r="AC28" s="13">
        <v>60</v>
      </c>
      <c r="AD28" s="14">
        <v>30</v>
      </c>
      <c r="AE28" s="27">
        <f t="shared" si="4"/>
        <v>610</v>
      </c>
      <c r="AH28" s="26"/>
    </row>
    <row r="29" spans="2:34" hidden="1" outlineLevel="1" x14ac:dyDescent="0.2">
      <c r="B29" s="25"/>
      <c r="C29" s="6"/>
      <c r="D29" s="6" t="s">
        <v>16</v>
      </c>
      <c r="E29" s="6">
        <v>4</v>
      </c>
      <c r="F29" s="6">
        <v>5</v>
      </c>
      <c r="G29" s="6">
        <v>12</v>
      </c>
      <c r="H29" s="6">
        <v>52</v>
      </c>
      <c r="I29" s="6">
        <v>6</v>
      </c>
      <c r="J29" s="6">
        <v>1</v>
      </c>
      <c r="K29" s="32">
        <f>SUM(E29:J29)</f>
        <v>80</v>
      </c>
      <c r="M29" s="6"/>
      <c r="N29" s="6"/>
      <c r="O29" s="6"/>
      <c r="P29" s="6"/>
      <c r="Q29" s="6"/>
      <c r="R29" s="6"/>
      <c r="S29" s="6"/>
      <c r="V29" s="25"/>
      <c r="X29" s="20" t="s">
        <v>9</v>
      </c>
      <c r="Y29" s="21">
        <v>30</v>
      </c>
      <c r="Z29" s="21">
        <v>40</v>
      </c>
      <c r="AA29" s="21">
        <v>15</v>
      </c>
      <c r="AB29" s="20">
        <v>5</v>
      </c>
      <c r="AC29" s="20">
        <v>5</v>
      </c>
      <c r="AD29" s="20">
        <v>5</v>
      </c>
      <c r="AE29" s="20">
        <f>SUM(Y29:AD29)</f>
        <v>100</v>
      </c>
      <c r="AH29" s="26"/>
    </row>
    <row r="30" spans="2:34" hidden="1" outlineLevel="1" x14ac:dyDescent="0.2">
      <c r="B30" s="25"/>
      <c r="D30" s="6" t="s">
        <v>17</v>
      </c>
      <c r="E30" s="6">
        <v>86</v>
      </c>
      <c r="F30" s="6">
        <v>205</v>
      </c>
      <c r="G30" s="6">
        <v>459</v>
      </c>
      <c r="H30" s="6"/>
      <c r="I30" s="6"/>
      <c r="K30" s="32">
        <f>SUM(E30:J30)</f>
        <v>750</v>
      </c>
      <c r="M30" s="6"/>
      <c r="N30" s="6"/>
      <c r="O30" s="6"/>
      <c r="P30" s="6"/>
      <c r="Q30" s="6"/>
      <c r="R30" s="6"/>
      <c r="S30" s="6"/>
      <c r="V30" s="25"/>
      <c r="W30" s="6"/>
      <c r="X30" s="6" t="s">
        <v>16</v>
      </c>
      <c r="Y30" s="6">
        <v>4</v>
      </c>
      <c r="Z30" s="6">
        <v>5</v>
      </c>
      <c r="AA30" s="6">
        <v>12</v>
      </c>
      <c r="AB30" s="6">
        <v>52</v>
      </c>
      <c r="AC30" s="6">
        <v>6</v>
      </c>
      <c r="AD30" s="6">
        <v>1</v>
      </c>
      <c r="AE30" s="6">
        <f>SUM(Y30:AD30)</f>
        <v>80</v>
      </c>
      <c r="AH30" s="26"/>
    </row>
    <row r="31" spans="2:34" hidden="1" outlineLevel="1" x14ac:dyDescent="0.2">
      <c r="B31" s="37" t="s">
        <v>67</v>
      </c>
      <c r="C31" s="149" t="s">
        <v>11</v>
      </c>
      <c r="D31" s="149"/>
      <c r="E31" s="34">
        <f>SUM(E26:E30)</f>
        <v>300</v>
      </c>
      <c r="F31" s="34">
        <f t="shared" ref="F31:J31" si="5">SUM(F26:F30)</f>
        <v>500</v>
      </c>
      <c r="G31" s="34">
        <f t="shared" si="5"/>
        <v>700</v>
      </c>
      <c r="H31" s="6">
        <f t="shared" si="5"/>
        <v>613</v>
      </c>
      <c r="I31" s="6">
        <f t="shared" si="5"/>
        <v>191</v>
      </c>
      <c r="J31" s="6">
        <f t="shared" si="5"/>
        <v>126</v>
      </c>
      <c r="K31" s="26"/>
      <c r="M31" s="154" t="s">
        <v>25</v>
      </c>
      <c r="N31" s="154"/>
      <c r="O31" s="154"/>
      <c r="P31" s="154"/>
      <c r="Q31" s="154"/>
      <c r="R31" s="154"/>
      <c r="S31" s="154"/>
      <c r="T31" s="154"/>
      <c r="U31" s="154"/>
      <c r="V31" s="25"/>
      <c r="X31" s="6" t="s">
        <v>17</v>
      </c>
      <c r="Y31" s="6">
        <v>86</v>
      </c>
      <c r="Z31" s="6">
        <v>205</v>
      </c>
      <c r="AA31" s="6">
        <v>459</v>
      </c>
      <c r="AB31" s="6"/>
      <c r="AC31" s="6"/>
      <c r="AE31" s="6">
        <f>SUM(Y31:AD31)</f>
        <v>750</v>
      </c>
      <c r="AH31" s="26"/>
    </row>
    <row r="32" spans="2:34" hidden="1" outlineLevel="1" x14ac:dyDescent="0.2">
      <c r="B32" s="29"/>
      <c r="C32" s="30"/>
      <c r="D32" s="33"/>
      <c r="E32" s="33"/>
      <c r="F32" s="33"/>
      <c r="G32" s="33"/>
      <c r="H32" s="33"/>
      <c r="I32" s="33"/>
      <c r="J32" s="30"/>
      <c r="K32" s="31"/>
      <c r="V32" s="25"/>
      <c r="W32" s="149" t="s">
        <v>11</v>
      </c>
      <c r="X32" s="149"/>
      <c r="Y32" s="18">
        <f t="shared" ref="Y32:AD32" si="6">SUM(Y26:Y31)</f>
        <v>300</v>
      </c>
      <c r="Z32" s="18">
        <f t="shared" si="6"/>
        <v>500</v>
      </c>
      <c r="AA32" s="18">
        <f t="shared" si="6"/>
        <v>700</v>
      </c>
      <c r="AB32" s="6">
        <f t="shared" si="6"/>
        <v>613</v>
      </c>
      <c r="AC32" s="6">
        <f t="shared" si="6"/>
        <v>191</v>
      </c>
      <c r="AD32" s="6">
        <f t="shared" si="6"/>
        <v>126</v>
      </c>
      <c r="AH32" s="26"/>
    </row>
    <row r="33" spans="1:34" hidden="1" outlineLevel="1" x14ac:dyDescent="0.2">
      <c r="D33" s="6"/>
      <c r="E33" s="6"/>
      <c r="F33" s="6"/>
      <c r="G33" s="6"/>
      <c r="H33" s="6"/>
      <c r="I33" s="6"/>
      <c r="V33" s="25"/>
      <c r="W33" s="28"/>
      <c r="X33" s="28"/>
      <c r="Y33" s="18"/>
      <c r="Z33" s="18"/>
      <c r="AA33" s="18"/>
      <c r="AB33" s="6"/>
      <c r="AC33" s="6"/>
      <c r="AD33" s="6"/>
      <c r="AH33" s="26"/>
    </row>
    <row r="34" spans="1:34" hidden="1" outlineLevel="1" x14ac:dyDescent="0.2">
      <c r="I34" s="6"/>
      <c r="V34" s="25"/>
      <c r="W34" s="2" t="s">
        <v>29</v>
      </c>
      <c r="X34" s="28"/>
      <c r="Y34" s="18"/>
      <c r="Z34" s="18"/>
      <c r="AA34" s="18"/>
      <c r="AB34" s="6"/>
      <c r="AC34" s="6"/>
      <c r="AD34" s="6"/>
      <c r="AH34" s="26"/>
    </row>
    <row r="35" spans="1:34" hidden="1" outlineLevel="1" x14ac:dyDescent="0.2">
      <c r="I35" s="6"/>
      <c r="V35" s="25"/>
      <c r="AH35" s="26"/>
    </row>
    <row r="36" spans="1:34" hidden="1" outlineLevel="1" x14ac:dyDescent="0.2">
      <c r="V36" s="25"/>
      <c r="W36" s="4"/>
      <c r="X36" s="4"/>
      <c r="Y36" s="147" t="s">
        <v>7</v>
      </c>
      <c r="Z36" s="147"/>
      <c r="AA36" s="147"/>
      <c r="AB36" s="148" t="s">
        <v>13</v>
      </c>
      <c r="AC36" s="148"/>
      <c r="AD36" s="148"/>
      <c r="AE36" s="146" t="s">
        <v>11</v>
      </c>
      <c r="AH36" s="26"/>
    </row>
    <row r="37" spans="1:34" ht="22.5" hidden="1" outlineLevel="1" x14ac:dyDescent="0.2">
      <c r="V37" s="25"/>
      <c r="W37" s="4"/>
      <c r="X37" s="3"/>
      <c r="Y37" s="3" t="s">
        <v>4</v>
      </c>
      <c r="Z37" s="3" t="s">
        <v>43</v>
      </c>
      <c r="AA37" s="3" t="s">
        <v>6</v>
      </c>
      <c r="AB37" s="3" t="s">
        <v>44</v>
      </c>
      <c r="AC37" s="3" t="s">
        <v>14</v>
      </c>
      <c r="AD37" s="3" t="s">
        <v>15</v>
      </c>
      <c r="AE37" s="146"/>
      <c r="AH37" s="26"/>
    </row>
    <row r="38" spans="1:34" hidden="1" outlineLevel="1" x14ac:dyDescent="0.2">
      <c r="V38" s="25"/>
      <c r="W38" s="147" t="s">
        <v>3</v>
      </c>
      <c r="X38" s="3" t="s">
        <v>4</v>
      </c>
      <c r="Y38" s="7">
        <f t="array" ref="Y38:AD40">E26:J28-Y26:AD28</f>
        <v>4</v>
      </c>
      <c r="Z38" s="8">
        <v>9</v>
      </c>
      <c r="AA38" s="9">
        <v>3</v>
      </c>
      <c r="AB38" s="7">
        <v>1</v>
      </c>
      <c r="AC38" s="8">
        <v>1</v>
      </c>
      <c r="AD38" s="9">
        <v>2</v>
      </c>
      <c r="AE38" s="27">
        <f>SUM(Y38:AD38)</f>
        <v>20</v>
      </c>
      <c r="AH38" s="26"/>
    </row>
    <row r="39" spans="1:34" hidden="1" outlineLevel="1" x14ac:dyDescent="0.2">
      <c r="V39" s="25"/>
      <c r="W39" s="147"/>
      <c r="X39" s="3" t="s">
        <v>5</v>
      </c>
      <c r="Y39" s="10">
        <v>16</v>
      </c>
      <c r="Z39" s="3">
        <v>19</v>
      </c>
      <c r="AA39" s="11">
        <v>7</v>
      </c>
      <c r="AB39" s="10">
        <v>3</v>
      </c>
      <c r="AC39" s="3">
        <v>3</v>
      </c>
      <c r="AD39" s="11">
        <v>2</v>
      </c>
      <c r="AE39" s="27">
        <f t="shared" ref="AE39:AE40" si="7">SUM(Y39:AD39)</f>
        <v>50</v>
      </c>
      <c r="AH39" s="26"/>
    </row>
    <row r="40" spans="1:34" hidden="1" outlineLevel="1" x14ac:dyDescent="0.2">
      <c r="V40" s="25"/>
      <c r="W40" s="147"/>
      <c r="X40" s="3" t="s">
        <v>6</v>
      </c>
      <c r="Y40" s="12">
        <v>10</v>
      </c>
      <c r="Z40" s="13">
        <v>12</v>
      </c>
      <c r="AA40" s="14">
        <v>5</v>
      </c>
      <c r="AB40" s="12">
        <v>1</v>
      </c>
      <c r="AC40" s="13">
        <v>1</v>
      </c>
      <c r="AD40" s="14">
        <v>1</v>
      </c>
      <c r="AE40" s="27">
        <f t="shared" si="7"/>
        <v>30</v>
      </c>
      <c r="AH40" s="26"/>
    </row>
    <row r="41" spans="1:34" hidden="1" outlineLevel="1" x14ac:dyDescent="0.2">
      <c r="V41" s="25"/>
      <c r="X41" s="20" t="s">
        <v>27</v>
      </c>
      <c r="Y41" s="21">
        <v>30</v>
      </c>
      <c r="Z41" s="21">
        <v>40</v>
      </c>
      <c r="AA41" s="21">
        <v>15</v>
      </c>
      <c r="AB41" s="20">
        <v>5</v>
      </c>
      <c r="AC41" s="20">
        <v>5</v>
      </c>
      <c r="AD41" s="20">
        <v>5</v>
      </c>
      <c r="AE41" s="20">
        <f>SUM(Y41:AD41)</f>
        <v>100</v>
      </c>
      <c r="AH41" s="26"/>
    </row>
    <row r="42" spans="1:34" hidden="1" outlineLevel="1" x14ac:dyDescent="0.2">
      <c r="V42" s="29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1"/>
    </row>
    <row r="43" spans="1:34" ht="15" hidden="1" outlineLevel="1" thickBot="1" x14ac:dyDescent="0.25"/>
    <row r="44" spans="1:34" hidden="1" outlineLevel="1" x14ac:dyDescent="0.2">
      <c r="A44" s="1" t="s">
        <v>37</v>
      </c>
      <c r="C44" s="2" t="s">
        <v>31</v>
      </c>
      <c r="D44" s="6"/>
      <c r="E44" s="6"/>
      <c r="F44" s="6"/>
      <c r="G44" s="6"/>
      <c r="H44" s="6"/>
      <c r="V44" s="70"/>
      <c r="W44" s="71" t="s">
        <v>30</v>
      </c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3"/>
    </row>
    <row r="45" spans="1:34" x14ac:dyDescent="0.2">
      <c r="D45" s="6"/>
      <c r="E45" s="6"/>
      <c r="F45" s="6"/>
      <c r="G45" s="6"/>
      <c r="H45" s="6"/>
      <c r="V45" s="74"/>
      <c r="W45" s="1" t="s">
        <v>68</v>
      </c>
      <c r="AH45" s="75"/>
    </row>
    <row r="46" spans="1:34" x14ac:dyDescent="0.2">
      <c r="V46" s="74"/>
      <c r="W46" s="4"/>
      <c r="X46" s="4"/>
      <c r="Y46" s="147" t="s">
        <v>7</v>
      </c>
      <c r="Z46" s="147"/>
      <c r="AA46" s="147"/>
      <c r="AB46" s="148" t="s">
        <v>13</v>
      </c>
      <c r="AC46" s="148"/>
      <c r="AD46" s="148"/>
      <c r="AE46" s="146" t="s">
        <v>11</v>
      </c>
      <c r="AH46" s="75"/>
    </row>
    <row r="47" spans="1:34" ht="22.5" x14ac:dyDescent="0.2">
      <c r="C47" s="68" t="s">
        <v>47</v>
      </c>
      <c r="D47" s="37" t="s">
        <v>33</v>
      </c>
      <c r="E47" s="3" t="s">
        <v>4</v>
      </c>
      <c r="F47" s="3" t="s">
        <v>43</v>
      </c>
      <c r="G47" s="3" t="s">
        <v>6</v>
      </c>
      <c r="V47" s="74"/>
      <c r="W47" s="4"/>
      <c r="X47" s="3"/>
      <c r="Y47" s="3" t="s">
        <v>4</v>
      </c>
      <c r="Z47" s="3" t="s">
        <v>43</v>
      </c>
      <c r="AA47" s="3" t="s">
        <v>6</v>
      </c>
      <c r="AB47" s="3" t="s">
        <v>44</v>
      </c>
      <c r="AC47" s="3" t="s">
        <v>14</v>
      </c>
      <c r="AD47" s="3" t="s">
        <v>15</v>
      </c>
      <c r="AE47" s="146"/>
      <c r="AH47" s="75"/>
    </row>
    <row r="48" spans="1:34" x14ac:dyDescent="0.2">
      <c r="D48" s="3" t="s">
        <v>4</v>
      </c>
      <c r="E48" s="38">
        <f t="array" ref="E48:G50">E26:G28/E31:G31</f>
        <v>0.11333333333333333</v>
      </c>
      <c r="F48" s="39">
        <v>0.11799999999999999</v>
      </c>
      <c r="G48" s="40">
        <v>0.13285714285714287</v>
      </c>
      <c r="M48" s="150" t="s">
        <v>35</v>
      </c>
      <c r="N48" s="150"/>
      <c r="O48" s="150"/>
      <c r="P48" s="150"/>
      <c r="Q48" s="150"/>
      <c r="R48" s="150"/>
      <c r="S48" s="150"/>
      <c r="T48" s="150"/>
      <c r="U48" s="151"/>
      <c r="V48" s="74"/>
      <c r="W48" s="147" t="s">
        <v>7</v>
      </c>
      <c r="X48" s="3" t="s">
        <v>4</v>
      </c>
      <c r="Y48" s="38">
        <f t="array" ref="Y48:AA50">MMULT(E63:G65,Y26:AA28)</f>
        <v>26.776736924277909</v>
      </c>
      <c r="Z48" s="39">
        <v>43.701968947870597</v>
      </c>
      <c r="AA48" s="40">
        <v>72.723653395784552</v>
      </c>
      <c r="AB48" s="38">
        <f t="array" ref="AB48:AD50">MMULT(E63:G65,AB26:AD28)</f>
        <v>112.31242952554429</v>
      </c>
      <c r="AC48" s="39">
        <v>19.247636395177381</v>
      </c>
      <c r="AD48" s="40">
        <v>25.237574811345301</v>
      </c>
      <c r="AE48" s="67">
        <f>SUM(Y48:AD48)</f>
        <v>300.00000000000006</v>
      </c>
      <c r="AH48" s="75"/>
    </row>
    <row r="49" spans="3:34" x14ac:dyDescent="0.2">
      <c r="D49" s="3" t="s">
        <v>5</v>
      </c>
      <c r="E49" s="41">
        <v>0.35333333333333333</v>
      </c>
      <c r="F49" s="42">
        <v>0.23799999999999999</v>
      </c>
      <c r="G49" s="43">
        <v>8.7142857142857147E-2</v>
      </c>
      <c r="M49" s="150"/>
      <c r="N49" s="150"/>
      <c r="O49" s="150"/>
      <c r="P49" s="150"/>
      <c r="Q49" s="150"/>
      <c r="R49" s="150"/>
      <c r="S49" s="150"/>
      <c r="T49" s="150"/>
      <c r="U49" s="151"/>
      <c r="V49" s="74"/>
      <c r="W49" s="147"/>
      <c r="X49" s="3" t="s">
        <v>5</v>
      </c>
      <c r="Y49" s="41">
        <v>78.172521467603431</v>
      </c>
      <c r="Z49" s="42">
        <v>90.472720964524257</v>
      </c>
      <c r="AA49" s="43">
        <v>55.304449648711945</v>
      </c>
      <c r="AB49" s="41">
        <v>138.45554688177637</v>
      </c>
      <c r="AC49" s="42">
        <v>85.278341573423532</v>
      </c>
      <c r="AD49" s="43">
        <v>52.316419463960443</v>
      </c>
      <c r="AE49" s="67">
        <f t="shared" ref="AE49:AE53" si="8">SUM(Y49:AD49)</f>
        <v>500</v>
      </c>
      <c r="AH49" s="75"/>
    </row>
    <row r="50" spans="3:34" x14ac:dyDescent="0.2">
      <c r="D50" s="3" t="s">
        <v>6</v>
      </c>
      <c r="E50" s="44">
        <v>0.23333333333333334</v>
      </c>
      <c r="F50" s="45">
        <v>0.224</v>
      </c>
      <c r="G50" s="46">
        <v>0.10714285714285714</v>
      </c>
      <c r="M50" s="150"/>
      <c r="N50" s="150"/>
      <c r="O50" s="150"/>
      <c r="P50" s="150"/>
      <c r="Q50" s="150"/>
      <c r="R50" s="150"/>
      <c r="S50" s="150"/>
      <c r="T50" s="150"/>
      <c r="U50" s="151"/>
      <c r="V50" s="74"/>
      <c r="W50" s="147"/>
      <c r="X50" s="3" t="s">
        <v>6</v>
      </c>
      <c r="Y50" s="44">
        <v>75.050741608118656</v>
      </c>
      <c r="Z50" s="45">
        <v>115.82531008760516</v>
      </c>
      <c r="AA50" s="46">
        <v>85.97189695550351</v>
      </c>
      <c r="AB50" s="44">
        <v>305.23202359267935</v>
      </c>
      <c r="AC50" s="45">
        <v>75.474022031399087</v>
      </c>
      <c r="AD50" s="46">
        <v>42.446005724694245</v>
      </c>
      <c r="AE50" s="67">
        <f t="shared" si="8"/>
        <v>700</v>
      </c>
      <c r="AH50" s="75"/>
    </row>
    <row r="51" spans="3:34" x14ac:dyDescent="0.2">
      <c r="C51" s="68" t="s">
        <v>48</v>
      </c>
      <c r="D51" s="37" t="s">
        <v>34</v>
      </c>
      <c r="V51" s="74"/>
      <c r="W51" s="6"/>
      <c r="X51" s="20" t="s">
        <v>9</v>
      </c>
      <c r="Y51" s="21">
        <f t="array" ref="Y51:AD51">Y29:AD29</f>
        <v>30</v>
      </c>
      <c r="Z51" s="21">
        <v>40</v>
      </c>
      <c r="AA51" s="21">
        <v>15</v>
      </c>
      <c r="AB51" s="20">
        <v>5</v>
      </c>
      <c r="AC51" s="20">
        <v>5</v>
      </c>
      <c r="AD51" s="20">
        <v>5</v>
      </c>
      <c r="AE51" s="69">
        <f>SUM(Y51:AD51)</f>
        <v>100</v>
      </c>
      <c r="AH51" s="75"/>
    </row>
    <row r="52" spans="3:34" x14ac:dyDescent="0.2">
      <c r="D52" s="6" t="s">
        <v>16</v>
      </c>
      <c r="E52" s="61">
        <f t="array" ref="E52:G53">E29:G30/E31:G31</f>
        <v>1.3333333333333334E-2</v>
      </c>
      <c r="F52" s="62">
        <v>0.01</v>
      </c>
      <c r="G52" s="63">
        <v>1.7142857142857144E-2</v>
      </c>
      <c r="M52" s="152" t="s">
        <v>38</v>
      </c>
      <c r="N52" s="152"/>
      <c r="O52" s="152"/>
      <c r="P52" s="152"/>
      <c r="Q52" s="152"/>
      <c r="R52" s="152"/>
      <c r="S52" s="152"/>
      <c r="T52" s="152"/>
      <c r="U52" s="152"/>
      <c r="V52" s="74"/>
      <c r="X52" s="6" t="s">
        <v>16</v>
      </c>
      <c r="Y52" s="6">
        <f t="array" ref="Y52:AD53">Y30:AD31</f>
        <v>4</v>
      </c>
      <c r="Z52" s="6">
        <v>5</v>
      </c>
      <c r="AA52" s="6">
        <v>12</v>
      </c>
      <c r="AB52" s="6">
        <v>52</v>
      </c>
      <c r="AC52" s="6">
        <v>6</v>
      </c>
      <c r="AD52" s="1">
        <v>1</v>
      </c>
      <c r="AE52" s="42">
        <f t="shared" si="8"/>
        <v>80</v>
      </c>
      <c r="AH52" s="75"/>
    </row>
    <row r="53" spans="3:34" x14ac:dyDescent="0.2">
      <c r="D53" s="6" t="s">
        <v>17</v>
      </c>
      <c r="E53" s="64">
        <v>0.28666666666666668</v>
      </c>
      <c r="F53" s="65">
        <v>0.41</v>
      </c>
      <c r="G53" s="66">
        <v>0.65571428571428569</v>
      </c>
      <c r="M53" s="152"/>
      <c r="N53" s="152"/>
      <c r="O53" s="152"/>
      <c r="P53" s="152"/>
      <c r="Q53" s="152"/>
      <c r="R53" s="152"/>
      <c r="S53" s="152"/>
      <c r="T53" s="152"/>
      <c r="U53" s="152"/>
      <c r="V53" s="74"/>
      <c r="X53" s="6" t="s">
        <v>17</v>
      </c>
      <c r="Y53" s="6">
        <v>86</v>
      </c>
      <c r="Z53" s="6">
        <v>205</v>
      </c>
      <c r="AA53" s="6">
        <v>459</v>
      </c>
      <c r="AB53" s="6">
        <v>0</v>
      </c>
      <c r="AC53" s="6">
        <v>0</v>
      </c>
      <c r="AD53" s="6">
        <v>0</v>
      </c>
      <c r="AE53" s="42">
        <f t="shared" si="8"/>
        <v>750</v>
      </c>
      <c r="AH53" s="75"/>
    </row>
    <row r="54" spans="3:34" x14ac:dyDescent="0.2">
      <c r="V54" s="74"/>
      <c r="W54" s="149" t="s">
        <v>11</v>
      </c>
      <c r="X54" s="149"/>
      <c r="Y54" s="18">
        <f>SUM(Y48:Y53)</f>
        <v>300</v>
      </c>
      <c r="Z54" s="18">
        <f t="shared" ref="Z54:AD54" si="9">SUM(Z48:Z53)</f>
        <v>500</v>
      </c>
      <c r="AA54" s="18">
        <f t="shared" si="9"/>
        <v>700</v>
      </c>
      <c r="AB54" s="6">
        <f t="shared" si="9"/>
        <v>613</v>
      </c>
      <c r="AC54" s="6">
        <f t="shared" si="9"/>
        <v>191</v>
      </c>
      <c r="AD54" s="6">
        <f t="shared" si="9"/>
        <v>125.99999999999999</v>
      </c>
      <c r="AH54" s="75"/>
    </row>
    <row r="55" spans="3:34" x14ac:dyDescent="0.2">
      <c r="D55" s="6" t="s">
        <v>36</v>
      </c>
      <c r="E55" s="48">
        <f>SUM(E48:E54)</f>
        <v>1</v>
      </c>
      <c r="F55" s="48">
        <f>SUM(F48:F54)</f>
        <v>1</v>
      </c>
      <c r="G55" s="48">
        <f>SUM(G48:G54)</f>
        <v>1</v>
      </c>
      <c r="V55" s="74"/>
      <c r="AH55" s="75"/>
    </row>
    <row r="56" spans="3:34" x14ac:dyDescent="0.2">
      <c r="V56" s="74"/>
      <c r="W56" s="2" t="s">
        <v>49</v>
      </c>
      <c r="AH56" s="75"/>
    </row>
    <row r="57" spans="3:34" x14ac:dyDescent="0.2">
      <c r="C57" s="68" t="s">
        <v>45</v>
      </c>
      <c r="D57" s="37" t="s">
        <v>39</v>
      </c>
      <c r="E57" s="3" t="s">
        <v>4</v>
      </c>
      <c r="F57" s="3" t="s">
        <v>43</v>
      </c>
      <c r="G57" s="3" t="s">
        <v>6</v>
      </c>
      <c r="V57" s="74"/>
      <c r="AH57" s="75"/>
    </row>
    <row r="58" spans="3:34" x14ac:dyDescent="0.2">
      <c r="D58" s="3" t="s">
        <v>4</v>
      </c>
      <c r="E58" s="38">
        <f t="array" ref="E58:G60">E16:G18/E19:G19</f>
        <v>0.9</v>
      </c>
      <c r="F58" s="39">
        <v>0.06</v>
      </c>
      <c r="G58" s="40">
        <v>7.1428571428571425E-2</v>
      </c>
      <c r="M58" s="150" t="s">
        <v>40</v>
      </c>
      <c r="N58" s="150"/>
      <c r="O58" s="150"/>
      <c r="P58" s="150"/>
      <c r="Q58" s="150"/>
      <c r="R58" s="150"/>
      <c r="S58" s="150"/>
      <c r="T58" s="150"/>
      <c r="U58" s="150"/>
      <c r="V58" s="74"/>
      <c r="W58" s="4"/>
      <c r="X58" s="4"/>
      <c r="Y58" s="147" t="s">
        <v>7</v>
      </c>
      <c r="Z58" s="147"/>
      <c r="AA58" s="147"/>
      <c r="AB58" s="148" t="s">
        <v>13</v>
      </c>
      <c r="AC58" s="148"/>
      <c r="AD58" s="148"/>
      <c r="AE58" s="146" t="s">
        <v>11</v>
      </c>
      <c r="AH58" s="75"/>
    </row>
    <row r="59" spans="3:34" ht="22.5" x14ac:dyDescent="0.2">
      <c r="D59" s="3" t="s">
        <v>5</v>
      </c>
      <c r="E59" s="41">
        <v>3.3333333333333333E-2</v>
      </c>
      <c r="F59" s="42">
        <v>0.86</v>
      </c>
      <c r="G59" s="43">
        <v>0.14285714285714285</v>
      </c>
      <c r="M59" s="150"/>
      <c r="N59" s="150"/>
      <c r="O59" s="150"/>
      <c r="P59" s="150"/>
      <c r="Q59" s="150"/>
      <c r="R59" s="150"/>
      <c r="S59" s="150"/>
      <c r="T59" s="150"/>
      <c r="U59" s="150"/>
      <c r="V59" s="74"/>
      <c r="W59" s="4"/>
      <c r="X59" s="3"/>
      <c r="Y59" s="3" t="s">
        <v>4</v>
      </c>
      <c r="Z59" s="3" t="s">
        <v>43</v>
      </c>
      <c r="AA59" s="3" t="s">
        <v>6</v>
      </c>
      <c r="AB59" s="3" t="s">
        <v>44</v>
      </c>
      <c r="AC59" s="3" t="s">
        <v>14</v>
      </c>
      <c r="AD59" s="3" t="s">
        <v>15</v>
      </c>
      <c r="AE59" s="146"/>
      <c r="AH59" s="75"/>
    </row>
    <row r="60" spans="3:34" x14ac:dyDescent="0.2">
      <c r="D60" s="3" t="s">
        <v>6</v>
      </c>
      <c r="E60" s="44">
        <v>6.6666666666666666E-2</v>
      </c>
      <c r="F60" s="45">
        <v>0.08</v>
      </c>
      <c r="G60" s="46">
        <v>0.7857142857142857</v>
      </c>
      <c r="M60" s="150"/>
      <c r="N60" s="150"/>
      <c r="O60" s="150"/>
      <c r="P60" s="150"/>
      <c r="Q60" s="150"/>
      <c r="R60" s="150"/>
      <c r="S60" s="150"/>
      <c r="T60" s="150"/>
      <c r="U60" s="150"/>
      <c r="V60" s="74"/>
      <c r="W60" s="147" t="s">
        <v>7</v>
      </c>
      <c r="X60" s="3" t="s">
        <v>4</v>
      </c>
      <c r="Y60" s="38">
        <f t="array" ref="Y60:AA62">MMULT(E63:G65,Y38:AA40)</f>
        <v>3.7098794344695984</v>
      </c>
      <c r="Z60" s="39">
        <v>7.6881516176598144</v>
      </c>
      <c r="AA60" s="40">
        <v>2.6078497701448526</v>
      </c>
      <c r="AB60" s="38">
        <f t="array" ref="AB60:AD62">MMULT(E63:G65,AB38:AD40)</f>
        <v>0.85977101223002872</v>
      </c>
      <c r="AC60" s="39">
        <v>0.85977101223002872</v>
      </c>
      <c r="AD60" s="40">
        <v>1.6126810651400816</v>
      </c>
      <c r="AE60" s="67">
        <f>SUM(Y60:AD60)</f>
        <v>17.338103911874406</v>
      </c>
      <c r="AH60" s="75"/>
    </row>
    <row r="61" spans="3:34" x14ac:dyDescent="0.2">
      <c r="V61" s="74"/>
      <c r="W61" s="147"/>
      <c r="X61" s="3" t="s">
        <v>5</v>
      </c>
      <c r="Y61" s="41">
        <v>13.739335588515917</v>
      </c>
      <c r="Z61" s="42">
        <v>16.687943446959842</v>
      </c>
      <c r="AA61" s="43">
        <v>6.1590857836759483</v>
      </c>
      <c r="AB61" s="41">
        <v>2.540176945094978</v>
      </c>
      <c r="AC61" s="42">
        <v>2.540176945094978</v>
      </c>
      <c r="AD61" s="43">
        <v>1.8295949345129674</v>
      </c>
      <c r="AE61" s="67">
        <f t="shared" ref="AE61:AE62" si="10">SUM(Y61:AD61)</f>
        <v>43.496313643854634</v>
      </c>
      <c r="AH61" s="75"/>
    </row>
    <row r="62" spans="3:34" x14ac:dyDescent="0.2">
      <c r="C62" s="68" t="s">
        <v>46</v>
      </c>
      <c r="D62" s="37" t="s">
        <v>41</v>
      </c>
      <c r="E62" s="3" t="s">
        <v>4</v>
      </c>
      <c r="F62" s="3" t="s">
        <v>43</v>
      </c>
      <c r="G62" s="3" t="s">
        <v>6</v>
      </c>
      <c r="V62" s="74"/>
      <c r="W62" s="147"/>
      <c r="X62" s="3" t="s">
        <v>6</v>
      </c>
      <c r="Y62" s="44">
        <v>12.550784977014484</v>
      </c>
      <c r="Z62" s="45">
        <v>15.623904935380345</v>
      </c>
      <c r="AA62" s="46">
        <v>6.2330644461792</v>
      </c>
      <c r="AB62" s="44">
        <v>1.6000520426749936</v>
      </c>
      <c r="AC62" s="45">
        <v>1.6000520426749936</v>
      </c>
      <c r="AD62" s="46">
        <v>1.5577240003469512</v>
      </c>
      <c r="AE62" s="67">
        <f t="shared" si="10"/>
        <v>39.165582444270974</v>
      </c>
      <c r="AH62" s="75"/>
    </row>
    <row r="63" spans="3:34" x14ac:dyDescent="0.2">
      <c r="D63" s="3" t="s">
        <v>4</v>
      </c>
      <c r="E63" s="38">
        <f t="array" ref="E63:G65">TRANSPOSE(E16:G18/H16:H18)</f>
        <v>0.77142857142857146</v>
      </c>
      <c r="F63" s="39">
        <v>1.8518518518518517E-2</v>
      </c>
      <c r="G63" s="40">
        <v>3.2786885245901641E-2</v>
      </c>
      <c r="M63" s="150" t="s">
        <v>42</v>
      </c>
      <c r="N63" s="150"/>
      <c r="O63" s="150"/>
      <c r="P63" s="150"/>
      <c r="Q63" s="150"/>
      <c r="R63" s="150"/>
      <c r="S63" s="150"/>
      <c r="T63" s="150"/>
      <c r="U63" s="150"/>
      <c r="V63" s="74"/>
      <c r="X63" s="20" t="s">
        <v>27</v>
      </c>
      <c r="Y63" s="21">
        <v>30</v>
      </c>
      <c r="Z63" s="21">
        <v>40</v>
      </c>
      <c r="AA63" s="21">
        <v>15</v>
      </c>
      <c r="AB63" s="20">
        <v>5</v>
      </c>
      <c r="AC63" s="20">
        <v>5</v>
      </c>
      <c r="AD63" s="20">
        <v>5</v>
      </c>
      <c r="AE63" s="69">
        <f>SUM(AE60:AE62)</f>
        <v>100.00000000000001</v>
      </c>
      <c r="AH63" s="75"/>
    </row>
    <row r="64" spans="3:34" x14ac:dyDescent="0.2">
      <c r="D64" s="3" t="s">
        <v>5</v>
      </c>
      <c r="E64" s="41">
        <v>8.5714285714285715E-2</v>
      </c>
      <c r="F64" s="42">
        <v>0.79629629629629628</v>
      </c>
      <c r="G64" s="43">
        <v>6.5573770491803282E-2</v>
      </c>
      <c r="M64" s="150"/>
      <c r="N64" s="150"/>
      <c r="O64" s="150"/>
      <c r="P64" s="150"/>
      <c r="Q64" s="150"/>
      <c r="R64" s="150"/>
      <c r="S64" s="150"/>
      <c r="T64" s="150"/>
      <c r="U64" s="150"/>
      <c r="V64" s="74"/>
      <c r="AH64" s="75"/>
    </row>
    <row r="65" spans="4:34" ht="15" thickBot="1" x14ac:dyDescent="0.25">
      <c r="D65" s="3" t="s">
        <v>6</v>
      </c>
      <c r="E65" s="44">
        <v>0.14285714285714285</v>
      </c>
      <c r="F65" s="45">
        <v>0.18518518518518517</v>
      </c>
      <c r="G65" s="46">
        <v>0.90163934426229508</v>
      </c>
      <c r="M65" s="150"/>
      <c r="N65" s="150"/>
      <c r="O65" s="150"/>
      <c r="P65" s="150"/>
      <c r="Q65" s="150"/>
      <c r="R65" s="150"/>
      <c r="S65" s="150"/>
      <c r="T65" s="150"/>
      <c r="U65" s="150"/>
      <c r="V65" s="76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8"/>
    </row>
  </sheetData>
  <mergeCells count="36">
    <mergeCell ref="E14:G14"/>
    <mergeCell ref="H14:H15"/>
    <mergeCell ref="I14:I15"/>
    <mergeCell ref="J14:J15"/>
    <mergeCell ref="C19:D19"/>
    <mergeCell ref="C31:D31"/>
    <mergeCell ref="M16:U18"/>
    <mergeCell ref="M19:U19"/>
    <mergeCell ref="M26:U28"/>
    <mergeCell ref="M31:U31"/>
    <mergeCell ref="E24:G24"/>
    <mergeCell ref="C26:C28"/>
    <mergeCell ref="H24:J24"/>
    <mergeCell ref="C16:C18"/>
    <mergeCell ref="M48:U50"/>
    <mergeCell ref="M52:U53"/>
    <mergeCell ref="M58:U60"/>
    <mergeCell ref="M63:U65"/>
    <mergeCell ref="Y24:AA24"/>
    <mergeCell ref="W26:W28"/>
    <mergeCell ref="W32:X32"/>
    <mergeCell ref="Y36:AA36"/>
    <mergeCell ref="AE46:AE47"/>
    <mergeCell ref="AE36:AE37"/>
    <mergeCell ref="AE24:AE25"/>
    <mergeCell ref="W60:W62"/>
    <mergeCell ref="Y58:AA58"/>
    <mergeCell ref="AB58:AD58"/>
    <mergeCell ref="AE58:AE59"/>
    <mergeCell ref="W38:W40"/>
    <mergeCell ref="Y46:AA46"/>
    <mergeCell ref="AB46:AD46"/>
    <mergeCell ref="W48:W50"/>
    <mergeCell ref="W54:X54"/>
    <mergeCell ref="AB24:AD24"/>
    <mergeCell ref="AB36:AD36"/>
  </mergeCells>
  <hyperlinks>
    <hyperlink ref="A8" r:id="rId1" xr:uid="{F0730F07-56A8-4D67-A8DA-1157240FF7C0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DF22-5ED6-4A0B-85A7-068F43996DFB}">
  <dimension ref="A1:A4"/>
  <sheetViews>
    <sheetView workbookViewId="0">
      <selection activeCell="N3" sqref="N3"/>
    </sheetView>
  </sheetViews>
  <sheetFormatPr defaultRowHeight="14.25" x14ac:dyDescent="0.2"/>
  <cols>
    <col min="1" max="16384" width="9.140625" style="1"/>
  </cols>
  <sheetData>
    <row r="1" spans="1:1" x14ac:dyDescent="0.2">
      <c r="A1" s="1" t="s">
        <v>53</v>
      </c>
    </row>
    <row r="3" spans="1:1" ht="15" x14ac:dyDescent="0.25">
      <c r="A3" s="79" t="s">
        <v>54</v>
      </c>
    </row>
    <row r="4" spans="1:1" x14ac:dyDescent="0.2">
      <c r="A4" s="1" t="s">
        <v>55</v>
      </c>
    </row>
  </sheetData>
  <hyperlinks>
    <hyperlink ref="A3" r:id="rId1" xr:uid="{CAD4D4C9-4725-40EA-A20F-F4EBBA117F2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C2E-2C5F-461A-AA8D-DF2EB62DCED2}">
  <dimension ref="A1:AS99"/>
  <sheetViews>
    <sheetView tabSelected="1" topLeftCell="A66" zoomScaleNormal="100" workbookViewId="0">
      <selection activeCell="W34" sqref="W34"/>
    </sheetView>
  </sheetViews>
  <sheetFormatPr defaultRowHeight="14.25" x14ac:dyDescent="0.2"/>
  <cols>
    <col min="1" max="1" width="9.140625" style="1"/>
    <col min="2" max="2" width="21.42578125" style="1" bestFit="1" customWidth="1"/>
    <col min="3" max="17" width="9.140625" style="1"/>
    <col min="18" max="18" width="21.42578125" style="1" bestFit="1" customWidth="1"/>
    <col min="19" max="19" width="12.5703125" style="1" bestFit="1" customWidth="1"/>
    <col min="20" max="20" width="10" style="1" bestFit="1" customWidth="1"/>
    <col min="21" max="22" width="9.5703125" style="1" bestFit="1" customWidth="1"/>
    <col min="23" max="23" width="10.85546875" style="1" bestFit="1" customWidth="1"/>
    <col min="24" max="24" width="9.5703125" style="1" bestFit="1" customWidth="1"/>
    <col min="25" max="25" width="10" style="1" bestFit="1" customWidth="1"/>
    <col min="26" max="29" width="9.42578125" style="1" bestFit="1" customWidth="1"/>
    <col min="30" max="30" width="10.85546875" style="1" bestFit="1" customWidth="1"/>
    <col min="31" max="32" width="9.140625" style="1"/>
    <col min="33" max="33" width="27.85546875" style="1" customWidth="1"/>
    <col min="34" max="34" width="9.28515625" style="1" bestFit="1" customWidth="1"/>
    <col min="35" max="35" width="9.7109375" style="1" bestFit="1" customWidth="1"/>
    <col min="36" max="39" width="9.28515625" style="1" bestFit="1" customWidth="1"/>
    <col min="40" max="44" width="10" style="1" bestFit="1" customWidth="1"/>
    <col min="45" max="16384" width="9.140625" style="1"/>
  </cols>
  <sheetData>
    <row r="1" spans="1:45" x14ac:dyDescent="0.2">
      <c r="A1" s="1" t="s">
        <v>56</v>
      </c>
    </row>
    <row r="2" spans="1:45" ht="15" x14ac:dyDescent="0.25">
      <c r="A2" s="79" t="s">
        <v>144</v>
      </c>
    </row>
    <row r="3" spans="1:45" x14ac:dyDescent="0.2">
      <c r="A3" s="111" t="s">
        <v>107</v>
      </c>
      <c r="B3" s="1" t="s">
        <v>108</v>
      </c>
    </row>
    <row r="4" spans="1:45" x14ac:dyDescent="0.2">
      <c r="A4" s="1" t="s">
        <v>79</v>
      </c>
    </row>
    <row r="6" spans="1:45" ht="14.25" customHeight="1" x14ac:dyDescent="0.2">
      <c r="A6" s="6"/>
      <c r="B6" s="18" t="s">
        <v>21</v>
      </c>
      <c r="C6" s="156" t="s">
        <v>3</v>
      </c>
      <c r="D6" s="156"/>
      <c r="E6" s="156"/>
      <c r="F6" s="156"/>
      <c r="G6" s="156"/>
      <c r="H6" s="156"/>
      <c r="I6" s="156" t="s">
        <v>13</v>
      </c>
      <c r="J6" s="156"/>
      <c r="K6" s="156"/>
      <c r="L6" s="156"/>
      <c r="M6" s="156"/>
      <c r="N6" s="157" t="s">
        <v>71</v>
      </c>
      <c r="O6" s="6"/>
      <c r="P6" s="6"/>
      <c r="Q6" s="6"/>
      <c r="R6" s="18" t="s">
        <v>99</v>
      </c>
      <c r="S6" s="156" t="s">
        <v>3</v>
      </c>
      <c r="T6" s="156"/>
      <c r="U6" s="156"/>
      <c r="V6" s="156"/>
      <c r="W6" s="156"/>
      <c r="X6" s="156"/>
      <c r="Y6" s="156" t="s">
        <v>13</v>
      </c>
      <c r="Z6" s="156"/>
      <c r="AA6" s="156"/>
      <c r="AB6" s="156"/>
      <c r="AC6" s="156"/>
      <c r="AD6" s="157" t="s">
        <v>71</v>
      </c>
    </row>
    <row r="7" spans="1:45" x14ac:dyDescent="0.2">
      <c r="A7" s="6"/>
      <c r="B7" s="107" t="s">
        <v>33</v>
      </c>
      <c r="C7" s="157" t="s">
        <v>4</v>
      </c>
      <c r="D7" s="157" t="s">
        <v>57</v>
      </c>
      <c r="E7" s="157" t="s">
        <v>58</v>
      </c>
      <c r="F7" s="157" t="s">
        <v>59</v>
      </c>
      <c r="G7" s="157" t="s">
        <v>60</v>
      </c>
      <c r="H7" s="157" t="s">
        <v>61</v>
      </c>
      <c r="I7" s="156" t="s">
        <v>44</v>
      </c>
      <c r="J7" s="156"/>
      <c r="K7" s="157" t="s">
        <v>69</v>
      </c>
      <c r="L7" s="157" t="s">
        <v>70</v>
      </c>
      <c r="M7" s="157" t="s">
        <v>15</v>
      </c>
      <c r="N7" s="157"/>
      <c r="O7" s="6"/>
      <c r="P7" s="6"/>
      <c r="Q7" s="6"/>
      <c r="R7" s="107" t="s">
        <v>105</v>
      </c>
      <c r="S7" s="157" t="s">
        <v>4</v>
      </c>
      <c r="T7" s="157" t="s">
        <v>57</v>
      </c>
      <c r="U7" s="157" t="s">
        <v>58</v>
      </c>
      <c r="V7" s="157" t="s">
        <v>59</v>
      </c>
      <c r="W7" s="157" t="s">
        <v>60</v>
      </c>
      <c r="X7" s="157" t="s">
        <v>61</v>
      </c>
      <c r="Y7" s="156" t="s">
        <v>44</v>
      </c>
      <c r="Z7" s="156"/>
      <c r="AA7" s="157" t="s">
        <v>69</v>
      </c>
      <c r="AB7" s="157" t="s">
        <v>70</v>
      </c>
      <c r="AC7" s="157" t="s">
        <v>15</v>
      </c>
      <c r="AD7" s="157"/>
    </row>
    <row r="8" spans="1:45" x14ac:dyDescent="0.2">
      <c r="A8" s="6"/>
      <c r="B8" s="6"/>
      <c r="C8" s="157"/>
      <c r="D8" s="157"/>
      <c r="E8" s="157"/>
      <c r="F8" s="157"/>
      <c r="G8" s="157"/>
      <c r="H8" s="157"/>
      <c r="I8" s="6" t="s">
        <v>62</v>
      </c>
      <c r="J8" s="6" t="s">
        <v>63</v>
      </c>
      <c r="K8" s="157"/>
      <c r="L8" s="157"/>
      <c r="M8" s="157"/>
      <c r="N8" s="157"/>
      <c r="O8" s="6"/>
      <c r="P8" s="6"/>
      <c r="Q8" s="6"/>
      <c r="R8" s="6"/>
      <c r="S8" s="157"/>
      <c r="T8" s="157"/>
      <c r="U8" s="157"/>
      <c r="V8" s="157"/>
      <c r="W8" s="157"/>
      <c r="X8" s="157"/>
      <c r="Y8" s="6" t="s">
        <v>62</v>
      </c>
      <c r="Z8" s="6" t="s">
        <v>63</v>
      </c>
      <c r="AA8" s="157"/>
      <c r="AB8" s="157"/>
      <c r="AC8" s="157"/>
      <c r="AD8" s="157"/>
    </row>
    <row r="9" spans="1:45" x14ac:dyDescent="0.2">
      <c r="A9" s="6"/>
      <c r="B9" s="6" t="s">
        <v>4</v>
      </c>
      <c r="C9" s="127">
        <v>2.9936087176502038</v>
      </c>
      <c r="D9" s="128">
        <v>21.398341992560255</v>
      </c>
      <c r="E9" s="128">
        <v>0</v>
      </c>
      <c r="F9" s="128">
        <v>0</v>
      </c>
      <c r="G9" s="128">
        <v>0</v>
      </c>
      <c r="H9" s="128">
        <v>1.0034424974772413</v>
      </c>
      <c r="I9" s="50">
        <v>9</v>
      </c>
      <c r="J9" s="50">
        <v>0</v>
      </c>
      <c r="K9" s="50">
        <v>0</v>
      </c>
      <c r="L9" s="50">
        <v>3</v>
      </c>
      <c r="M9" s="51">
        <v>5</v>
      </c>
      <c r="N9" s="132">
        <f>SUM(C9:M9)</f>
        <v>42.395393207687704</v>
      </c>
      <c r="P9" s="6"/>
      <c r="Q9" s="6"/>
      <c r="R9" s="6" t="s">
        <v>100</v>
      </c>
      <c r="S9" s="49">
        <v>9260</v>
      </c>
      <c r="T9" s="50">
        <v>550893</v>
      </c>
      <c r="U9" s="50">
        <v>9162</v>
      </c>
      <c r="V9" s="50">
        <v>80990</v>
      </c>
      <c r="W9" s="50">
        <v>12077</v>
      </c>
      <c r="X9" s="50">
        <v>24173</v>
      </c>
      <c r="Y9" s="50">
        <v>222268</v>
      </c>
      <c r="Z9" s="50"/>
      <c r="AA9" s="50"/>
      <c r="AB9" s="50"/>
      <c r="AC9" s="51"/>
      <c r="AD9" s="119">
        <f>SUM(S9:AC9)</f>
        <v>908823</v>
      </c>
      <c r="AE9" s="6" t="s">
        <v>103</v>
      </c>
    </row>
    <row r="10" spans="1:45" x14ac:dyDescent="0.2">
      <c r="A10" s="6"/>
      <c r="B10" s="6" t="s">
        <v>57</v>
      </c>
      <c r="C10" s="129">
        <v>6.7935184726534361</v>
      </c>
      <c r="D10" s="112">
        <v>393.75155836781312</v>
      </c>
      <c r="E10" s="112">
        <v>48.401222566522279</v>
      </c>
      <c r="F10" s="112">
        <v>56.179738681746514</v>
      </c>
      <c r="G10" s="112">
        <v>10.999949466688948</v>
      </c>
      <c r="H10" s="112">
        <v>29.918452085493897</v>
      </c>
      <c r="I10" s="6">
        <v>250</v>
      </c>
      <c r="J10" s="6">
        <v>7</v>
      </c>
      <c r="K10" s="6">
        <v>95</v>
      </c>
      <c r="L10" s="6">
        <v>-58</v>
      </c>
      <c r="M10" s="82">
        <v>611</v>
      </c>
      <c r="N10" s="132">
        <f>SUM(C10:M10)</f>
        <v>1451.0444396409182</v>
      </c>
      <c r="P10" s="6"/>
      <c r="Q10" s="6"/>
      <c r="R10" s="6" t="s">
        <v>101</v>
      </c>
      <c r="S10" s="84">
        <v>1247</v>
      </c>
      <c r="T10" s="6">
        <v>925</v>
      </c>
      <c r="U10" s="6">
        <v>1</v>
      </c>
      <c r="V10" s="6">
        <v>49</v>
      </c>
      <c r="W10" s="6">
        <v>3</v>
      </c>
      <c r="X10" s="6">
        <v>10</v>
      </c>
      <c r="Y10" s="6">
        <v>79</v>
      </c>
      <c r="Z10" s="6"/>
      <c r="AA10" s="6"/>
      <c r="AB10" s="6"/>
      <c r="AC10" s="82"/>
      <c r="AD10" s="119">
        <f>SUM(S10:AC10)</f>
        <v>2314</v>
      </c>
      <c r="AE10" s="6" t="s">
        <v>103</v>
      </c>
    </row>
    <row r="11" spans="1:45" x14ac:dyDescent="0.2">
      <c r="A11" s="6"/>
      <c r="B11" s="6" t="s">
        <v>58</v>
      </c>
      <c r="C11" s="129">
        <v>0.99523863948400215</v>
      </c>
      <c r="D11" s="112">
        <v>10.93660269618343</v>
      </c>
      <c r="E11" s="112">
        <v>17.88730511999665</v>
      </c>
      <c r="F11" s="112">
        <v>7.9701642756213431</v>
      </c>
      <c r="G11" s="112">
        <v>27.590197388047663</v>
      </c>
      <c r="H11" s="112">
        <v>9.9386505325788583</v>
      </c>
      <c r="I11" s="6">
        <v>5</v>
      </c>
      <c r="J11" s="6">
        <v>0</v>
      </c>
      <c r="K11" s="6">
        <v>153</v>
      </c>
      <c r="L11" s="6">
        <v>0</v>
      </c>
      <c r="M11" s="82">
        <v>1</v>
      </c>
      <c r="N11" s="132">
        <f t="shared" ref="N11:N14" si="0">SUM(C11:M11)</f>
        <v>234.31815865191194</v>
      </c>
      <c r="P11" s="6"/>
      <c r="Q11" s="6"/>
      <c r="R11" s="6" t="s">
        <v>102</v>
      </c>
      <c r="S11" s="52">
        <v>137</v>
      </c>
      <c r="T11" s="53">
        <v>62</v>
      </c>
      <c r="U11" s="53">
        <v>0</v>
      </c>
      <c r="V11" s="53">
        <v>2</v>
      </c>
      <c r="W11" s="53">
        <v>0</v>
      </c>
      <c r="X11" s="53">
        <v>0</v>
      </c>
      <c r="Y11" s="53">
        <v>4</v>
      </c>
      <c r="Z11" s="53"/>
      <c r="AA11" s="53"/>
      <c r="AB11" s="53"/>
      <c r="AC11" s="54"/>
      <c r="AD11" s="119">
        <f t="shared" ref="AD11" si="1">SUM(S11:AC11)</f>
        <v>205</v>
      </c>
      <c r="AE11" s="6" t="s">
        <v>103</v>
      </c>
      <c r="AG11" s="18" t="s">
        <v>133</v>
      </c>
    </row>
    <row r="12" spans="1:45" x14ac:dyDescent="0.2">
      <c r="A12" s="6"/>
      <c r="B12" s="6" t="s">
        <v>59</v>
      </c>
      <c r="C12" s="129">
        <v>3.9316938582373879</v>
      </c>
      <c r="D12" s="112">
        <v>138.13931108194092</v>
      </c>
      <c r="E12" s="112">
        <v>17.03856637336472</v>
      </c>
      <c r="F12" s="112">
        <v>181.48987351615207</v>
      </c>
      <c r="G12" s="112">
        <v>37.937614828826412</v>
      </c>
      <c r="H12" s="112">
        <v>39.786593716625333</v>
      </c>
      <c r="I12" s="6">
        <v>317</v>
      </c>
      <c r="J12" s="6">
        <v>15</v>
      </c>
      <c r="K12" s="6">
        <v>39</v>
      </c>
      <c r="L12" s="6">
        <v>6</v>
      </c>
      <c r="M12" s="82">
        <v>111</v>
      </c>
      <c r="N12" s="132">
        <f t="shared" si="0"/>
        <v>906.32365337514693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H12" s="156" t="s">
        <v>3</v>
      </c>
      <c r="AI12" s="156"/>
      <c r="AJ12" s="156"/>
      <c r="AK12" s="156"/>
      <c r="AL12" s="156"/>
      <c r="AM12" s="156"/>
      <c r="AN12" s="156" t="s">
        <v>13</v>
      </c>
      <c r="AO12" s="156"/>
      <c r="AP12" s="156"/>
      <c r="AQ12" s="156"/>
      <c r="AR12" s="156"/>
    </row>
    <row r="13" spans="1:45" x14ac:dyDescent="0.2">
      <c r="A13" s="6"/>
      <c r="B13" s="6" t="s">
        <v>60</v>
      </c>
      <c r="C13" s="129">
        <v>5.8480001813764479</v>
      </c>
      <c r="D13" s="112">
        <v>130.89118370751478</v>
      </c>
      <c r="E13" s="112">
        <v>30.153526507991604</v>
      </c>
      <c r="F13" s="112">
        <v>124.80029547343118</v>
      </c>
      <c r="G13" s="112">
        <v>260.62491057202243</v>
      </c>
      <c r="H13" s="112">
        <v>50.752047191136235</v>
      </c>
      <c r="I13" s="6">
        <v>313</v>
      </c>
      <c r="J13" s="6">
        <v>3</v>
      </c>
      <c r="K13" s="6">
        <v>25</v>
      </c>
      <c r="L13" s="6">
        <v>0</v>
      </c>
      <c r="M13" s="82">
        <v>66</v>
      </c>
      <c r="N13" s="132">
        <f t="shared" si="0"/>
        <v>1010.0699636334728</v>
      </c>
      <c r="P13" s="6"/>
      <c r="Q13" s="6"/>
      <c r="R13" s="18" t="s">
        <v>104</v>
      </c>
      <c r="S13" s="156" t="s">
        <v>3</v>
      </c>
      <c r="T13" s="156"/>
      <c r="U13" s="156"/>
      <c r="V13" s="156"/>
      <c r="W13" s="156"/>
      <c r="X13" s="156"/>
      <c r="Y13" s="156" t="s">
        <v>13</v>
      </c>
      <c r="Z13" s="156"/>
      <c r="AA13" s="156"/>
      <c r="AB13" s="156"/>
      <c r="AC13" s="156"/>
      <c r="AD13" s="6"/>
      <c r="AH13" s="157" t="s">
        <v>4</v>
      </c>
      <c r="AI13" s="157" t="s">
        <v>57</v>
      </c>
      <c r="AJ13" s="157" t="s">
        <v>58</v>
      </c>
      <c r="AK13" s="157" t="s">
        <v>59</v>
      </c>
      <c r="AL13" s="157" t="s">
        <v>60</v>
      </c>
      <c r="AM13" s="157" t="s">
        <v>61</v>
      </c>
      <c r="AN13" s="156" t="s">
        <v>44</v>
      </c>
      <c r="AO13" s="156"/>
      <c r="AP13" s="157" t="s">
        <v>69</v>
      </c>
      <c r="AQ13" s="157" t="s">
        <v>70</v>
      </c>
      <c r="AR13" s="157" t="s">
        <v>15</v>
      </c>
    </row>
    <row r="14" spans="1:45" ht="14.25" customHeight="1" x14ac:dyDescent="0.2">
      <c r="A14" s="6"/>
      <c r="B14" s="6" t="s">
        <v>61</v>
      </c>
      <c r="C14" s="129">
        <v>0</v>
      </c>
      <c r="D14" s="112">
        <v>18.094108398473551</v>
      </c>
      <c r="E14" s="112">
        <v>3.0042047339960867</v>
      </c>
      <c r="F14" s="112">
        <v>12.050248105274347</v>
      </c>
      <c r="G14" s="112">
        <v>17.083958153170453</v>
      </c>
      <c r="H14" s="112">
        <v>47.442632050937988</v>
      </c>
      <c r="I14" s="6">
        <v>147</v>
      </c>
      <c r="J14" s="6">
        <v>472</v>
      </c>
      <c r="K14" s="6">
        <v>2</v>
      </c>
      <c r="L14" s="6">
        <v>0</v>
      </c>
      <c r="M14" s="82">
        <v>2</v>
      </c>
      <c r="N14" s="132">
        <f t="shared" si="0"/>
        <v>720.67515144185245</v>
      </c>
      <c r="P14" s="6"/>
      <c r="Q14" s="6"/>
      <c r="R14" s="107" t="s">
        <v>106</v>
      </c>
      <c r="S14" s="157" t="s">
        <v>4</v>
      </c>
      <c r="T14" s="157" t="s">
        <v>57</v>
      </c>
      <c r="U14" s="157" t="s">
        <v>58</v>
      </c>
      <c r="V14" s="157" t="s">
        <v>59</v>
      </c>
      <c r="W14" s="157" t="s">
        <v>60</v>
      </c>
      <c r="X14" s="157" t="s">
        <v>61</v>
      </c>
      <c r="Y14" s="156" t="s">
        <v>44</v>
      </c>
      <c r="Z14" s="156"/>
      <c r="AA14" s="157" t="s">
        <v>69</v>
      </c>
      <c r="AB14" s="157" t="s">
        <v>70</v>
      </c>
      <c r="AC14" s="157" t="s">
        <v>15</v>
      </c>
      <c r="AD14" s="6"/>
      <c r="AH14" s="157"/>
      <c r="AI14" s="157"/>
      <c r="AJ14" s="157"/>
      <c r="AK14" s="157"/>
      <c r="AL14" s="157"/>
      <c r="AM14" s="157"/>
      <c r="AN14" s="6" t="s">
        <v>62</v>
      </c>
      <c r="AO14" s="6" t="s">
        <v>63</v>
      </c>
      <c r="AP14" s="157"/>
      <c r="AQ14" s="157"/>
      <c r="AR14" s="157"/>
    </row>
    <row r="15" spans="1:45" x14ac:dyDescent="0.2">
      <c r="A15" s="6"/>
      <c r="B15" s="80" t="s">
        <v>73</v>
      </c>
      <c r="C15" s="130">
        <f>SUM(C9:C14)</f>
        <v>20.562059869401477</v>
      </c>
      <c r="D15" s="131">
        <f t="shared" ref="D15:M15" si="2">SUM(D9:D14)</f>
        <v>713.21110624448602</v>
      </c>
      <c r="E15" s="131">
        <f t="shared" si="2"/>
        <v>116.48482530187134</v>
      </c>
      <c r="F15" s="131">
        <f t="shared" si="2"/>
        <v>382.49032005222546</v>
      </c>
      <c r="G15" s="131">
        <f t="shared" si="2"/>
        <v>354.2366304087559</v>
      </c>
      <c r="H15" s="131">
        <f t="shared" si="2"/>
        <v>178.84181807424955</v>
      </c>
      <c r="I15" s="81">
        <f t="shared" si="2"/>
        <v>1041</v>
      </c>
      <c r="J15" s="81">
        <f t="shared" si="2"/>
        <v>497</v>
      </c>
      <c r="K15" s="81">
        <f t="shared" si="2"/>
        <v>314</v>
      </c>
      <c r="L15" s="81">
        <f t="shared" si="2"/>
        <v>-49</v>
      </c>
      <c r="M15" s="83">
        <f t="shared" si="2"/>
        <v>796</v>
      </c>
      <c r="N15" s="131">
        <f>SUM(C15:M15)</f>
        <v>4364.8267599509891</v>
      </c>
      <c r="P15" s="6"/>
      <c r="Q15" s="6"/>
      <c r="R15" s="6"/>
      <c r="S15" s="157"/>
      <c r="T15" s="157"/>
      <c r="U15" s="157"/>
      <c r="V15" s="157"/>
      <c r="W15" s="157"/>
      <c r="X15" s="157"/>
      <c r="Y15" s="6" t="s">
        <v>62</v>
      </c>
      <c r="Z15" s="6" t="s">
        <v>63</v>
      </c>
      <c r="AA15" s="157"/>
      <c r="AB15" s="157"/>
      <c r="AC15" s="157"/>
      <c r="AD15" s="6"/>
      <c r="AG15" s="6" t="s">
        <v>130</v>
      </c>
      <c r="AH15" s="106">
        <f t="array" ref="AH15:AM15">C38:H38</f>
        <v>0.1186894704785002</v>
      </c>
      <c r="AI15" s="106">
        <v>0.1950126776790852</v>
      </c>
      <c r="AJ15" s="106">
        <v>7.2577554433872579E-2</v>
      </c>
      <c r="AK15" s="106">
        <v>6.3976940604897475E-2</v>
      </c>
      <c r="AL15" s="106">
        <v>3.0691992673160064E-2</v>
      </c>
      <c r="AM15" s="106">
        <v>2.9138361711491086E-2</v>
      </c>
      <c r="AN15" s="6"/>
      <c r="AO15" s="6"/>
      <c r="AP15" s="6"/>
      <c r="AQ15" s="6"/>
      <c r="AR15" s="6"/>
      <c r="AS15" s="6"/>
    </row>
    <row r="16" spans="1:45" x14ac:dyDescent="0.2">
      <c r="A16" s="6"/>
      <c r="B16" s="20" t="s">
        <v>9</v>
      </c>
      <c r="C16" s="91">
        <v>5</v>
      </c>
      <c r="D16" s="20">
        <v>283</v>
      </c>
      <c r="E16" s="20">
        <v>17</v>
      </c>
      <c r="F16" s="20">
        <v>58</v>
      </c>
      <c r="G16" s="20">
        <v>31</v>
      </c>
      <c r="H16" s="20">
        <v>21</v>
      </c>
      <c r="I16" s="20">
        <v>128</v>
      </c>
      <c r="J16" s="20">
        <v>9</v>
      </c>
      <c r="K16" s="20">
        <v>61</v>
      </c>
      <c r="L16" s="20">
        <v>31</v>
      </c>
      <c r="M16" s="92">
        <v>189</v>
      </c>
      <c r="N16" s="93">
        <f>SUM(C16:M16)</f>
        <v>833</v>
      </c>
      <c r="O16" s="6"/>
      <c r="P16" s="6"/>
      <c r="Q16" s="6"/>
      <c r="R16" s="6" t="s">
        <v>100</v>
      </c>
      <c r="S16" s="113">
        <f t="array" ref="S16:X18">S9:X11/C24:H24</f>
        <v>219.81289932618239</v>
      </c>
      <c r="T16" s="114">
        <v>379.61526164192327</v>
      </c>
      <c r="U16" s="114">
        <v>39.115032571949449</v>
      </c>
      <c r="V16" s="114">
        <v>89.336076199838729</v>
      </c>
      <c r="W16" s="114">
        <v>11.957006306895293</v>
      </c>
      <c r="X16" s="114">
        <v>33.541029411994003</v>
      </c>
      <c r="Y16" s="50">
        <v>0</v>
      </c>
      <c r="Z16" s="50">
        <v>0</v>
      </c>
      <c r="AA16" s="50">
        <v>0</v>
      </c>
      <c r="AB16" s="50">
        <v>0</v>
      </c>
      <c r="AC16" s="51">
        <v>0</v>
      </c>
      <c r="AD16" s="6"/>
      <c r="AE16" s="6" t="s">
        <v>109</v>
      </c>
      <c r="AG16" s="6" t="s">
        <v>131</v>
      </c>
      <c r="AH16" s="106">
        <f t="array" ref="AH16:AM16">MMULT(AH15:AM15,C84:H89)</f>
        <v>0.20390633085103396</v>
      </c>
      <c r="AI16" s="106">
        <v>0.29687592978516625</v>
      </c>
      <c r="AJ16" s="106">
        <v>0.16314784478498723</v>
      </c>
      <c r="AK16" s="106">
        <v>0.11589862164637994</v>
      </c>
      <c r="AL16" s="106">
        <v>5.8928070504583388E-2</v>
      </c>
      <c r="AM16" s="106">
        <v>5.8387942068155924E-2</v>
      </c>
      <c r="AN16" s="6"/>
      <c r="AO16" s="6"/>
      <c r="AP16" s="6"/>
      <c r="AQ16" s="6"/>
      <c r="AR16" s="6"/>
      <c r="AS16" s="6"/>
    </row>
    <row r="17" spans="1:45" x14ac:dyDescent="0.2">
      <c r="A17" s="6"/>
      <c r="B17" s="6" t="s">
        <v>72</v>
      </c>
      <c r="C17" s="84">
        <v>2</v>
      </c>
      <c r="D17" s="6">
        <v>10</v>
      </c>
      <c r="E17" s="6">
        <v>2</v>
      </c>
      <c r="F17" s="6">
        <v>12</v>
      </c>
      <c r="G17" s="6">
        <v>17</v>
      </c>
      <c r="H17" s="6">
        <v>24</v>
      </c>
      <c r="I17" s="6">
        <v>151</v>
      </c>
      <c r="J17" s="6">
        <v>6</v>
      </c>
      <c r="K17" s="6">
        <v>34</v>
      </c>
      <c r="L17" s="6"/>
      <c r="M17" s="82"/>
      <c r="N17" s="18">
        <f t="shared" ref="N17" si="3">SUM(C17:M17)</f>
        <v>258</v>
      </c>
      <c r="O17" s="6"/>
      <c r="P17" s="6"/>
      <c r="Q17" s="6"/>
      <c r="R17" s="6" t="s">
        <v>101</v>
      </c>
      <c r="S17" s="115">
        <v>29.601153937337951</v>
      </c>
      <c r="T17" s="116">
        <v>0.63740892880973077</v>
      </c>
      <c r="U17" s="116">
        <v>4.269267907874858E-3</v>
      </c>
      <c r="V17" s="116">
        <v>5.4049484304137523E-2</v>
      </c>
      <c r="W17" s="116">
        <v>2.9701928393380708E-3</v>
      </c>
      <c r="X17" s="116">
        <v>1.3875410338805278E-2</v>
      </c>
      <c r="Y17" s="6">
        <v>0</v>
      </c>
      <c r="Z17" s="6">
        <v>0</v>
      </c>
      <c r="AA17" s="6">
        <v>0</v>
      </c>
      <c r="AB17" s="6">
        <v>0</v>
      </c>
      <c r="AC17" s="82">
        <v>0</v>
      </c>
      <c r="AD17" s="6"/>
      <c r="AE17" s="6" t="s">
        <v>109</v>
      </c>
      <c r="AG17" s="6" t="s">
        <v>132</v>
      </c>
      <c r="AH17" s="112">
        <f t="array" ref="AH17:AM17">AH16:AM16*TRANSPOSE(C94:C99)</f>
        <v>3.4664076244675774</v>
      </c>
      <c r="AI17" s="112">
        <v>268.67271645557548</v>
      </c>
      <c r="AJ17" s="112">
        <v>25.940507320812969</v>
      </c>
      <c r="AK17" s="112">
        <v>56.558527363433413</v>
      </c>
      <c r="AL17" s="112">
        <v>23.983724695365439</v>
      </c>
      <c r="AM17" s="112">
        <v>36.375687908461138</v>
      </c>
      <c r="AN17" s="6">
        <f t="array" ref="AN17:AR17">I16:M16</f>
        <v>128</v>
      </c>
      <c r="AO17" s="6">
        <v>9</v>
      </c>
      <c r="AP17" s="6">
        <v>61</v>
      </c>
      <c r="AQ17" s="6">
        <v>31</v>
      </c>
      <c r="AR17" s="6">
        <v>189</v>
      </c>
      <c r="AS17" s="6"/>
    </row>
    <row r="18" spans="1:45" x14ac:dyDescent="0.2">
      <c r="A18" s="6"/>
      <c r="B18" s="80" t="s">
        <v>74</v>
      </c>
      <c r="C18" s="130">
        <f>SUM(C15:C17)</f>
        <v>27.562059869401477</v>
      </c>
      <c r="D18" s="131">
        <f t="shared" ref="D18:H18" si="4">SUM(D15:D17)</f>
        <v>1006.211106244486</v>
      </c>
      <c r="E18" s="131">
        <f t="shared" si="4"/>
        <v>135.48482530187135</v>
      </c>
      <c r="F18" s="131">
        <f t="shared" si="4"/>
        <v>452.49032005222546</v>
      </c>
      <c r="G18" s="131">
        <f t="shared" si="4"/>
        <v>402.2366304087559</v>
      </c>
      <c r="H18" s="131">
        <f t="shared" si="4"/>
        <v>223.84181807424955</v>
      </c>
      <c r="I18" s="81">
        <f t="shared" ref="I18" si="5">SUM(I15:I17)</f>
        <v>1320</v>
      </c>
      <c r="J18" s="81">
        <f t="shared" ref="J18" si="6">SUM(J15:J17)</f>
        <v>512</v>
      </c>
      <c r="K18" s="81">
        <f t="shared" ref="K18" si="7">SUM(K15:K17)</f>
        <v>409</v>
      </c>
      <c r="L18" s="81">
        <f t="shared" ref="L18:M18" si="8">SUM(L15:L17)</f>
        <v>-18</v>
      </c>
      <c r="M18" s="83">
        <f t="shared" si="8"/>
        <v>985</v>
      </c>
      <c r="N18" s="131">
        <f t="shared" ref="N18" si="9">SUM(N15:N17)</f>
        <v>5455.8267599509891</v>
      </c>
      <c r="O18" s="6"/>
      <c r="P18" s="6"/>
      <c r="Q18" s="6"/>
      <c r="R18" s="6" t="s">
        <v>102</v>
      </c>
      <c r="S18" s="117">
        <v>3.2520914911109058</v>
      </c>
      <c r="T18" s="118">
        <v>4.2723625498598171E-2</v>
      </c>
      <c r="U18" s="118">
        <v>0</v>
      </c>
      <c r="V18" s="118">
        <v>2.2061014001688783E-3</v>
      </c>
      <c r="W18" s="118">
        <v>0</v>
      </c>
      <c r="X18" s="118">
        <v>0</v>
      </c>
      <c r="Y18" s="53">
        <v>0</v>
      </c>
      <c r="Z18" s="53">
        <v>0</v>
      </c>
      <c r="AA18" s="53">
        <v>0</v>
      </c>
      <c r="AB18" s="53">
        <v>0</v>
      </c>
      <c r="AC18" s="54">
        <v>0</v>
      </c>
      <c r="AD18" s="6"/>
      <c r="AE18" s="6" t="s">
        <v>109</v>
      </c>
      <c r="AG18" s="6" t="s">
        <v>135</v>
      </c>
      <c r="AH18" s="112">
        <f t="array" ref="AH18:AM18">S16:X16*AH17:AM17</f>
        <v>761.96111018060265</v>
      </c>
      <c r="AI18" s="112">
        <v>101992.26355332955</v>
      </c>
      <c r="AJ18" s="112">
        <v>1014.6637887864924</v>
      </c>
      <c r="AK18" s="112">
        <v>5052.7169102903508</v>
      </c>
      <c r="AL18" s="112">
        <v>286.77354744532494</v>
      </c>
      <c r="AM18" s="112">
        <v>1220.0780180192096</v>
      </c>
      <c r="AN18" s="112">
        <f t="array" ref="AN18:AR18">MMULT(S19:X19*AH16:AM16,I9:M14)</f>
        <v>38677.140106302097</v>
      </c>
      <c r="AO18" s="112">
        <v>1959.5260582089722</v>
      </c>
      <c r="AP18" s="112">
        <v>13093.47548980932</v>
      </c>
      <c r="AQ18" s="112">
        <v>-5722.0971688726813</v>
      </c>
      <c r="AR18" s="112">
        <v>78576.278354834707</v>
      </c>
    </row>
    <row r="19" spans="1:45" x14ac:dyDescent="0.2">
      <c r="A19" s="6"/>
      <c r="B19" s="6" t="s">
        <v>75</v>
      </c>
      <c r="C19" s="129">
        <v>5.5646762247301069</v>
      </c>
      <c r="D19" s="112">
        <v>307.97659789907539</v>
      </c>
      <c r="E19" s="112">
        <v>68.747371313256679</v>
      </c>
      <c r="F19" s="112">
        <v>294.0863222756833</v>
      </c>
      <c r="G19" s="112">
        <v>190.79879903109554</v>
      </c>
      <c r="H19" s="112">
        <v>363.85758870531492</v>
      </c>
      <c r="I19" s="6"/>
      <c r="J19" s="6"/>
      <c r="K19" s="6"/>
      <c r="L19" s="6"/>
      <c r="M19" s="82"/>
      <c r="N19" s="131">
        <f>SUM(C19:M19)</f>
        <v>1231.0313554491559</v>
      </c>
      <c r="O19" s="6"/>
      <c r="P19" s="6"/>
      <c r="Q19" s="6"/>
      <c r="R19" s="6"/>
      <c r="S19" s="137">
        <f t="array" ref="S19:AC19">MMULT(TRANSPOSE(S37:S39),S16:AC18)</f>
        <v>2195.3753975467225</v>
      </c>
      <c r="T19" s="137">
        <v>414.0188056200364</v>
      </c>
      <c r="U19" s="137">
        <v>39.260187680817197</v>
      </c>
      <c r="V19" s="137">
        <v>91.831176883429734</v>
      </c>
      <c r="W19" s="137">
        <v>12.057992863432787</v>
      </c>
      <c r="X19" s="137">
        <v>34.012793363513381</v>
      </c>
      <c r="Y19" s="137">
        <v>0</v>
      </c>
      <c r="Z19" s="137">
        <v>0</v>
      </c>
      <c r="AA19" s="137">
        <v>0</v>
      </c>
      <c r="AB19" s="137">
        <v>0</v>
      </c>
      <c r="AC19" s="137">
        <v>0</v>
      </c>
      <c r="AD19" s="137"/>
      <c r="AE19" s="6" t="s">
        <v>117</v>
      </c>
      <c r="AG19" s="6" t="s">
        <v>136</v>
      </c>
      <c r="AN19" s="112">
        <f t="array" ref="AN19:AR19">AN17:AR17*AD34</f>
        <v>24134.624998729061</v>
      </c>
      <c r="AO19" s="112">
        <v>1696.9658202231371</v>
      </c>
      <c r="AP19" s="112">
        <v>11501.657225956818</v>
      </c>
      <c r="AQ19" s="112">
        <v>5845.1044918796943</v>
      </c>
      <c r="AR19" s="112">
        <v>35636.282224685878</v>
      </c>
      <c r="AS19" s="6" t="s">
        <v>116</v>
      </c>
    </row>
    <row r="20" spans="1:45" x14ac:dyDescent="0.2">
      <c r="A20" s="6"/>
      <c r="B20" s="6" t="s">
        <v>76</v>
      </c>
      <c r="C20" s="84">
        <v>-6</v>
      </c>
      <c r="D20" s="6">
        <v>-2</v>
      </c>
      <c r="E20" s="6">
        <v>0</v>
      </c>
      <c r="F20" s="6">
        <v>-1</v>
      </c>
      <c r="G20" s="6">
        <v>5</v>
      </c>
      <c r="H20" s="6">
        <v>-7</v>
      </c>
      <c r="I20" s="6"/>
      <c r="J20" s="6"/>
      <c r="K20" s="6"/>
      <c r="L20" s="6"/>
      <c r="M20" s="82"/>
      <c r="N20" s="81">
        <f t="shared" ref="N20:N23" si="10">SUM(C20:M20)</f>
        <v>-11</v>
      </c>
      <c r="O20" s="6"/>
      <c r="P20" s="6"/>
      <c r="Q20" s="6"/>
      <c r="R20" s="18" t="s">
        <v>111</v>
      </c>
      <c r="S20" s="156" t="s">
        <v>3</v>
      </c>
      <c r="T20" s="156"/>
      <c r="U20" s="156"/>
      <c r="V20" s="156"/>
      <c r="W20" s="156"/>
      <c r="X20" s="156"/>
      <c r="Y20" s="156" t="s">
        <v>13</v>
      </c>
      <c r="Z20" s="156"/>
      <c r="AA20" s="156"/>
      <c r="AB20" s="156"/>
      <c r="AC20" s="156"/>
      <c r="AD20" s="6"/>
      <c r="AG20" s="6" t="s">
        <v>137</v>
      </c>
      <c r="AH20" s="6"/>
      <c r="AI20" s="6"/>
      <c r="AJ20" s="6"/>
      <c r="AK20" s="6"/>
      <c r="AL20" s="6"/>
      <c r="AM20" s="6"/>
      <c r="AN20" s="112">
        <f>AN18+AN19</f>
        <v>62811.765105031154</v>
      </c>
      <c r="AO20" s="112">
        <f t="shared" ref="AO20:AR20" si="11">AO18+AO19</f>
        <v>3656.4918784321094</v>
      </c>
      <c r="AP20" s="112">
        <f t="shared" si="11"/>
        <v>24595.132715766136</v>
      </c>
      <c r="AQ20" s="112">
        <f t="shared" si="11"/>
        <v>123.00732300701293</v>
      </c>
      <c r="AR20" s="112">
        <f t="shared" si="11"/>
        <v>114212.56057952059</v>
      </c>
      <c r="AS20" s="6"/>
    </row>
    <row r="21" spans="1:45" x14ac:dyDescent="0.2">
      <c r="A21" s="6"/>
      <c r="B21" s="6" t="s">
        <v>77</v>
      </c>
      <c r="C21" s="84">
        <v>8</v>
      </c>
      <c r="D21" s="6">
        <v>79</v>
      </c>
      <c r="E21" s="6">
        <v>5</v>
      </c>
      <c r="F21" s="6">
        <v>60</v>
      </c>
      <c r="G21" s="6">
        <v>160</v>
      </c>
      <c r="H21" s="6">
        <v>63</v>
      </c>
      <c r="I21" s="6"/>
      <c r="J21" s="6"/>
      <c r="K21" s="6"/>
      <c r="L21" s="6"/>
      <c r="M21" s="82"/>
      <c r="N21" s="81">
        <f t="shared" si="10"/>
        <v>375</v>
      </c>
      <c r="O21" s="6"/>
      <c r="P21" s="6"/>
      <c r="Q21" s="6"/>
      <c r="R21" s="107" t="s">
        <v>110</v>
      </c>
      <c r="S21" s="157" t="s">
        <v>4</v>
      </c>
      <c r="T21" s="157" t="s">
        <v>57</v>
      </c>
      <c r="U21" s="157" t="s">
        <v>58</v>
      </c>
      <c r="V21" s="157" t="s">
        <v>59</v>
      </c>
      <c r="W21" s="157" t="s">
        <v>60</v>
      </c>
      <c r="X21" s="157" t="s">
        <v>61</v>
      </c>
      <c r="Y21" s="156" t="s">
        <v>44</v>
      </c>
      <c r="Z21" s="156"/>
      <c r="AA21" s="157" t="s">
        <v>69</v>
      </c>
      <c r="AB21" s="157" t="s">
        <v>70</v>
      </c>
      <c r="AC21" s="157" t="s">
        <v>15</v>
      </c>
      <c r="AD21" s="6"/>
    </row>
    <row r="22" spans="1:45" ht="14.25" customHeight="1" x14ac:dyDescent="0.2">
      <c r="A22" s="6"/>
      <c r="B22" s="6" t="s">
        <v>78</v>
      </c>
      <c r="C22" s="84">
        <v>7</v>
      </c>
      <c r="D22" s="6">
        <v>60</v>
      </c>
      <c r="E22" s="6">
        <v>25</v>
      </c>
      <c r="F22" s="6">
        <v>101</v>
      </c>
      <c r="G22" s="6">
        <v>252</v>
      </c>
      <c r="H22" s="6">
        <v>77</v>
      </c>
      <c r="I22" s="6"/>
      <c r="J22" s="6"/>
      <c r="K22" s="6"/>
      <c r="L22" s="6"/>
      <c r="M22" s="82"/>
      <c r="N22" s="81">
        <f t="shared" si="10"/>
        <v>522</v>
      </c>
      <c r="O22" s="6"/>
      <c r="P22" s="6"/>
      <c r="Q22" s="6"/>
      <c r="R22" s="6"/>
      <c r="S22" s="157"/>
      <c r="T22" s="157"/>
      <c r="U22" s="157"/>
      <c r="V22" s="157"/>
      <c r="W22" s="157"/>
      <c r="X22" s="157"/>
      <c r="Y22" s="6" t="s">
        <v>62</v>
      </c>
      <c r="Z22" s="6" t="s">
        <v>63</v>
      </c>
      <c r="AA22" s="157"/>
      <c r="AB22" s="157"/>
      <c r="AC22" s="157"/>
      <c r="AD22" s="6"/>
    </row>
    <row r="23" spans="1:45" x14ac:dyDescent="0.2">
      <c r="A23" s="6"/>
      <c r="B23" s="80" t="s">
        <v>17</v>
      </c>
      <c r="C23" s="85">
        <f>SUM(C19:C22)</f>
        <v>14.564676224730107</v>
      </c>
      <c r="D23" s="86">
        <f t="shared" ref="D23:H23" si="12">SUM(D19:D22)</f>
        <v>444.97659789907539</v>
      </c>
      <c r="E23" s="86">
        <f t="shared" si="12"/>
        <v>98.747371313256679</v>
      </c>
      <c r="F23" s="86">
        <f t="shared" si="12"/>
        <v>454.0863222756833</v>
      </c>
      <c r="G23" s="86">
        <f t="shared" si="12"/>
        <v>607.79879903109554</v>
      </c>
      <c r="H23" s="86">
        <f t="shared" si="12"/>
        <v>496.85758870531492</v>
      </c>
      <c r="I23" s="86"/>
      <c r="J23" s="86"/>
      <c r="K23" s="86"/>
      <c r="L23" s="86"/>
      <c r="M23" s="87"/>
      <c r="N23" s="131">
        <f t="shared" si="10"/>
        <v>2117.0313554491559</v>
      </c>
      <c r="O23" s="6"/>
      <c r="P23" s="6"/>
      <c r="Q23" s="6"/>
      <c r="R23" s="6" t="s">
        <v>100</v>
      </c>
      <c r="S23" s="113">
        <f t="array" ref="S23:X25">MMULT(S16:X18,C84:H89)</f>
        <v>361.09154498046684</v>
      </c>
      <c r="T23" s="114">
        <v>558.25043226076741</v>
      </c>
      <c r="U23" s="114">
        <v>187.09578148976811</v>
      </c>
      <c r="V23" s="114">
        <v>165.39734245052207</v>
      </c>
      <c r="W23" s="114">
        <v>41.323551019337245</v>
      </c>
      <c r="X23" s="114">
        <v>76.901795303219899</v>
      </c>
      <c r="Y23" s="50">
        <v>0</v>
      </c>
      <c r="Z23" s="50">
        <v>0</v>
      </c>
      <c r="AA23" s="50">
        <v>0</v>
      </c>
      <c r="AB23" s="50">
        <v>0</v>
      </c>
      <c r="AC23" s="51">
        <v>0</v>
      </c>
      <c r="AD23" s="6"/>
      <c r="AE23" s="6" t="s">
        <v>109</v>
      </c>
    </row>
    <row r="24" spans="1:45" x14ac:dyDescent="0.2">
      <c r="A24" s="6"/>
      <c r="B24" s="6" t="s">
        <v>80</v>
      </c>
      <c r="C24" s="132">
        <f>SUM(C18+C23)</f>
        <v>42.126736094131587</v>
      </c>
      <c r="D24" s="132">
        <f t="shared" ref="D24:M24" si="13">SUM(D18+D23)</f>
        <v>1451.1877041435614</v>
      </c>
      <c r="E24" s="132">
        <f t="shared" si="13"/>
        <v>234.23219661512803</v>
      </c>
      <c r="F24" s="132">
        <f t="shared" si="13"/>
        <v>906.57664232790876</v>
      </c>
      <c r="G24" s="132">
        <f t="shared" si="13"/>
        <v>1010.0354294398514</v>
      </c>
      <c r="H24" s="132">
        <f t="shared" si="13"/>
        <v>720.69940677956447</v>
      </c>
      <c r="I24" s="18">
        <f t="shared" si="13"/>
        <v>1320</v>
      </c>
      <c r="J24" s="18">
        <f t="shared" si="13"/>
        <v>512</v>
      </c>
      <c r="K24" s="18">
        <f t="shared" si="13"/>
        <v>409</v>
      </c>
      <c r="L24" s="18">
        <f t="shared" si="13"/>
        <v>-18</v>
      </c>
      <c r="M24" s="18">
        <f t="shared" si="13"/>
        <v>985</v>
      </c>
      <c r="N24" s="6"/>
      <c r="O24" s="6"/>
      <c r="P24" s="6"/>
      <c r="Q24" s="6"/>
      <c r="R24" s="6" t="s">
        <v>101</v>
      </c>
      <c r="S24" s="115">
        <v>32.175953366186675</v>
      </c>
      <c r="T24" s="116">
        <v>1.5660450725117698</v>
      </c>
      <c r="U24" s="116">
        <v>0.38093255728238989</v>
      </c>
      <c r="V24" s="116">
        <v>0.20511849524527254</v>
      </c>
      <c r="W24" s="116">
        <v>5.4915094326202597E-2</v>
      </c>
      <c r="X24" s="116">
        <v>0.15428636238850116</v>
      </c>
      <c r="Y24" s="6">
        <v>0</v>
      </c>
      <c r="Z24" s="6">
        <v>0</v>
      </c>
      <c r="AA24" s="6">
        <v>0</v>
      </c>
      <c r="AB24" s="6">
        <v>0</v>
      </c>
      <c r="AC24" s="82">
        <v>0</v>
      </c>
      <c r="AD24" s="6"/>
      <c r="AE24" s="6" t="s">
        <v>109</v>
      </c>
    </row>
    <row r="25" spans="1:4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 t="s">
        <v>102</v>
      </c>
      <c r="S25" s="117">
        <v>3.526808315108839</v>
      </c>
      <c r="T25" s="118">
        <v>0.13293036561473737</v>
      </c>
      <c r="U25" s="118">
        <v>3.1621555843997541E-2</v>
      </c>
      <c r="V25" s="118">
        <v>1.432909684951773E-2</v>
      </c>
      <c r="W25" s="118">
        <v>4.1322702059128236E-3</v>
      </c>
      <c r="X25" s="118">
        <v>1.2788765239924128E-2</v>
      </c>
      <c r="Y25" s="53">
        <v>0</v>
      </c>
      <c r="Z25" s="53">
        <v>0</v>
      </c>
      <c r="AA25" s="53">
        <v>0</v>
      </c>
      <c r="AB25" s="53">
        <v>0</v>
      </c>
      <c r="AC25" s="54">
        <v>0</v>
      </c>
      <c r="AE25" s="6" t="s">
        <v>109</v>
      </c>
    </row>
    <row r="26" spans="1:45" x14ac:dyDescent="0.2">
      <c r="A26" s="6"/>
      <c r="B26" s="18" t="s">
        <v>81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37">
        <f t="array" ref="S26:AC26">MMULT(TRANSPOSE(S37:S39),S23:AC25)</f>
        <v>2506.0628373332479</v>
      </c>
      <c r="T26" s="137">
        <v>651.1092136793593</v>
      </c>
      <c r="U26" s="137">
        <v>209.47071207888064</v>
      </c>
      <c r="V26" s="137">
        <v>176.64144215001764</v>
      </c>
      <c r="W26" s="137">
        <v>44.422080747790154</v>
      </c>
      <c r="X26" s="137">
        <v>85.958583665926326</v>
      </c>
      <c r="Y26" s="137">
        <v>0</v>
      </c>
      <c r="Z26" s="137">
        <v>0</v>
      </c>
      <c r="AA26" s="137">
        <v>0</v>
      </c>
      <c r="AB26" s="137">
        <v>0</v>
      </c>
      <c r="AC26" s="137">
        <v>0</v>
      </c>
      <c r="AD26" s="137"/>
      <c r="AE26" s="6" t="s">
        <v>117</v>
      </c>
    </row>
    <row r="27" spans="1:45" x14ac:dyDescent="0.2">
      <c r="A27" s="6"/>
      <c r="B27" s="6" t="s">
        <v>82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8" t="s">
        <v>112</v>
      </c>
      <c r="S27" s="156" t="s">
        <v>3</v>
      </c>
      <c r="T27" s="156"/>
      <c r="U27" s="156"/>
      <c r="V27" s="156"/>
      <c r="W27" s="156"/>
      <c r="X27" s="156"/>
      <c r="Y27" s="156" t="s">
        <v>13</v>
      </c>
      <c r="Z27" s="156"/>
      <c r="AA27" s="156"/>
      <c r="AB27" s="156"/>
      <c r="AC27" s="156"/>
      <c r="AD27" s="157" t="s">
        <v>71</v>
      </c>
    </row>
    <row r="28" spans="1:45" x14ac:dyDescent="0.2">
      <c r="A28" s="6"/>
      <c r="B28" s="6" t="s">
        <v>85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07" t="s">
        <v>41</v>
      </c>
      <c r="S28" s="157" t="s">
        <v>4</v>
      </c>
      <c r="T28" s="157" t="s">
        <v>57</v>
      </c>
      <c r="U28" s="157" t="s">
        <v>58</v>
      </c>
      <c r="V28" s="157" t="s">
        <v>59</v>
      </c>
      <c r="W28" s="157" t="s">
        <v>60</v>
      </c>
      <c r="X28" s="157" t="s">
        <v>61</v>
      </c>
      <c r="Y28" s="156" t="s">
        <v>44</v>
      </c>
      <c r="Z28" s="156"/>
      <c r="AA28" s="157" t="s">
        <v>69</v>
      </c>
      <c r="AB28" s="157" t="s">
        <v>70</v>
      </c>
      <c r="AC28" s="157" t="s">
        <v>15</v>
      </c>
      <c r="AD28" s="157"/>
    </row>
    <row r="29" spans="1:45" x14ac:dyDescent="0.2">
      <c r="A29" s="6"/>
      <c r="B29" s="107" t="s">
        <v>94</v>
      </c>
      <c r="C29" s="156" t="s">
        <v>3</v>
      </c>
      <c r="D29" s="156"/>
      <c r="E29" s="156"/>
      <c r="F29" s="156"/>
      <c r="G29" s="156"/>
      <c r="H29" s="156"/>
      <c r="I29" s="156" t="s">
        <v>13</v>
      </c>
      <c r="J29" s="156"/>
      <c r="K29" s="156"/>
      <c r="L29" s="156"/>
      <c r="M29" s="156"/>
      <c r="N29" s="6"/>
      <c r="O29" s="6"/>
      <c r="P29" s="6"/>
      <c r="Q29" s="6"/>
      <c r="R29" s="6"/>
      <c r="S29" s="157"/>
      <c r="T29" s="157"/>
      <c r="U29" s="157"/>
      <c r="V29" s="157"/>
      <c r="W29" s="157"/>
      <c r="X29" s="157"/>
      <c r="Y29" s="6" t="s">
        <v>62</v>
      </c>
      <c r="Z29" s="6" t="s">
        <v>63</v>
      </c>
      <c r="AA29" s="157"/>
      <c r="AB29" s="157"/>
      <c r="AC29" s="157"/>
      <c r="AD29" s="157"/>
    </row>
    <row r="30" spans="1:45" x14ac:dyDescent="0.2">
      <c r="A30" s="6"/>
      <c r="B30" s="6"/>
      <c r="C30" s="157" t="s">
        <v>4</v>
      </c>
      <c r="D30" s="157" t="s">
        <v>57</v>
      </c>
      <c r="E30" s="157" t="s">
        <v>58</v>
      </c>
      <c r="F30" s="157" t="s">
        <v>59</v>
      </c>
      <c r="G30" s="157" t="s">
        <v>60</v>
      </c>
      <c r="H30" s="157" t="s">
        <v>61</v>
      </c>
      <c r="I30" s="156" t="s">
        <v>44</v>
      </c>
      <c r="J30" s="156"/>
      <c r="K30" s="157" t="s">
        <v>69</v>
      </c>
      <c r="L30" s="157" t="s">
        <v>70</v>
      </c>
      <c r="M30" s="157" t="s">
        <v>15</v>
      </c>
      <c r="N30" s="6"/>
      <c r="O30" s="6"/>
      <c r="P30" s="6"/>
      <c r="Q30" s="6"/>
      <c r="R30" s="6" t="s">
        <v>100</v>
      </c>
      <c r="S30" s="121">
        <f t="array" ref="S30:X32">S23:X25*TRANSPOSE(C94:C99)</f>
        <v>6138.5562646679364</v>
      </c>
      <c r="T30" s="122">
        <v>505216.64119599451</v>
      </c>
      <c r="U30" s="122">
        <v>29748.229256873132</v>
      </c>
      <c r="V30" s="122">
        <v>80713.903115854773</v>
      </c>
      <c r="W30" s="122">
        <v>16818.685264870259</v>
      </c>
      <c r="X30" s="122">
        <v>47909.818473905994</v>
      </c>
      <c r="Y30" s="50">
        <f t="array" ref="Y30:Y32">Y9:Y11</f>
        <v>222268</v>
      </c>
      <c r="Z30" s="50">
        <v>0</v>
      </c>
      <c r="AA30" s="50">
        <v>0</v>
      </c>
      <c r="AB30" s="50">
        <v>0</v>
      </c>
      <c r="AC30" s="51">
        <v>0</v>
      </c>
      <c r="AD30" s="120">
        <f>SUM(S30:AC30)</f>
        <v>908813.83357216674</v>
      </c>
      <c r="AE30" s="6" t="s">
        <v>103</v>
      </c>
    </row>
    <row r="31" spans="1:45" x14ac:dyDescent="0.2">
      <c r="A31" s="6"/>
      <c r="B31" s="6"/>
      <c r="C31" s="157"/>
      <c r="D31" s="157"/>
      <c r="E31" s="157"/>
      <c r="F31" s="157"/>
      <c r="G31" s="157"/>
      <c r="H31" s="157"/>
      <c r="I31" s="6" t="s">
        <v>62</v>
      </c>
      <c r="J31" s="6" t="s">
        <v>63</v>
      </c>
      <c r="K31" s="157"/>
      <c r="L31" s="157"/>
      <c r="M31" s="157"/>
      <c r="N31" s="6"/>
      <c r="O31" s="6"/>
      <c r="P31" s="6"/>
      <c r="Q31" s="6"/>
      <c r="R31" s="6" t="s">
        <v>101</v>
      </c>
      <c r="S31" s="123">
        <v>546.99120722517353</v>
      </c>
      <c r="T31" s="124">
        <v>1417.2707906231517</v>
      </c>
      <c r="U31" s="124">
        <v>60.568276607899996</v>
      </c>
      <c r="V31" s="124">
        <v>100.097825679693</v>
      </c>
      <c r="W31" s="124">
        <v>22.350443390764458</v>
      </c>
      <c r="X31" s="124">
        <v>96.120403768036226</v>
      </c>
      <c r="Y31" s="6">
        <v>79</v>
      </c>
      <c r="Z31" s="6">
        <v>0</v>
      </c>
      <c r="AA31" s="6">
        <v>0</v>
      </c>
      <c r="AB31" s="6">
        <v>0</v>
      </c>
      <c r="AC31" s="82">
        <v>0</v>
      </c>
      <c r="AD31" s="120">
        <f>SUM(S31:AC31)</f>
        <v>2322.3989472947196</v>
      </c>
      <c r="AE31" s="6" t="s">
        <v>103</v>
      </c>
    </row>
    <row r="32" spans="1:45" x14ac:dyDescent="0.2">
      <c r="A32" s="6"/>
      <c r="B32" s="6" t="s">
        <v>4</v>
      </c>
      <c r="C32" s="55">
        <f t="array" ref="C32:H37">C9:H14/C24:H24</f>
        <v>7.1061966703544949E-2</v>
      </c>
      <c r="D32" s="56">
        <v>1.4745399186791472E-2</v>
      </c>
      <c r="E32" s="56">
        <v>0</v>
      </c>
      <c r="F32" s="56">
        <v>0</v>
      </c>
      <c r="G32" s="56">
        <v>0</v>
      </c>
      <c r="H32" s="56">
        <v>1.3923176403892305E-3</v>
      </c>
      <c r="I32" s="56">
        <f t="array" ref="I32:M37">I9:M14/I24:M24</f>
        <v>6.8181818181818179E-3</v>
      </c>
      <c r="J32" s="56">
        <v>0</v>
      </c>
      <c r="K32" s="56">
        <v>0</v>
      </c>
      <c r="L32" s="56">
        <v>-0.16666666666666666</v>
      </c>
      <c r="M32" s="57">
        <v>5.076142131979695E-3</v>
      </c>
      <c r="N32" s="6"/>
      <c r="O32" s="6"/>
      <c r="P32" s="6"/>
      <c r="Q32" s="6"/>
      <c r="R32" s="6" t="s">
        <v>102</v>
      </c>
      <c r="S32" s="125">
        <v>59.955741356850261</v>
      </c>
      <c r="T32" s="126">
        <v>120.30198088133731</v>
      </c>
      <c r="U32" s="126">
        <v>5.0278273791956094</v>
      </c>
      <c r="V32" s="126">
        <v>6.992599262564652</v>
      </c>
      <c r="W32" s="126">
        <v>1.6818339738065191</v>
      </c>
      <c r="X32" s="126">
        <v>7.9674007444727319</v>
      </c>
      <c r="Y32" s="53">
        <v>4</v>
      </c>
      <c r="Z32" s="53">
        <v>0</v>
      </c>
      <c r="AA32" s="53">
        <v>0</v>
      </c>
      <c r="AB32" s="53">
        <v>0</v>
      </c>
      <c r="AC32" s="54">
        <v>0</v>
      </c>
      <c r="AD32" s="120">
        <f t="shared" ref="AD32" si="14">SUM(S32:AC32)</f>
        <v>205.9273835982271</v>
      </c>
      <c r="AE32" s="6" t="s">
        <v>103</v>
      </c>
    </row>
    <row r="33" spans="1:31" x14ac:dyDescent="0.2">
      <c r="A33" s="6"/>
      <c r="B33" s="6" t="s">
        <v>57</v>
      </c>
      <c r="C33" s="88">
        <v>0.16126382204102915</v>
      </c>
      <c r="D33" s="47">
        <v>0.27133055030961073</v>
      </c>
      <c r="E33" s="47">
        <v>0.20663778620516193</v>
      </c>
      <c r="F33" s="47">
        <v>6.1969100083461341E-2</v>
      </c>
      <c r="G33" s="47">
        <v>1.0890657046346714E-2</v>
      </c>
      <c r="H33" s="47">
        <v>4.1513079938811238E-2</v>
      </c>
      <c r="I33" s="47">
        <v>0.18939393939393939</v>
      </c>
      <c r="J33" s="47">
        <v>1.3671875E-2</v>
      </c>
      <c r="K33" s="47">
        <v>0.23227383863080683</v>
      </c>
      <c r="L33" s="47">
        <v>3.2222222222222223</v>
      </c>
      <c r="M33" s="99">
        <v>0.62030456852791882</v>
      </c>
      <c r="N33" s="6"/>
      <c r="O33" s="6"/>
      <c r="P33" s="6"/>
      <c r="Q33" s="6"/>
      <c r="R33" s="6"/>
      <c r="S33" s="137">
        <f t="array" ref="S33:AD33">MMULT(TRANSPOSE(S37:S39),S30:AD32)</f>
        <v>42603.068234665217</v>
      </c>
      <c r="T33" s="137">
        <v>589253.83837982023</v>
      </c>
      <c r="U33" s="137">
        <v>33305.843220542025</v>
      </c>
      <c r="V33" s="137">
        <v>86201.023769208608</v>
      </c>
      <c r="W33" s="137">
        <v>18079.786864350594</v>
      </c>
      <c r="X33" s="137">
        <v>53552.197623872104</v>
      </c>
      <c r="Y33" s="137">
        <v>226146</v>
      </c>
      <c r="Z33" s="137">
        <v>0</v>
      </c>
      <c r="AA33" s="137">
        <v>0</v>
      </c>
      <c r="AB33" s="137">
        <v>0</v>
      </c>
      <c r="AC33" s="137">
        <v>0</v>
      </c>
      <c r="AD33" s="137">
        <v>1049141.7580924588</v>
      </c>
      <c r="AE33" s="6" t="s">
        <v>116</v>
      </c>
    </row>
    <row r="34" spans="1:31" x14ac:dyDescent="0.2">
      <c r="A34" s="6"/>
      <c r="B34" s="6" t="s">
        <v>58</v>
      </c>
      <c r="C34" s="88">
        <v>2.3624869424019836E-2</v>
      </c>
      <c r="D34" s="47">
        <v>7.5363115777209661E-3</v>
      </c>
      <c r="E34" s="47">
        <v>7.6365697707167335E-2</v>
      </c>
      <c r="F34" s="47">
        <v>8.7914952840121106E-3</v>
      </c>
      <c r="G34" s="47">
        <v>2.7316068905967706E-2</v>
      </c>
      <c r="H34" s="47">
        <v>1.3790285435351728E-2</v>
      </c>
      <c r="I34" s="47">
        <v>3.787878787878788E-3</v>
      </c>
      <c r="J34" s="47">
        <v>0</v>
      </c>
      <c r="K34" s="47">
        <v>0.37408312958435208</v>
      </c>
      <c r="L34" s="47">
        <v>0</v>
      </c>
      <c r="M34" s="99">
        <v>1.0152284263959391E-3</v>
      </c>
      <c r="N34" s="6"/>
      <c r="O34" s="6"/>
      <c r="P34" s="6"/>
      <c r="Q34" s="6"/>
      <c r="R34" s="6" t="s">
        <v>128</v>
      </c>
      <c r="AD34" s="136">
        <f>SUM(S33:X33)/N15</f>
        <v>188.55175780257079</v>
      </c>
      <c r="AE34" s="6" t="s">
        <v>117</v>
      </c>
    </row>
    <row r="35" spans="1:31" x14ac:dyDescent="0.2">
      <c r="A35" s="6"/>
      <c r="B35" s="6" t="s">
        <v>59</v>
      </c>
      <c r="C35" s="88">
        <v>9.3330132423553411E-2</v>
      </c>
      <c r="D35" s="47">
        <v>9.5190519246761224E-2</v>
      </c>
      <c r="E35" s="47">
        <v>7.2742204614001701E-2</v>
      </c>
      <c r="F35" s="47">
        <v>0.20019253204022786</v>
      </c>
      <c r="G35" s="47">
        <v>3.7560677302048671E-2</v>
      </c>
      <c r="H35" s="47">
        <v>5.520553138015083E-2</v>
      </c>
      <c r="I35" s="47">
        <v>0.24015151515151514</v>
      </c>
      <c r="J35" s="47">
        <v>2.9296875E-2</v>
      </c>
      <c r="K35" s="47">
        <v>9.5354523227383858E-2</v>
      </c>
      <c r="L35" s="47">
        <v>-0.33333333333333331</v>
      </c>
      <c r="M35" s="99">
        <v>0.11269035532994924</v>
      </c>
      <c r="N35" s="6"/>
      <c r="O35" s="6"/>
      <c r="P35" s="6"/>
      <c r="Q35" s="6"/>
    </row>
    <row r="36" spans="1:31" x14ac:dyDescent="0.2">
      <c r="A36" s="6"/>
      <c r="B36" s="6" t="s">
        <v>60</v>
      </c>
      <c r="C36" s="88">
        <v>0.13881920897714875</v>
      </c>
      <c r="D36" s="47">
        <v>9.0195901835291553E-2</v>
      </c>
      <c r="E36" s="47">
        <v>0.12873348302982238</v>
      </c>
      <c r="F36" s="47">
        <v>0.13766105329271314</v>
      </c>
      <c r="G36" s="47">
        <v>0.25803541437804867</v>
      </c>
      <c r="H36" s="47">
        <v>7.0420548031142519E-2</v>
      </c>
      <c r="I36" s="47">
        <v>0.23712121212121212</v>
      </c>
      <c r="J36" s="47">
        <v>5.859375E-3</v>
      </c>
      <c r="K36" s="47">
        <v>6.1124694376528114E-2</v>
      </c>
      <c r="L36" s="47">
        <v>0</v>
      </c>
      <c r="M36" s="99">
        <v>6.7005076142131983E-2</v>
      </c>
      <c r="N36" s="6"/>
      <c r="O36" s="6"/>
      <c r="P36" s="6"/>
      <c r="Q36" s="6"/>
      <c r="R36" s="18" t="s">
        <v>113</v>
      </c>
      <c r="S36" s="6" t="s">
        <v>114</v>
      </c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1" x14ac:dyDescent="0.2">
      <c r="A37" s="6"/>
      <c r="B37" s="6" t="s">
        <v>61</v>
      </c>
      <c r="C37" s="88">
        <v>0</v>
      </c>
      <c r="D37" s="47">
        <v>1.246848243463587E-2</v>
      </c>
      <c r="E37" s="47">
        <v>1.2825754859535217E-2</v>
      </c>
      <c r="F37" s="47">
        <v>1.3292034608714056E-2</v>
      </c>
      <c r="G37" s="47">
        <v>1.6914216724699376E-2</v>
      </c>
      <c r="H37" s="47">
        <v>6.5828598725971965E-2</v>
      </c>
      <c r="I37" s="47">
        <v>0.11136363636363636</v>
      </c>
      <c r="J37" s="47">
        <v>0.921875</v>
      </c>
      <c r="K37" s="47">
        <v>4.8899755501222494E-3</v>
      </c>
      <c r="L37" s="47">
        <v>0</v>
      </c>
      <c r="M37" s="99">
        <v>2.0304568527918783E-3</v>
      </c>
      <c r="N37" s="6"/>
      <c r="O37" s="6"/>
      <c r="P37" s="6"/>
      <c r="Q37" s="6"/>
      <c r="R37" s="6" t="s">
        <v>100</v>
      </c>
      <c r="S37" s="133">
        <v>1</v>
      </c>
      <c r="T37" s="6" t="s">
        <v>115</v>
      </c>
      <c r="U37" s="6"/>
      <c r="V37" s="6"/>
      <c r="W37" s="6"/>
      <c r="X37" s="6"/>
      <c r="Y37" s="6"/>
      <c r="Z37" s="6"/>
      <c r="AA37" s="6"/>
      <c r="AB37" s="6"/>
      <c r="AC37" s="6"/>
    </row>
    <row r="38" spans="1:31" x14ac:dyDescent="0.2">
      <c r="A38" s="6"/>
      <c r="B38" s="6" t="s">
        <v>9</v>
      </c>
      <c r="C38" s="94">
        <f t="array" ref="C38:H39">C16:H17/C24:H24</f>
        <v>0.1186894704785002</v>
      </c>
      <c r="D38" s="95">
        <v>0.1950126776790852</v>
      </c>
      <c r="E38" s="95">
        <v>7.2577554433872579E-2</v>
      </c>
      <c r="F38" s="95">
        <v>6.3976940604897475E-2</v>
      </c>
      <c r="G38" s="95">
        <v>3.0691992673160064E-2</v>
      </c>
      <c r="H38" s="95">
        <v>2.9138361711491086E-2</v>
      </c>
      <c r="I38" s="95">
        <f t="array" aca="1" ref="I38:M39" ca="1">I16:M17/I44:M44</f>
        <v>7.4843887643742661</v>
      </c>
      <c r="J38" s="95">
        <f ca="1"/>
        <v>2.0507548628736156</v>
      </c>
      <c r="K38" s="95">
        <f ca="1"/>
        <v>6.0168391977391611</v>
      </c>
      <c r="L38" s="95">
        <f ca="1"/>
        <v>4.3706097000231967</v>
      </c>
      <c r="M38" s="100">
        <f ca="1"/>
        <v>13.349602788086203</v>
      </c>
      <c r="N38" s="6"/>
      <c r="O38" s="6"/>
      <c r="P38" s="6"/>
      <c r="Q38" s="6"/>
      <c r="R38" s="6" t="s">
        <v>101</v>
      </c>
      <c r="S38" s="134">
        <v>34</v>
      </c>
      <c r="T38" s="6" t="s">
        <v>115</v>
      </c>
      <c r="U38" s="6"/>
      <c r="V38" s="6"/>
      <c r="W38" s="6"/>
      <c r="X38" s="6"/>
      <c r="Y38" s="6"/>
      <c r="Z38" s="6"/>
      <c r="AA38" s="6"/>
      <c r="AB38" s="6"/>
      <c r="AC38" s="6"/>
    </row>
    <row r="39" spans="1:31" x14ac:dyDescent="0.2">
      <c r="A39" s="6"/>
      <c r="B39" s="6" t="s">
        <v>72</v>
      </c>
      <c r="C39" s="97">
        <v>4.7475788191400081E-2</v>
      </c>
      <c r="D39" s="98">
        <v>6.8909073384835762E-3</v>
      </c>
      <c r="E39" s="98">
        <v>8.5385358157497159E-3</v>
      </c>
      <c r="F39" s="98">
        <v>1.323660840101327E-2</v>
      </c>
      <c r="G39" s="98">
        <v>1.6831092756249069E-2</v>
      </c>
      <c r="H39" s="98">
        <v>3.3300984813132671E-2</v>
      </c>
      <c r="I39" s="98">
        <f ca="1"/>
        <v>8.829239870472767</v>
      </c>
      <c r="J39" s="98">
        <f ca="1"/>
        <v>1.3671699085824103</v>
      </c>
      <c r="K39" s="98">
        <f ca="1"/>
        <v>3.3536480774283848</v>
      </c>
      <c r="L39" s="98">
        <f ca="1"/>
        <v>0</v>
      </c>
      <c r="M39" s="101">
        <f ca="1"/>
        <v>0</v>
      </c>
      <c r="N39" s="6"/>
      <c r="O39" s="6"/>
      <c r="P39" s="6"/>
      <c r="Q39" s="6"/>
      <c r="R39" s="6" t="s">
        <v>102</v>
      </c>
      <c r="S39" s="135">
        <v>298</v>
      </c>
      <c r="T39" s="6" t="s">
        <v>115</v>
      </c>
      <c r="U39" s="6"/>
      <c r="V39" s="6"/>
      <c r="W39" s="6"/>
      <c r="X39" s="6"/>
      <c r="Y39" s="6"/>
      <c r="Z39" s="6"/>
      <c r="AA39" s="6"/>
      <c r="AB39" s="6"/>
      <c r="AC39" s="6"/>
    </row>
    <row r="40" spans="1:31" x14ac:dyDescent="0.2">
      <c r="A40" s="6"/>
      <c r="B40" s="6" t="s">
        <v>75</v>
      </c>
      <c r="C40" s="88">
        <f t="array" ref="C40:H43">C19:H22/C24:H24</f>
        <v>0.13209369489950321</v>
      </c>
      <c r="D40" s="47">
        <v>0.2122238198543944</v>
      </c>
      <c r="E40" s="47">
        <v>0.29350094609844335</v>
      </c>
      <c r="F40" s="47">
        <v>0.32439212367145048</v>
      </c>
      <c r="G40" s="47">
        <v>0.18890307554548788</v>
      </c>
      <c r="H40" s="47">
        <v>0.5048673348174485</v>
      </c>
      <c r="I40" s="6"/>
      <c r="J40" s="6"/>
      <c r="K40" s="6"/>
      <c r="L40" s="6"/>
      <c r="M40" s="82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1" x14ac:dyDescent="0.2">
      <c r="A41" s="6"/>
      <c r="B41" s="6" t="s">
        <v>76</v>
      </c>
      <c r="C41" s="88">
        <v>-0.14242736457420024</v>
      </c>
      <c r="D41" s="47">
        <v>-1.3781814676967151E-3</v>
      </c>
      <c r="E41" s="47">
        <v>0</v>
      </c>
      <c r="F41" s="47">
        <v>-1.1030507000844392E-3</v>
      </c>
      <c r="G41" s="47">
        <v>4.9503213988967842E-3</v>
      </c>
      <c r="H41" s="47">
        <v>-9.7127872371636954E-3</v>
      </c>
      <c r="I41" s="6"/>
      <c r="J41" s="6"/>
      <c r="K41" s="6"/>
      <c r="L41" s="6"/>
      <c r="M41" s="82"/>
      <c r="N41" s="6"/>
      <c r="O41" s="6"/>
      <c r="P41" s="6"/>
      <c r="Q41" s="6"/>
      <c r="R41" s="18" t="s">
        <v>129</v>
      </c>
      <c r="Y41" s="6"/>
      <c r="Z41" s="6"/>
      <c r="AA41" s="6"/>
      <c r="AB41" s="6"/>
      <c r="AC41" s="6"/>
    </row>
    <row r="42" spans="1:31" x14ac:dyDescent="0.2">
      <c r="A42" s="6"/>
      <c r="B42" s="6" t="s">
        <v>77</v>
      </c>
      <c r="C42" s="88">
        <v>0.18990315276560032</v>
      </c>
      <c r="D42" s="47">
        <v>5.4438167974020249E-2</v>
      </c>
      <c r="E42" s="47">
        <v>2.1346339539374291E-2</v>
      </c>
      <c r="F42" s="47">
        <v>6.6183042005066348E-2</v>
      </c>
      <c r="G42" s="47">
        <v>0.1584102847646971</v>
      </c>
      <c r="H42" s="47">
        <v>8.7415085134473255E-2</v>
      </c>
      <c r="I42" s="6"/>
      <c r="J42" s="6"/>
      <c r="K42" s="6"/>
      <c r="L42" s="6"/>
      <c r="M42" s="82"/>
      <c r="N42" s="6"/>
      <c r="O42" s="6"/>
      <c r="P42" s="6"/>
      <c r="Q42" s="6"/>
      <c r="Y42" s="6"/>
      <c r="Z42" s="6"/>
      <c r="AA42" s="6"/>
      <c r="AB42" s="6"/>
      <c r="AC42" s="6"/>
    </row>
    <row r="43" spans="1:31" x14ac:dyDescent="0.2">
      <c r="B43" s="6" t="s">
        <v>78</v>
      </c>
      <c r="C43" s="88">
        <v>0.16616525866990028</v>
      </c>
      <c r="D43" s="47">
        <v>4.1345444030901457E-2</v>
      </c>
      <c r="E43" s="47">
        <v>0.10673169769687145</v>
      </c>
      <c r="F43" s="47">
        <v>0.11140812070852836</v>
      </c>
      <c r="G43" s="47">
        <v>0.24949619850439794</v>
      </c>
      <c r="H43" s="47">
        <v>0.10684065960880064</v>
      </c>
      <c r="I43" s="6"/>
      <c r="J43" s="6"/>
      <c r="K43" s="6"/>
      <c r="L43" s="6"/>
      <c r="M43" s="82"/>
      <c r="N43" s="6"/>
      <c r="S43" s="6" t="s">
        <v>118</v>
      </c>
      <c r="T43" s="6" t="s">
        <v>119</v>
      </c>
      <c r="U43" s="6" t="s">
        <v>120</v>
      </c>
      <c r="V43" s="6" t="s">
        <v>121</v>
      </c>
      <c r="W43" s="6" t="s">
        <v>122</v>
      </c>
      <c r="X43" s="6"/>
      <c r="Y43" s="6"/>
      <c r="Z43" s="6"/>
      <c r="AA43" s="6"/>
      <c r="AB43" s="6"/>
      <c r="AC43" s="6"/>
    </row>
    <row r="44" spans="1:31" x14ac:dyDescent="0.2">
      <c r="B44" s="96" t="s">
        <v>80</v>
      </c>
      <c r="C44" s="89">
        <f>SUM(C32:C43)</f>
        <v>0.99999999999999989</v>
      </c>
      <c r="D44" s="90">
        <f t="shared" ref="C44:M44" si="15">SUM(D32:D43)</f>
        <v>0.99999999999999989</v>
      </c>
      <c r="E44" s="90">
        <f t="shared" si="15"/>
        <v>0.99999999999999989</v>
      </c>
      <c r="F44" s="90">
        <f t="shared" si="15"/>
        <v>1</v>
      </c>
      <c r="G44" s="90">
        <f t="shared" si="15"/>
        <v>1</v>
      </c>
      <c r="H44" s="90">
        <f t="shared" si="15"/>
        <v>0.99999999999999989</v>
      </c>
      <c r="I44" s="90">
        <f t="shared" ca="1" si="15"/>
        <v>17.102264998483399</v>
      </c>
      <c r="J44" s="90">
        <f t="shared" ca="1" si="15"/>
        <v>4.3886278964560255</v>
      </c>
      <c r="K44" s="90">
        <f t="shared" ca="1" si="15"/>
        <v>10.13821343653674</v>
      </c>
      <c r="L44" s="90">
        <f t="shared" ca="1" si="15"/>
        <v>7.092831922245419</v>
      </c>
      <c r="M44" s="102">
        <f t="shared" ca="1" si="15"/>
        <v>14.15772461549737</v>
      </c>
      <c r="N44" s="6"/>
      <c r="R44" s="6" t="s">
        <v>4</v>
      </c>
      <c r="S44" s="127">
        <f t="array" ref="S44:W49">TRANSPOSE($S$26:$X$26)*I9:M14/1000</f>
        <v>22.554565535999231</v>
      </c>
      <c r="T44" s="128">
        <v>0</v>
      </c>
      <c r="U44" s="128">
        <v>0</v>
      </c>
      <c r="V44" s="128">
        <v>7.5181885119997443</v>
      </c>
      <c r="W44" s="138">
        <v>12.530314186666239</v>
      </c>
      <c r="X44" s="6" t="s">
        <v>116</v>
      </c>
    </row>
    <row r="45" spans="1:31" x14ac:dyDescent="0.2">
      <c r="N45" s="6"/>
      <c r="R45" s="6" t="s">
        <v>123</v>
      </c>
      <c r="S45" s="129">
        <v>162.77730341983982</v>
      </c>
      <c r="T45" s="112">
        <v>4.5577644957555146</v>
      </c>
      <c r="U45" s="112">
        <v>61.855375299539133</v>
      </c>
      <c r="V45" s="112">
        <v>-37.764334393402841</v>
      </c>
      <c r="W45" s="139">
        <v>397.82772955808855</v>
      </c>
      <c r="X45" s="6" t="s">
        <v>116</v>
      </c>
    </row>
    <row r="46" spans="1:31" x14ac:dyDescent="0.2">
      <c r="B46" s="18" t="s">
        <v>83</v>
      </c>
      <c r="N46" s="6"/>
      <c r="R46" s="6" t="s">
        <v>58</v>
      </c>
      <c r="S46" s="129">
        <v>1.0473535603944033</v>
      </c>
      <c r="T46" s="112">
        <v>0</v>
      </c>
      <c r="U46" s="112">
        <v>32.049018948068735</v>
      </c>
      <c r="V46" s="112">
        <v>0</v>
      </c>
      <c r="W46" s="139">
        <v>0.20947071207888063</v>
      </c>
      <c r="X46" s="6" t="s">
        <v>116</v>
      </c>
    </row>
    <row r="47" spans="1:31" x14ac:dyDescent="0.2">
      <c r="B47" s="6" t="s">
        <v>84</v>
      </c>
      <c r="N47" s="6"/>
      <c r="R47" s="6" t="s">
        <v>124</v>
      </c>
      <c r="S47" s="129">
        <v>55.995337161555589</v>
      </c>
      <c r="T47" s="112">
        <v>2.6496216322502648</v>
      </c>
      <c r="U47" s="112">
        <v>6.8890162438506879</v>
      </c>
      <c r="V47" s="112">
        <v>1.0598486529001059</v>
      </c>
      <c r="W47" s="139">
        <v>19.607200078651957</v>
      </c>
      <c r="X47" s="6" t="s">
        <v>116</v>
      </c>
    </row>
    <row r="48" spans="1:31" x14ac:dyDescent="0.2">
      <c r="B48" s="6" t="s">
        <v>86</v>
      </c>
      <c r="N48" s="6"/>
      <c r="R48" s="6" t="s">
        <v>125</v>
      </c>
      <c r="S48" s="129">
        <v>13.904111274058318</v>
      </c>
      <c r="T48" s="112">
        <v>0.13326624224337047</v>
      </c>
      <c r="U48" s="112">
        <v>1.1105520186947537</v>
      </c>
      <c r="V48" s="112">
        <v>0</v>
      </c>
      <c r="W48" s="139">
        <v>2.9318573293541506</v>
      </c>
      <c r="X48" s="6" t="s">
        <v>116</v>
      </c>
    </row>
    <row r="49" spans="2:24" x14ac:dyDescent="0.2">
      <c r="C49" s="156" t="s">
        <v>3</v>
      </c>
      <c r="D49" s="156"/>
      <c r="E49" s="156"/>
      <c r="F49" s="156"/>
      <c r="G49" s="156"/>
      <c r="H49" s="156"/>
      <c r="I49" s="156" t="s">
        <v>13</v>
      </c>
      <c r="J49" s="156"/>
      <c r="K49" s="156"/>
      <c r="L49" s="156"/>
      <c r="M49" s="156"/>
      <c r="R49" s="6" t="s">
        <v>126</v>
      </c>
      <c r="S49" s="129">
        <v>12.63591179889117</v>
      </c>
      <c r="T49" s="112">
        <v>40.572451490317221</v>
      </c>
      <c r="U49" s="112">
        <v>0.17191716733185267</v>
      </c>
      <c r="V49" s="112">
        <v>0</v>
      </c>
      <c r="W49" s="139">
        <v>0.17191716733185267</v>
      </c>
      <c r="X49" s="6" t="s">
        <v>116</v>
      </c>
    </row>
    <row r="50" spans="2:24" x14ac:dyDescent="0.2">
      <c r="B50" s="6"/>
      <c r="C50" s="157" t="s">
        <v>4</v>
      </c>
      <c r="D50" s="157" t="s">
        <v>57</v>
      </c>
      <c r="E50" s="157" t="s">
        <v>58</v>
      </c>
      <c r="F50" s="157" t="s">
        <v>59</v>
      </c>
      <c r="G50" s="157" t="s">
        <v>60</v>
      </c>
      <c r="H50" s="157" t="s">
        <v>61</v>
      </c>
      <c r="I50" s="156" t="s">
        <v>44</v>
      </c>
      <c r="J50" s="156"/>
      <c r="K50" s="157" t="s">
        <v>69</v>
      </c>
      <c r="L50" s="157" t="s">
        <v>70</v>
      </c>
      <c r="M50" s="157" t="s">
        <v>15</v>
      </c>
      <c r="R50" s="6" t="s">
        <v>127</v>
      </c>
      <c r="S50" s="129">
        <f>Y33/1000</f>
        <v>226.14599999999999</v>
      </c>
      <c r="W50" s="140"/>
      <c r="X50" s="6" t="s">
        <v>116</v>
      </c>
    </row>
    <row r="51" spans="2:24" x14ac:dyDescent="0.2">
      <c r="B51" s="6"/>
      <c r="C51" s="157"/>
      <c r="D51" s="157"/>
      <c r="E51" s="157"/>
      <c r="F51" s="157"/>
      <c r="G51" s="157"/>
      <c r="H51" s="157"/>
      <c r="I51" s="6" t="s">
        <v>62</v>
      </c>
      <c r="J51" s="6" t="s">
        <v>63</v>
      </c>
      <c r="K51" s="157"/>
      <c r="L51" s="157"/>
      <c r="M51" s="157"/>
      <c r="N51" s="96" t="s">
        <v>71</v>
      </c>
      <c r="R51" s="141" t="s">
        <v>134</v>
      </c>
      <c r="S51" s="142">
        <f t="array" ref="S51:W51">AN20:AR20/1000</f>
        <v>62.811765105031157</v>
      </c>
      <c r="T51" s="143">
        <v>3.6564918784321092</v>
      </c>
      <c r="U51" s="143">
        <v>24.595132715766137</v>
      </c>
      <c r="V51" s="143">
        <v>0.12300732300701293</v>
      </c>
      <c r="W51" s="144">
        <v>114.2125605795206</v>
      </c>
      <c r="X51" s="141" t="s">
        <v>116</v>
      </c>
    </row>
    <row r="52" spans="2:24" x14ac:dyDescent="0.2">
      <c r="B52" s="6" t="s">
        <v>4</v>
      </c>
      <c r="C52" s="55">
        <f t="array" ref="C52:M57">C9:M14/N9:N14</f>
        <v>7.0611651199578032E-2</v>
      </c>
      <c r="D52" s="56">
        <v>0.50473271677735065</v>
      </c>
      <c r="E52" s="56">
        <v>0</v>
      </c>
      <c r="F52" s="56">
        <v>0</v>
      </c>
      <c r="G52" s="56">
        <v>0</v>
      </c>
      <c r="H52" s="56">
        <v>2.3668668257457833E-2</v>
      </c>
      <c r="I52" s="56">
        <v>0.21228721611120707</v>
      </c>
      <c r="J52" s="56">
        <v>0</v>
      </c>
      <c r="K52" s="56">
        <v>0</v>
      </c>
      <c r="L52" s="56">
        <v>7.0762405370402362E-2</v>
      </c>
      <c r="M52" s="56">
        <v>0.11793734228400393</v>
      </c>
      <c r="N52" s="103">
        <f>SUM(C52:M52)</f>
        <v>0.99999999999999978</v>
      </c>
      <c r="R52" s="6"/>
      <c r="S52" s="112">
        <f>SUM(S44:S50)</f>
        <v>495.0605827507386</v>
      </c>
      <c r="T52" s="112">
        <f>SUM(T44:T50)</f>
        <v>47.913103860566373</v>
      </c>
      <c r="U52" s="112">
        <f>SUM(U44:U50)</f>
        <v>102.07587967748516</v>
      </c>
      <c r="V52" s="112">
        <f>SUM(V44:V50)</f>
        <v>-29.18629722850299</v>
      </c>
      <c r="W52" s="112">
        <f>SUM(W44:W50)</f>
        <v>433.27848903217165</v>
      </c>
    </row>
    <row r="53" spans="2:24" x14ac:dyDescent="0.2">
      <c r="B53" s="6" t="s">
        <v>57</v>
      </c>
      <c r="C53" s="88">
        <v>4.6818128287887516E-3</v>
      </c>
      <c r="D53" s="47">
        <v>0.27135733931433043</v>
      </c>
      <c r="E53" s="47">
        <v>3.3356126969136694E-2</v>
      </c>
      <c r="F53" s="47">
        <v>3.8716759560891878E-2</v>
      </c>
      <c r="G53" s="47">
        <v>7.5807116351385099E-3</v>
      </c>
      <c r="H53" s="47">
        <v>2.061856361401147E-2</v>
      </c>
      <c r="I53" s="47">
        <v>0.17228969228665808</v>
      </c>
      <c r="J53" s="47">
        <v>4.824111384026426E-3</v>
      </c>
      <c r="K53" s="47">
        <v>6.5470083068930068E-2</v>
      </c>
      <c r="L53" s="47">
        <v>-3.9971208610504676E-2</v>
      </c>
      <c r="M53" s="47">
        <v>0.42107600794859235</v>
      </c>
      <c r="N53" s="104">
        <f t="shared" ref="N53:N63" si="16">SUM(C53:M53)</f>
        <v>1</v>
      </c>
    </row>
    <row r="54" spans="2:24" x14ac:dyDescent="0.2">
      <c r="B54" s="6" t="s">
        <v>58</v>
      </c>
      <c r="C54" s="88">
        <v>4.2473816165586424E-3</v>
      </c>
      <c r="D54" s="47">
        <v>4.6674157731113559E-2</v>
      </c>
      <c r="E54" s="47">
        <v>7.6337682162178844E-2</v>
      </c>
      <c r="F54" s="47">
        <v>3.4014283491623491E-2</v>
      </c>
      <c r="G54" s="47">
        <v>0.11774673182300777</v>
      </c>
      <c r="H54" s="47">
        <v>4.2415195603099122E-2</v>
      </c>
      <c r="I54" s="47">
        <v>2.1338508414226999E-2</v>
      </c>
      <c r="J54" s="47">
        <v>0</v>
      </c>
      <c r="K54" s="47">
        <v>0.65295835747534614</v>
      </c>
      <c r="L54" s="47">
        <v>0</v>
      </c>
      <c r="M54" s="47">
        <v>4.2677016828453996E-3</v>
      </c>
      <c r="N54" s="104">
        <f t="shared" si="16"/>
        <v>1</v>
      </c>
    </row>
    <row r="55" spans="2:24" x14ac:dyDescent="0.2">
      <c r="B55" s="6" t="s">
        <v>59</v>
      </c>
      <c r="C55" s="88">
        <v>4.3380682426148428E-3</v>
      </c>
      <c r="D55" s="47">
        <v>0.15241719728654382</v>
      </c>
      <c r="E55" s="47">
        <v>1.8799648789825957E-2</v>
      </c>
      <c r="F55" s="47">
        <v>0.20024841329064319</v>
      </c>
      <c r="G55" s="47">
        <v>4.185879369643155E-2</v>
      </c>
      <c r="H55" s="47">
        <v>4.3898880458939984E-2</v>
      </c>
      <c r="I55" s="47">
        <v>0.34976467713216225</v>
      </c>
      <c r="J55" s="47">
        <v>1.6550379044108623E-2</v>
      </c>
      <c r="K55" s="47">
        <v>4.3030985514682422E-2</v>
      </c>
      <c r="L55" s="47">
        <v>6.6201516176434497E-3</v>
      </c>
      <c r="M55" s="47">
        <v>0.12247280492640382</v>
      </c>
      <c r="N55" s="104">
        <f t="shared" si="16"/>
        <v>0.99999999999999978</v>
      </c>
    </row>
    <row r="56" spans="2:24" x14ac:dyDescent="0.2">
      <c r="B56" s="6" t="s">
        <v>60</v>
      </c>
      <c r="C56" s="88">
        <v>5.7896981317410307E-3</v>
      </c>
      <c r="D56" s="47">
        <v>0.1295862548339391</v>
      </c>
      <c r="E56" s="47">
        <v>2.9852908802002063E-2</v>
      </c>
      <c r="F56" s="47">
        <v>0.123556090139037</v>
      </c>
      <c r="G56" s="47">
        <v>0.25802659217237767</v>
      </c>
      <c r="H56" s="47">
        <v>5.0246071082609471E-2</v>
      </c>
      <c r="I56" s="47">
        <v>0.30987952445795058</v>
      </c>
      <c r="J56" s="47">
        <v>2.9700912887343509E-3</v>
      </c>
      <c r="K56" s="47">
        <v>2.4750760739452923E-2</v>
      </c>
      <c r="L56" s="47">
        <v>0</v>
      </c>
      <c r="M56" s="47">
        <v>6.5342008352155714E-2</v>
      </c>
      <c r="N56" s="104">
        <f t="shared" si="16"/>
        <v>0.99999999999999989</v>
      </c>
      <c r="R56" s="145" t="s">
        <v>138</v>
      </c>
    </row>
    <row r="57" spans="2:24" x14ac:dyDescent="0.2">
      <c r="B57" s="6" t="s">
        <v>61</v>
      </c>
      <c r="C57" s="88">
        <v>0</v>
      </c>
      <c r="D57" s="47">
        <v>2.5107162862869251E-2</v>
      </c>
      <c r="E57" s="47">
        <v>4.1685976379032689E-3</v>
      </c>
      <c r="F57" s="47">
        <v>1.6720776456861951E-2</v>
      </c>
      <c r="G57" s="47">
        <v>2.3705490773465177E-2</v>
      </c>
      <c r="H57" s="47">
        <v>6.5830814280219974E-2</v>
      </c>
      <c r="I57" s="47">
        <v>0.20397539682878973</v>
      </c>
      <c r="J57" s="47">
        <v>0.6549414102257739</v>
      </c>
      <c r="K57" s="47">
        <v>2.7751754670583637E-3</v>
      </c>
      <c r="L57" s="47">
        <v>0</v>
      </c>
      <c r="M57" s="47">
        <v>2.7751754670583637E-3</v>
      </c>
      <c r="N57" s="104">
        <f t="shared" si="16"/>
        <v>1</v>
      </c>
    </row>
    <row r="58" spans="2:24" x14ac:dyDescent="0.2">
      <c r="B58" s="6" t="s">
        <v>9</v>
      </c>
      <c r="C58" s="94">
        <f t="array" ref="C58:M59">C16:M17/N16:N17</f>
        <v>6.0024009603841539E-3</v>
      </c>
      <c r="D58" s="95">
        <v>0.3397358943577431</v>
      </c>
      <c r="E58" s="95">
        <v>2.0408163265306121E-2</v>
      </c>
      <c r="F58" s="95">
        <v>6.9627851140456179E-2</v>
      </c>
      <c r="G58" s="95">
        <v>3.721488595438175E-2</v>
      </c>
      <c r="H58" s="95">
        <v>2.5210084033613446E-2</v>
      </c>
      <c r="I58" s="95">
        <v>0.15366146458583432</v>
      </c>
      <c r="J58" s="95">
        <v>1.0804321728691477E-2</v>
      </c>
      <c r="K58" s="95">
        <v>7.322929171668667E-2</v>
      </c>
      <c r="L58" s="95">
        <v>3.721488595438175E-2</v>
      </c>
      <c r="M58" s="95">
        <v>0.22689075630252101</v>
      </c>
      <c r="N58" s="104">
        <f t="shared" si="16"/>
        <v>1</v>
      </c>
    </row>
    <row r="59" spans="2:24" x14ac:dyDescent="0.2">
      <c r="B59" s="6" t="s">
        <v>72</v>
      </c>
      <c r="C59" s="97">
        <v>7.7519379844961239E-3</v>
      </c>
      <c r="D59" s="98">
        <v>3.875968992248062E-2</v>
      </c>
      <c r="E59" s="98">
        <v>7.7519379844961239E-3</v>
      </c>
      <c r="F59" s="98">
        <v>4.6511627906976744E-2</v>
      </c>
      <c r="G59" s="98">
        <v>6.589147286821706E-2</v>
      </c>
      <c r="H59" s="98">
        <v>9.3023255813953487E-2</v>
      </c>
      <c r="I59" s="98">
        <v>0.5852713178294574</v>
      </c>
      <c r="J59" s="98">
        <v>2.3255813953488372E-2</v>
      </c>
      <c r="K59" s="98">
        <v>0.13178294573643412</v>
      </c>
      <c r="L59" s="98">
        <v>0</v>
      </c>
      <c r="M59" s="98">
        <v>0</v>
      </c>
      <c r="N59" s="104">
        <f t="shared" si="16"/>
        <v>1</v>
      </c>
    </row>
    <row r="60" spans="2:24" x14ac:dyDescent="0.2">
      <c r="B60" s="6" t="s">
        <v>75</v>
      </c>
      <c r="C60" s="88">
        <f t="array" ref="C60:H63">C19:H22/N19:N22</f>
        <v>4.5203367079953635E-3</v>
      </c>
      <c r="D60" s="47">
        <v>0.25017770387067567</v>
      </c>
      <c r="E60" s="47">
        <v>5.5845345456837218E-2</v>
      </c>
      <c r="F60" s="47">
        <v>0.23889425803324282</v>
      </c>
      <c r="G60" s="47">
        <v>0.15499101479952185</v>
      </c>
      <c r="H60" s="47">
        <v>0.29557134113172717</v>
      </c>
      <c r="I60" s="6"/>
      <c r="J60" s="6"/>
      <c r="K60" s="6"/>
      <c r="L60" s="6"/>
      <c r="M60" s="6"/>
      <c r="N60" s="104">
        <f t="shared" si="16"/>
        <v>1</v>
      </c>
    </row>
    <row r="61" spans="2:24" x14ac:dyDescent="0.2">
      <c r="B61" s="6" t="s">
        <v>76</v>
      </c>
      <c r="C61" s="88">
        <v>0.54545454545454541</v>
      </c>
      <c r="D61" s="47">
        <v>0.18181818181818182</v>
      </c>
      <c r="E61" s="47">
        <v>0</v>
      </c>
      <c r="F61" s="47">
        <v>9.0909090909090912E-2</v>
      </c>
      <c r="G61" s="47">
        <v>-0.45454545454545453</v>
      </c>
      <c r="H61" s="47">
        <v>0.63636363636363635</v>
      </c>
      <c r="I61" s="6"/>
      <c r="J61" s="6"/>
      <c r="K61" s="6"/>
      <c r="L61" s="6"/>
      <c r="M61" s="6"/>
      <c r="N61" s="104">
        <f t="shared" si="16"/>
        <v>1</v>
      </c>
    </row>
    <row r="62" spans="2:24" x14ac:dyDescent="0.2">
      <c r="B62" s="6" t="s">
        <v>77</v>
      </c>
      <c r="C62" s="88">
        <v>2.1333333333333333E-2</v>
      </c>
      <c r="D62" s="47">
        <v>0.21066666666666667</v>
      </c>
      <c r="E62" s="47">
        <v>1.3333333333333334E-2</v>
      </c>
      <c r="F62" s="47">
        <v>0.16</v>
      </c>
      <c r="G62" s="47">
        <v>0.42666666666666669</v>
      </c>
      <c r="H62" s="47">
        <v>0.16800000000000001</v>
      </c>
      <c r="I62" s="6"/>
      <c r="J62" s="6"/>
      <c r="K62" s="6"/>
      <c r="L62" s="6"/>
      <c r="M62" s="6"/>
      <c r="N62" s="104">
        <f t="shared" si="16"/>
        <v>1</v>
      </c>
    </row>
    <row r="63" spans="2:24" x14ac:dyDescent="0.2">
      <c r="B63" s="6" t="s">
        <v>78</v>
      </c>
      <c r="C63" s="58">
        <v>1.3409961685823755E-2</v>
      </c>
      <c r="D63" s="59">
        <v>0.11494252873563218</v>
      </c>
      <c r="E63" s="59">
        <v>4.7892720306513412E-2</v>
      </c>
      <c r="F63" s="59">
        <v>0.19348659003831417</v>
      </c>
      <c r="G63" s="59">
        <v>0.48275862068965519</v>
      </c>
      <c r="H63" s="59">
        <v>0.1475095785440613</v>
      </c>
      <c r="I63" s="53"/>
      <c r="J63" s="53"/>
      <c r="K63" s="53"/>
      <c r="L63" s="53"/>
      <c r="M63" s="53"/>
      <c r="N63" s="105">
        <f t="shared" si="16"/>
        <v>1</v>
      </c>
    </row>
    <row r="65" spans="2:22" x14ac:dyDescent="0.2">
      <c r="B65" s="18" t="s">
        <v>87</v>
      </c>
    </row>
    <row r="66" spans="2:22" x14ac:dyDescent="0.2">
      <c r="B66" s="6" t="s">
        <v>89</v>
      </c>
    </row>
    <row r="67" spans="2:22" x14ac:dyDescent="0.2">
      <c r="B67" s="6" t="s">
        <v>90</v>
      </c>
    </row>
    <row r="68" spans="2:22" x14ac:dyDescent="0.2">
      <c r="B68" s="107" t="s">
        <v>95</v>
      </c>
      <c r="C68" s="156" t="s">
        <v>3</v>
      </c>
      <c r="D68" s="156"/>
      <c r="E68" s="156"/>
      <c r="F68" s="156"/>
      <c r="G68" s="156"/>
      <c r="H68" s="156"/>
    </row>
    <row r="69" spans="2:22" x14ac:dyDescent="0.2">
      <c r="B69" s="6"/>
      <c r="C69" s="157" t="s">
        <v>4</v>
      </c>
      <c r="D69" s="157" t="s">
        <v>57</v>
      </c>
      <c r="E69" s="157" t="s">
        <v>58</v>
      </c>
      <c r="F69" s="157" t="s">
        <v>59</v>
      </c>
      <c r="G69" s="157" t="s">
        <v>60</v>
      </c>
      <c r="H69" s="157" t="s">
        <v>61</v>
      </c>
    </row>
    <row r="70" spans="2:22" ht="14.25" customHeight="1" x14ac:dyDescent="0.2">
      <c r="B70" s="6"/>
      <c r="C70" s="157"/>
      <c r="D70" s="157"/>
      <c r="E70" s="157"/>
      <c r="F70" s="157"/>
      <c r="G70" s="157"/>
      <c r="H70" s="157"/>
      <c r="Q70" s="18" t="s">
        <v>88</v>
      </c>
    </row>
    <row r="71" spans="2:22" x14ac:dyDescent="0.2">
      <c r="B71" s="6" t="s">
        <v>4</v>
      </c>
      <c r="C71" s="55">
        <f t="array" ref="C71:H76">Q71:V76-C32:H37</f>
        <v>0.92893803329645508</v>
      </c>
      <c r="D71" s="56">
        <v>-1.4745399186791472E-2</v>
      </c>
      <c r="E71" s="56">
        <v>0</v>
      </c>
      <c r="F71" s="56">
        <v>0</v>
      </c>
      <c r="G71" s="56">
        <v>0</v>
      </c>
      <c r="H71" s="57">
        <v>-1.3923176403892305E-3</v>
      </c>
      <c r="Q71" s="49">
        <v>1</v>
      </c>
      <c r="R71" s="50">
        <v>0</v>
      </c>
      <c r="S71" s="50">
        <v>0</v>
      </c>
      <c r="T71" s="50">
        <v>0</v>
      </c>
      <c r="U71" s="50">
        <v>0</v>
      </c>
      <c r="V71" s="51">
        <v>0</v>
      </c>
    </row>
    <row r="72" spans="2:22" x14ac:dyDescent="0.2">
      <c r="B72" s="6" t="s">
        <v>57</v>
      </c>
      <c r="C72" s="88">
        <v>-0.16126382204102915</v>
      </c>
      <c r="D72" s="47">
        <v>0.72866944969038927</v>
      </c>
      <c r="E72" s="47">
        <v>-0.20663778620516193</v>
      </c>
      <c r="F72" s="47">
        <v>-6.1969100083461341E-2</v>
      </c>
      <c r="G72" s="47">
        <v>-1.0890657046346714E-2</v>
      </c>
      <c r="H72" s="99">
        <v>-4.1513079938811238E-2</v>
      </c>
      <c r="Q72" s="84">
        <v>0</v>
      </c>
      <c r="R72" s="6">
        <v>1</v>
      </c>
      <c r="S72" s="6">
        <v>0</v>
      </c>
      <c r="T72" s="6">
        <v>0</v>
      </c>
      <c r="U72" s="6">
        <v>0</v>
      </c>
      <c r="V72" s="82">
        <v>0</v>
      </c>
    </row>
    <row r="73" spans="2:22" x14ac:dyDescent="0.2">
      <c r="B73" s="6" t="s">
        <v>58</v>
      </c>
      <c r="C73" s="88">
        <v>-2.3624869424019836E-2</v>
      </c>
      <c r="D73" s="47">
        <v>-7.5363115777209661E-3</v>
      </c>
      <c r="E73" s="47">
        <v>0.92363430229283261</v>
      </c>
      <c r="F73" s="47">
        <v>-8.7914952840121106E-3</v>
      </c>
      <c r="G73" s="47">
        <v>-2.7316068905967706E-2</v>
      </c>
      <c r="H73" s="99">
        <v>-1.3790285435351728E-2</v>
      </c>
      <c r="Q73" s="84">
        <v>0</v>
      </c>
      <c r="R73" s="6">
        <v>0</v>
      </c>
      <c r="S73" s="6">
        <v>1</v>
      </c>
      <c r="T73" s="6">
        <v>0</v>
      </c>
      <c r="U73" s="6">
        <v>0</v>
      </c>
      <c r="V73" s="82">
        <v>0</v>
      </c>
    </row>
    <row r="74" spans="2:22" x14ac:dyDescent="0.2">
      <c r="B74" s="6" t="s">
        <v>59</v>
      </c>
      <c r="C74" s="88">
        <v>-9.3330132423553411E-2</v>
      </c>
      <c r="D74" s="47">
        <v>-9.5190519246761224E-2</v>
      </c>
      <c r="E74" s="47">
        <v>-7.2742204614001701E-2</v>
      </c>
      <c r="F74" s="47">
        <v>0.7998074679597722</v>
      </c>
      <c r="G74" s="47">
        <v>-3.7560677302048671E-2</v>
      </c>
      <c r="H74" s="99">
        <v>-5.520553138015083E-2</v>
      </c>
      <c r="Q74" s="84">
        <v>0</v>
      </c>
      <c r="R74" s="6">
        <v>0</v>
      </c>
      <c r="S74" s="6">
        <v>0</v>
      </c>
      <c r="T74" s="6">
        <v>1</v>
      </c>
      <c r="U74" s="6">
        <v>0</v>
      </c>
      <c r="V74" s="82">
        <v>0</v>
      </c>
    </row>
    <row r="75" spans="2:22" x14ac:dyDescent="0.2">
      <c r="B75" s="6" t="s">
        <v>60</v>
      </c>
      <c r="C75" s="88">
        <v>-0.13881920897714875</v>
      </c>
      <c r="D75" s="47">
        <v>-9.0195901835291553E-2</v>
      </c>
      <c r="E75" s="47">
        <v>-0.12873348302982238</v>
      </c>
      <c r="F75" s="47">
        <v>-0.13766105329271314</v>
      </c>
      <c r="G75" s="47">
        <v>0.74196458562195133</v>
      </c>
      <c r="H75" s="99">
        <v>-7.0420548031142519E-2</v>
      </c>
      <c r="Q75" s="84">
        <v>0</v>
      </c>
      <c r="R75" s="6">
        <v>0</v>
      </c>
      <c r="S75" s="6">
        <v>0</v>
      </c>
      <c r="T75" s="6">
        <v>0</v>
      </c>
      <c r="U75" s="6">
        <v>1</v>
      </c>
      <c r="V75" s="82">
        <v>0</v>
      </c>
    </row>
    <row r="76" spans="2:22" x14ac:dyDescent="0.2">
      <c r="B76" s="6" t="s">
        <v>61</v>
      </c>
      <c r="C76" s="58">
        <v>0</v>
      </c>
      <c r="D76" s="59">
        <v>-1.246848243463587E-2</v>
      </c>
      <c r="E76" s="59">
        <v>-1.2825754859535217E-2</v>
      </c>
      <c r="F76" s="59">
        <v>-1.3292034608714056E-2</v>
      </c>
      <c r="G76" s="59">
        <v>-1.6914216724699376E-2</v>
      </c>
      <c r="H76" s="60">
        <v>0.93417140127402809</v>
      </c>
      <c r="Q76" s="52">
        <v>0</v>
      </c>
      <c r="R76" s="53">
        <v>0</v>
      </c>
      <c r="S76" s="53">
        <v>0</v>
      </c>
      <c r="T76" s="53">
        <v>0</v>
      </c>
      <c r="U76" s="53">
        <v>0</v>
      </c>
      <c r="V76" s="54">
        <v>1</v>
      </c>
    </row>
    <row r="78" spans="2:22" x14ac:dyDescent="0.2">
      <c r="B78" s="18" t="s">
        <v>91</v>
      </c>
    </row>
    <row r="79" spans="2:22" x14ac:dyDescent="0.2">
      <c r="B79" s="6" t="s">
        <v>92</v>
      </c>
    </row>
    <row r="80" spans="2:22" x14ac:dyDescent="0.2">
      <c r="B80" s="6" t="s">
        <v>93</v>
      </c>
    </row>
    <row r="81" spans="2:8" ht="15.75" x14ac:dyDescent="0.2">
      <c r="B81" s="107" t="s">
        <v>96</v>
      </c>
      <c r="C81" s="156" t="s">
        <v>3</v>
      </c>
      <c r="D81" s="156"/>
      <c r="E81" s="156"/>
      <c r="F81" s="156"/>
      <c r="G81" s="156"/>
      <c r="H81" s="156"/>
    </row>
    <row r="82" spans="2:8" x14ac:dyDescent="0.2">
      <c r="B82" s="6"/>
      <c r="C82" s="157" t="s">
        <v>4</v>
      </c>
      <c r="D82" s="157" t="s">
        <v>57</v>
      </c>
      <c r="E82" s="157" t="s">
        <v>58</v>
      </c>
      <c r="F82" s="157" t="s">
        <v>59</v>
      </c>
      <c r="G82" s="157" t="s">
        <v>60</v>
      </c>
      <c r="H82" s="157" t="s">
        <v>61</v>
      </c>
    </row>
    <row r="83" spans="2:8" x14ac:dyDescent="0.2">
      <c r="B83" s="6"/>
      <c r="C83" s="157"/>
      <c r="D83" s="157"/>
      <c r="E83" s="157"/>
      <c r="F83" s="157"/>
      <c r="G83" s="157"/>
      <c r="H83" s="157"/>
    </row>
    <row r="84" spans="2:8" x14ac:dyDescent="0.2">
      <c r="B84" s="6" t="s">
        <v>4</v>
      </c>
      <c r="C84" s="55">
        <f t="array" ref="C84:H89">MINVERSE(C71:H76)</f>
        <v>1.0808048027409312</v>
      </c>
      <c r="D84" s="56">
        <v>2.2314498939412838E-2</v>
      </c>
      <c r="E84" s="56">
        <v>5.2811274154853111E-3</v>
      </c>
      <c r="F84" s="56">
        <v>1.9523240013988577E-3</v>
      </c>
      <c r="G84" s="56">
        <v>6.8571091232946921E-4</v>
      </c>
      <c r="H84" s="57">
        <v>2.8475102577030101E-3</v>
      </c>
    </row>
    <row r="85" spans="2:8" x14ac:dyDescent="0.2">
      <c r="B85" s="6" t="s">
        <v>57</v>
      </c>
      <c r="C85" s="88">
        <v>0.27021819013035653</v>
      </c>
      <c r="D85" s="47">
        <v>1.4033712428121814</v>
      </c>
      <c r="E85" s="47">
        <v>0.33021262335825319</v>
      </c>
      <c r="F85" s="47">
        <v>0.12065099520393904</v>
      </c>
      <c r="G85" s="47">
        <v>4.0638037886883249E-2</v>
      </c>
      <c r="H85" s="99">
        <v>7.7834296331004305E-2</v>
      </c>
    </row>
    <row r="86" spans="2:8" x14ac:dyDescent="0.2">
      <c r="B86" s="6" t="s">
        <v>58</v>
      </c>
      <c r="C86" s="88">
        <v>3.9848534000372818E-2</v>
      </c>
      <c r="D86" s="47">
        <v>2.049907368102093E-2</v>
      </c>
      <c r="E86" s="47">
        <v>1.0951181908840555</v>
      </c>
      <c r="F86" s="47">
        <v>2.1245271444898683E-2</v>
      </c>
      <c r="G86" s="47">
        <v>4.2185887790815557E-2</v>
      </c>
      <c r="H86" s="99">
        <v>2.1572126644337955E-2</v>
      </c>
    </row>
    <row r="87" spans="2:8" x14ac:dyDescent="0.2">
      <c r="B87" s="6" t="s">
        <v>59</v>
      </c>
      <c r="C87" s="88">
        <v>0.17565457561819672</v>
      </c>
      <c r="D87" s="47">
        <v>0.18333974677168752</v>
      </c>
      <c r="E87" s="47">
        <v>0.1536492644135124</v>
      </c>
      <c r="F87" s="47">
        <v>1.2806812240517926</v>
      </c>
      <c r="G87" s="47">
        <v>7.5278167574030636E-2</v>
      </c>
      <c r="H87" s="99">
        <v>9.2034768931682845E-2</v>
      </c>
    </row>
    <row r="88" spans="2:8" x14ac:dyDescent="0.2">
      <c r="B88" s="6" t="s">
        <v>60</v>
      </c>
      <c r="C88" s="88">
        <v>0.27567310781277204</v>
      </c>
      <c r="D88" s="47">
        <v>0.21476777251022358</v>
      </c>
      <c r="E88" s="47">
        <v>0.26214758972490043</v>
      </c>
      <c r="F88" s="47">
        <v>0.25868506672454156</v>
      </c>
      <c r="G88" s="47">
        <v>1.3767017551517025</v>
      </c>
      <c r="H88" s="99">
        <v>0.13289159227153707</v>
      </c>
    </row>
    <row r="89" spans="2:8" x14ac:dyDescent="0.2">
      <c r="B89" s="6" t="s">
        <v>61</v>
      </c>
      <c r="C89" s="58">
        <v>1.164443662045042E-2</v>
      </c>
      <c r="D89" s="59">
        <v>2.5509679123786135E-2</v>
      </c>
      <c r="E89" s="59">
        <v>2.6375566845209766E-2</v>
      </c>
      <c r="F89" s="59">
        <v>2.4808226692811131E-2</v>
      </c>
      <c r="G89" s="59">
        <v>2.7119426202665935E-2</v>
      </c>
      <c r="H89" s="60">
        <v>1.0755180896363667</v>
      </c>
    </row>
    <row r="93" spans="2:8" x14ac:dyDescent="0.2">
      <c r="B93" s="107" t="s">
        <v>97</v>
      </c>
      <c r="C93" s="1" t="s">
        <v>13</v>
      </c>
      <c r="E93" s="107" t="s">
        <v>66</v>
      </c>
      <c r="F93" s="1" t="s">
        <v>98</v>
      </c>
    </row>
    <row r="94" spans="2:8" x14ac:dyDescent="0.2">
      <c r="B94" s="6" t="s">
        <v>4</v>
      </c>
      <c r="C94" s="108">
        <f>SUM(I9:M9)</f>
        <v>17</v>
      </c>
      <c r="F94" s="108">
        <f t="array" ref="F94:F99">N9:N14</f>
        <v>42.395393207687704</v>
      </c>
    </row>
    <row r="95" spans="2:8" x14ac:dyDescent="0.2">
      <c r="B95" s="6" t="s">
        <v>57</v>
      </c>
      <c r="C95" s="109">
        <f t="shared" ref="C95:C99" si="17">SUM(I10:M10)</f>
        <v>905</v>
      </c>
      <c r="F95" s="109">
        <v>1451.0444396409182</v>
      </c>
    </row>
    <row r="96" spans="2:8" x14ac:dyDescent="0.2">
      <c r="B96" s="6" t="s">
        <v>58</v>
      </c>
      <c r="C96" s="109">
        <f t="shared" si="17"/>
        <v>159</v>
      </c>
      <c r="F96" s="109">
        <v>234.31815865191194</v>
      </c>
    </row>
    <row r="97" spans="2:6" x14ac:dyDescent="0.2">
      <c r="B97" s="6" t="s">
        <v>59</v>
      </c>
      <c r="C97" s="109">
        <f t="shared" si="17"/>
        <v>488</v>
      </c>
      <c r="F97" s="109">
        <v>906.32365337514693</v>
      </c>
    </row>
    <row r="98" spans="2:6" x14ac:dyDescent="0.2">
      <c r="B98" s="6" t="s">
        <v>60</v>
      </c>
      <c r="C98" s="109">
        <f t="shared" si="17"/>
        <v>407</v>
      </c>
      <c r="F98" s="109">
        <v>1010.0699636334728</v>
      </c>
    </row>
    <row r="99" spans="2:6" x14ac:dyDescent="0.2">
      <c r="B99" s="6" t="s">
        <v>61</v>
      </c>
      <c r="C99" s="110">
        <f t="shared" si="17"/>
        <v>623</v>
      </c>
      <c r="F99" s="110">
        <v>720.67515144185245</v>
      </c>
    </row>
  </sheetData>
  <mergeCells count="113">
    <mergeCell ref="M7:M8"/>
    <mergeCell ref="N6:N8"/>
    <mergeCell ref="I6:M6"/>
    <mergeCell ref="C6:H6"/>
    <mergeCell ref="C7:C8"/>
    <mergeCell ref="H7:H8"/>
    <mergeCell ref="G7:G8"/>
    <mergeCell ref="F7:F8"/>
    <mergeCell ref="E7:E8"/>
    <mergeCell ref="D7:D8"/>
    <mergeCell ref="I7:J7"/>
    <mergeCell ref="K7:K8"/>
    <mergeCell ref="L7:L8"/>
    <mergeCell ref="C29:H29"/>
    <mergeCell ref="I29:M29"/>
    <mergeCell ref="C30:C31"/>
    <mergeCell ref="D30:D31"/>
    <mergeCell ref="E30:E31"/>
    <mergeCell ref="F30:F31"/>
    <mergeCell ref="G30:G31"/>
    <mergeCell ref="H30:H31"/>
    <mergeCell ref="I30:J30"/>
    <mergeCell ref="H50:H51"/>
    <mergeCell ref="I50:J50"/>
    <mergeCell ref="K50:K51"/>
    <mergeCell ref="L50:L51"/>
    <mergeCell ref="M50:M51"/>
    <mergeCell ref="K30:K31"/>
    <mergeCell ref="L30:L31"/>
    <mergeCell ref="M30:M31"/>
    <mergeCell ref="C49:H49"/>
    <mergeCell ref="I49:M49"/>
    <mergeCell ref="C50:C51"/>
    <mergeCell ref="D50:D51"/>
    <mergeCell ref="E50:E51"/>
    <mergeCell ref="F50:F51"/>
    <mergeCell ref="G50:G51"/>
    <mergeCell ref="C81:H81"/>
    <mergeCell ref="C82:C83"/>
    <mergeCell ref="D82:D83"/>
    <mergeCell ref="E82:E83"/>
    <mergeCell ref="F82:F83"/>
    <mergeCell ref="G82:G83"/>
    <mergeCell ref="H82:H83"/>
    <mergeCell ref="C68:H68"/>
    <mergeCell ref="C69:C70"/>
    <mergeCell ref="D69:D70"/>
    <mergeCell ref="E69:E70"/>
    <mergeCell ref="F69:F70"/>
    <mergeCell ref="G69:G70"/>
    <mergeCell ref="H69:H70"/>
    <mergeCell ref="S6:X6"/>
    <mergeCell ref="Y6:AC6"/>
    <mergeCell ref="AD6:AD8"/>
    <mergeCell ref="S7:S8"/>
    <mergeCell ref="T7:T8"/>
    <mergeCell ref="U7:U8"/>
    <mergeCell ref="V7:V8"/>
    <mergeCell ref="W7:W8"/>
    <mergeCell ref="X7:X8"/>
    <mergeCell ref="Y7:Z7"/>
    <mergeCell ref="AA7:AA8"/>
    <mergeCell ref="AB7:AB8"/>
    <mergeCell ref="AC7:AC8"/>
    <mergeCell ref="S13:X13"/>
    <mergeCell ref="Y13:AC13"/>
    <mergeCell ref="S14:S15"/>
    <mergeCell ref="T14:T15"/>
    <mergeCell ref="U14:U15"/>
    <mergeCell ref="V14:V15"/>
    <mergeCell ref="W14:W15"/>
    <mergeCell ref="S20:X20"/>
    <mergeCell ref="Y20:AC20"/>
    <mergeCell ref="S21:S22"/>
    <mergeCell ref="T21:T22"/>
    <mergeCell ref="U21:U22"/>
    <mergeCell ref="V21:V22"/>
    <mergeCell ref="W21:W22"/>
    <mergeCell ref="X21:X22"/>
    <mergeCell ref="X14:X15"/>
    <mergeCell ref="Y14:Z14"/>
    <mergeCell ref="AA14:AA15"/>
    <mergeCell ref="AB14:AB15"/>
    <mergeCell ref="AC14:AC15"/>
    <mergeCell ref="Y21:Z21"/>
    <mergeCell ref="AA21:AA22"/>
    <mergeCell ref="AB21:AB22"/>
    <mergeCell ref="Y28:Z28"/>
    <mergeCell ref="AA28:AA29"/>
    <mergeCell ref="AB28:AB29"/>
    <mergeCell ref="AC28:AC29"/>
    <mergeCell ref="AC21:AC22"/>
    <mergeCell ref="AD27:AD29"/>
    <mergeCell ref="S27:X27"/>
    <mergeCell ref="Y27:AC27"/>
    <mergeCell ref="S28:S29"/>
    <mergeCell ref="T28:T29"/>
    <mergeCell ref="U28:U29"/>
    <mergeCell ref="V28:V29"/>
    <mergeCell ref="W28:W29"/>
    <mergeCell ref="X28:X29"/>
    <mergeCell ref="AH12:AM12"/>
    <mergeCell ref="AN12:AR12"/>
    <mergeCell ref="AH13:AH14"/>
    <mergeCell ref="AI13:AI14"/>
    <mergeCell ref="AJ13:AJ14"/>
    <mergeCell ref="AK13:AK14"/>
    <mergeCell ref="AL13:AL14"/>
    <mergeCell ref="AM13:AM14"/>
    <mergeCell ref="AN13:AO13"/>
    <mergeCell ref="AP13:AP14"/>
    <mergeCell ref="AQ13:AQ14"/>
    <mergeCell ref="AR13:AR14"/>
  </mergeCells>
  <hyperlinks>
    <hyperlink ref="A2" r:id="rId1" xr:uid="{B1870C89-8E85-48A7-ABE5-F978C20327A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Modèle IO simplifié</vt:lpstr>
      <vt:lpstr>Modèle MRIO simplifié</vt:lpstr>
      <vt:lpstr>Calculs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2021-10-03T11:15:13Z</dcterms:created>
  <dcterms:modified xsi:type="dcterms:W3CDTF">2024-01-28T17:54:16Z</dcterms:modified>
</cp:coreProperties>
</file>