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Uni\sql_optimizer\benchmarks\"/>
    </mc:Choice>
  </mc:AlternateContent>
  <xr:revisionPtr revIDLastSave="0" documentId="13_ncr:1_{A809E775-43A5-4AE4-8235-6D21DE910476}" xr6:coauthVersionLast="47" xr6:coauthVersionMax="47" xr10:uidLastSave="{00000000-0000-0000-0000-000000000000}"/>
  <bookViews>
    <workbookView xWindow="-105" yWindow="0" windowWidth="19410" windowHeight="16305" tabRatio="608" firstSheet="6" activeTab="11" xr2:uid="{F58B29FC-FFD6-4C63-B1F9-1E1F23407971}"/>
  </bookViews>
  <sheets>
    <sheet name="postgresql_throughput" sheetId="2" state="hidden" r:id="rId1"/>
    <sheet name="duckDB_throughput" sheetId="1" state="hidden" r:id="rId2"/>
    <sheet name="sqlite_throughput" sheetId="6" state="hidden" r:id="rId3"/>
    <sheet name="mysql_throughput" sheetId="7" state="hidden" r:id="rId4"/>
    <sheet name="no_latency_results" sheetId="13" state="hidden" r:id="rId5"/>
    <sheet name="latency_results" sheetId="12" state="hidden" r:id="rId6"/>
    <sheet name="sqlite origi" sheetId="17" r:id="rId7"/>
    <sheet name="mysql" sheetId="18" r:id="rId8"/>
    <sheet name="throughput" sheetId="21" r:id="rId9"/>
    <sheet name="duckDB orig" sheetId="16" r:id="rId10"/>
    <sheet name="PostgreSQL Origin" sheetId="15" r:id="rId11"/>
    <sheet name="runtimes" sheetId="20" r:id="rId12"/>
    <sheet name="postgresql_multithread" sheetId="22" r:id="rId13"/>
    <sheet name="postgresql" sheetId="19" r:id="rId14"/>
  </sheets>
  <definedNames>
    <definedName name="ExternalData_1" localSheetId="13" hidden="1">postgresql!$A$1:$D$23</definedName>
    <definedName name="ExternalData_1" localSheetId="10" hidden="1">'PostgreSQL Origin'!$A$1:$K$27</definedName>
    <definedName name="ExternalData_1" localSheetId="0" hidden="1">postgresql_throughput!$A$1:$A$27</definedName>
    <definedName name="ExternalData_2" localSheetId="5" hidden="1">latency_results!$A$1:$L$11</definedName>
    <definedName name="ExternalData_3" localSheetId="4" hidden="1">no_latency_results!$A$1:$L$11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20" l="1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2" i="20"/>
  <c r="C76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4" i="20"/>
  <c r="C53" i="20"/>
  <c r="C52" i="20"/>
  <c r="C48" i="20"/>
  <c r="G23" i="17"/>
  <c r="H23" i="17"/>
  <c r="H22" i="17"/>
  <c r="G22" i="17"/>
  <c r="I21" i="17"/>
  <c r="H21" i="17"/>
  <c r="G21" i="17"/>
  <c r="G20" i="17"/>
  <c r="G19" i="17"/>
  <c r="I18" i="17"/>
  <c r="G18" i="17"/>
  <c r="G17" i="17"/>
  <c r="G16" i="17"/>
  <c r="G15" i="17"/>
  <c r="G14" i="17"/>
  <c r="G13" i="17"/>
  <c r="G12" i="17"/>
  <c r="G10" i="17"/>
  <c r="G9" i="17"/>
  <c r="G8" i="17"/>
  <c r="G4" i="17"/>
  <c r="I3" i="17"/>
  <c r="H3" i="17"/>
  <c r="B2" i="17"/>
  <c r="G10" i="16"/>
  <c r="D67" i="20"/>
  <c r="D66" i="20"/>
  <c r="E65" i="20"/>
  <c r="D65" i="20"/>
  <c r="E62" i="20"/>
  <c r="E47" i="20"/>
  <c r="D47" i="20"/>
  <c r="C21" i="20"/>
  <c r="C18" i="20"/>
  <c r="B21" i="18"/>
  <c r="B18" i="18"/>
  <c r="C23" i="17"/>
  <c r="B23" i="17"/>
  <c r="C22" i="17"/>
  <c r="B22" i="17"/>
  <c r="D21" i="17"/>
  <c r="C21" i="17"/>
  <c r="B21" i="17"/>
  <c r="B20" i="17"/>
  <c r="B19" i="17"/>
  <c r="D18" i="17"/>
  <c r="C18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C5" i="17"/>
  <c r="B5" i="17"/>
  <c r="B4" i="17"/>
  <c r="D3" i="17"/>
  <c r="C3" i="17"/>
  <c r="B3" i="17"/>
  <c r="C23" i="16"/>
  <c r="B23" i="16"/>
  <c r="C22" i="16"/>
  <c r="B22" i="16"/>
  <c r="D21" i="16"/>
  <c r="C21" i="16"/>
  <c r="B21" i="16"/>
  <c r="B20" i="16"/>
  <c r="B19" i="16"/>
  <c r="C18" i="16"/>
  <c r="B18" i="16"/>
  <c r="B17" i="16"/>
  <c r="B15" i="16"/>
  <c r="B14" i="16"/>
  <c r="B11" i="16"/>
  <c r="B10" i="16"/>
  <c r="B8" i="16"/>
  <c r="C5" i="16"/>
  <c r="B5" i="16"/>
  <c r="B4" i="16"/>
  <c r="C3" i="16"/>
  <c r="B3" i="16"/>
  <c r="M2" i="13"/>
  <c r="M3" i="13"/>
  <c r="M4" i="13"/>
  <c r="M5" i="13"/>
  <c r="M6" i="13"/>
  <c r="M7" i="13"/>
  <c r="M8" i="13"/>
  <c r="M9" i="13"/>
  <c r="M10" i="13"/>
  <c r="M11" i="13"/>
  <c r="M2" i="12"/>
  <c r="M3" i="12"/>
  <c r="M4" i="12"/>
  <c r="M5" i="12"/>
  <c r="M6" i="12"/>
  <c r="M7" i="12"/>
  <c r="M8" i="12"/>
  <c r="M9" i="12"/>
  <c r="M10" i="12"/>
  <c r="M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87168-8B7C-449C-9285-F2C807332F43}" keepAlive="1" name="Query - latency_results" description="Connection to the 'latency_results' query in the workbook." type="5" refreshedVersion="0" background="1">
    <dbPr connection="Provider=Microsoft.Mashup.OleDb.1;Data Source=$Workbook$;Location=latency_results;Extended Properties=&quot;&quot;" command="SELECT * FROM [latency_results]"/>
  </connection>
  <connection id="2" xr16:uid="{D5C78106-C08A-499E-B73B-0DAB24B49A89}" keepAlive="1" name="Query - latency_results (2)" description="Connection to the 'latency_results (2)' query in the workbook." type="5" refreshedVersion="8" background="1" saveData="1">
    <dbPr connection="Provider=Microsoft.Mashup.OleDb.1;Data Source=$Workbook$;Location=&quot;latency_results (2)&quot;;Extended Properties=&quot;&quot;" command="SELECT * FROM [latency_results (2)]"/>
  </connection>
  <connection id="3" xr16:uid="{A08793B7-F029-408D-BC45-9DCDDC25FEF5}" keepAlive="1" name="Query - no_latency_results" description="Connection to the 'no_latency_results' query in the workbook." type="5" refreshedVersion="0" background="1">
    <dbPr connection="Provider=Microsoft.Mashup.OleDb.1;Data Source=$Workbook$;Location=no_latency_results;Extended Properties=&quot;&quot;" command="SELECT * FROM [no_latency_results]"/>
  </connection>
  <connection id="4" xr16:uid="{8C282C86-0034-4F3D-9C8D-2848F66D4AC2}" keepAlive="1" name="Query - no_latency_results (2)" description="Connection to the 'no_latency_results (2)' query in the workbook." type="5" refreshedVersion="8" background="1" saveData="1">
    <dbPr connection="Provider=Microsoft.Mashup.OleDb.1;Data Source=$Workbook$;Location=&quot;no_latency_results (2)&quot;;Extended Properties=&quot;&quot;" command="SELECT * FROM [no_latency_results (2)]"/>
  </connection>
  <connection id="5" xr16:uid="{70323372-8D2D-44EC-B812-6D1BFDDDE7F9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6" xr16:uid="{387570F3-8B85-4C05-8E10-FA31B75D087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7" xr16:uid="{FA5CDB3E-E787-4FEB-8034-8D5A48A74F2D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8" xr16:uid="{4506F712-8B7E-4027-BC65-354E2DAA0D43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9" xr16:uid="{18A46A28-A55A-44A9-9F76-B687D164B3E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0" xr16:uid="{083C0F0F-1365-40E8-B00F-17D2BF555733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</connections>
</file>

<file path=xl/sharedStrings.xml><?xml version="1.0" encoding="utf-8"?>
<sst xmlns="http://schemas.openxmlformats.org/spreadsheetml/2006/main" count="859" uniqueCount="141">
  <si>
    <t>query</t>
  </si>
  <si>
    <t>original</t>
  </si>
  <si>
    <t>decoupled</t>
  </si>
  <si>
    <t>not_decoupled</t>
  </si>
  <si>
    <t>263.984</t>
  </si>
  <si>
    <t>403.423</t>
  </si>
  <si>
    <t>189.89</t>
  </si>
  <si>
    <t>271.144</t>
  </si>
  <si>
    <t>311.175</t>
  </si>
  <si>
    <t>381.615</t>
  </si>
  <si>
    <t>350.789</t>
  </si>
  <si>
    <t>1306.86</t>
  </si>
  <si>
    <t>563.322</t>
  </si>
  <si>
    <t>115.037</t>
  </si>
  <si>
    <t>462.529</t>
  </si>
  <si>
    <t>483.964</t>
  </si>
  <si>
    <t>312.644</t>
  </si>
  <si>
    <t>355.307</t>
  </si>
  <si>
    <t>241.584</t>
  </si>
  <si>
    <t>timeout</t>
  </si>
  <si>
    <t>2811.084</t>
  </si>
  <si>
    <t>405.254</t>
  </si>
  <si>
    <t>tpchExtended1_001</t>
  </si>
  <si>
    <t>tpchExtended1_01</t>
  </si>
  <si>
    <t>tpchExtended1_1</t>
  </si>
  <si>
    <t>tpchExtended1_10</t>
  </si>
  <si>
    <t>260.43</t>
  </si>
  <si>
    <t>913.921</t>
  </si>
  <si>
    <t>449.789</t>
  </si>
  <si>
    <t>553.529</t>
  </si>
  <si>
    <t>782.444</t>
  </si>
  <si>
    <t>826.007</t>
  </si>
  <si>
    <t>940.837</t>
  </si>
  <si>
    <t>3341.354</t>
  </si>
  <si>
    <t>1197.766</t>
  </si>
  <si>
    <t>229.951</t>
  </si>
  <si>
    <t>1332.32</t>
  </si>
  <si>
    <t>1156.82</t>
  </si>
  <si>
    <t>806.55</t>
  </si>
  <si>
    <t>827.433</t>
  </si>
  <si>
    <t>484.363</t>
  </si>
  <si>
    <t>2323.548</t>
  </si>
  <si>
    <t>1101.959</t>
  </si>
  <si>
    <t>1327.668</t>
  </si>
  <si>
    <t>434.644</t>
  </si>
  <si>
    <t>1959.822</t>
  </si>
  <si>
    <t>260.92</t>
  </si>
  <si>
    <t>402.194</t>
  </si>
  <si>
    <t>183.095</t>
  </si>
  <si>
    <t>215.234</t>
  </si>
  <si>
    <t>300.38</t>
  </si>
  <si>
    <t>317.402</t>
  </si>
  <si>
    <t>341.579</t>
  </si>
  <si>
    <t>1260.08</t>
  </si>
  <si>
    <t>401.24</t>
  </si>
  <si>
    <t>107.267</t>
  </si>
  <si>
    <t>435.421</t>
  </si>
  <si>
    <t>490.207</t>
  </si>
  <si>
    <t>308.589</t>
  </si>
  <si>
    <t>366.616</t>
  </si>
  <si>
    <t>247.231</t>
  </si>
  <si>
    <t>3099.811</t>
  </si>
  <si>
    <t>418.445</t>
  </si>
  <si>
    <t>507.213</t>
  </si>
  <si>
    <t>227.073</t>
  </si>
  <si>
    <t>1722.218</t>
  </si>
  <si>
    <t>260.423</t>
  </si>
  <si>
    <t>395.724</t>
  </si>
  <si>
    <t>188.608</t>
  </si>
  <si>
    <t>215.024</t>
  </si>
  <si>
    <t>267.164</t>
  </si>
  <si>
    <t>317.395</t>
  </si>
  <si>
    <t>341.984</t>
  </si>
  <si>
    <t>1024.572</t>
  </si>
  <si>
    <t>548.164</t>
  </si>
  <si>
    <t>102.389</t>
  </si>
  <si>
    <t>383.794</t>
  </si>
  <si>
    <t>495.079</t>
  </si>
  <si>
    <t>276.726</t>
  </si>
  <si>
    <t>337.169</t>
  </si>
  <si>
    <t>245.419</t>
  </si>
  <si>
    <t>3340.996</t>
  </si>
  <si>
    <t>373.067</t>
  </si>
  <si>
    <t>438.116</t>
  </si>
  <si>
    <t>220.394</t>
  </si>
  <si>
    <t>original 2</t>
  </si>
  <si>
    <t>decoupled 2</t>
  </si>
  <si>
    <t>original 4</t>
  </si>
  <si>
    <t>original 8</t>
  </si>
  <si>
    <t>decoupled 4</t>
  </si>
  <si>
    <t>decoupled 8</t>
  </si>
  <si>
    <t>not_decoupled 2</t>
  </si>
  <si>
    <t>not_decoupled 4</t>
  </si>
  <si>
    <t>not_decoupled 8</t>
  </si>
  <si>
    <t>original 0</t>
  </si>
  <si>
    <t>decoupled 0</t>
  </si>
  <si>
    <t>not decoupled 0</t>
  </si>
  <si>
    <t>w1'</t>
  </si>
  <si>
    <t>w1''</t>
  </si>
  <si>
    <t>w1'''</t>
  </si>
  <si>
    <t>w2'</t>
  </si>
  <si>
    <t>w2''</t>
  </si>
  <si>
    <t>w2'''</t>
  </si>
  <si>
    <t>w3'</t>
  </si>
  <si>
    <t>w3''</t>
  </si>
  <si>
    <t>w3'''</t>
  </si>
  <si>
    <t>w4'</t>
  </si>
  <si>
    <t>w4''</t>
  </si>
  <si>
    <t>w4'''</t>
  </si>
  <si>
    <t>avg qd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</si>
  <si>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</si>
  <si>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</si>
  <si>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</si>
  <si>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</si>
  <si>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</si>
  <si>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</si>
  <si>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</si>
  <si>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</si>
  <si>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</si>
  <si>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</si>
  <si>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</si>
  <si>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</si>
  <si>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</si>
  <si>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</si>
  <si>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</si>
  <si>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</si>
  <si>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</si>
  <si>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</si>
  <si>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</si>
  <si>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</si>
  <si>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</si>
  <si>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Q20</t>
  </si>
  <si>
    <t>database</t>
  </si>
  <si>
    <t>MySQL</t>
  </si>
  <si>
    <t>PostgreSQL</t>
  </si>
  <si>
    <t>SQLite</t>
  </si>
  <si>
    <t>DuckDB</t>
  </si>
  <si>
    <t>Threads</t>
  </si>
  <si>
    <t>best_decorrelated</t>
  </si>
  <si>
    <t>best_decoupled</t>
  </si>
  <si>
    <t>Umbra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</si>
</sst>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2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0" fillId="2" borderId="1" xfId="0" applyFill="1" applyBorder="1"/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2" borderId="2" xfId="0" applyFill="1" applyBorder="1"/>
    <xf numFmtId="0" fontId="2" fillId="3" borderId="0" xfId="0" applyFont="1" applyFill="1"/>
    <xf numFmtId="0" fontId="0" fillId="6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/>
    <xf numFmtId="0" fontId="0" fillId="7" borderId="3" xfId="0" applyFill="1" applyBorder="1"/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51079F7-4DCE-4121-906C-15F68C4231E7}" autoFormatId="16" applyNumberFormats="0" applyBorderFormats="0" applyFontFormats="0" applyPatternFormats="0" applyAlignmentFormats="0" applyWidthHeightFormats="0">
  <queryTableRefresh nextId="25" unboundColumnsRight="3">
    <queryTableFields count="4">
      <queryTableField id="1" name="query" tableColumnId="1"/>
      <queryTableField id="22" dataBound="0" tableColumnId="16"/>
      <queryTableField id="23" dataBound="0" tableColumnId="17"/>
      <queryTableField id="24" dataBound="0" tableColumnId="18"/>
    </queryTableFields>
    <queryTableDeletedFields count="3">
      <deletedField name="original"/>
      <deletedField name="decoupled"/>
      <deletedField name="not_decoup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A094EF-9722-40FB-9EB7-F62AA8EB751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88403-6389-43B4-8CA1-52E7AC71FEDE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B6181C0-71EB-4762-9FE4-2000313C4CD1}" autoFormatId="16" applyNumberFormats="0" applyBorderFormats="0" applyFontFormats="0" applyPatternFormats="0" applyAlignmentFormats="0" applyWidthHeightFormats="0">
  <queryTableRefresh nextId="18" unboundColumnsRight="2">
    <queryTableFields count="13">
      <queryTableField id="1" name="query" tableColumnId="1"/>
      <queryTableField id="14" dataBound="0" tableColumnId="14"/>
      <queryTableField id="2" name="original" tableColumnId="2"/>
      <queryTableField id="11" dataBound="0" tableColumnId="11"/>
      <queryTableField id="12" dataBound="0" tableColumnId="12"/>
      <queryTableField id="15" dataBound="0" tableColumnId="15"/>
      <queryTableField id="3" name="decoupled" tableColumnId="3"/>
      <queryTableField id="5" dataBound="0" tableColumnId="4"/>
      <queryTableField id="13" dataBound="0" tableColumnId="13"/>
      <queryTableField id="16" dataBound="0" tableColumnId="16"/>
      <queryTableField id="4" name="not_decoupled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BD9E63B-0D2F-4729-9614-C1B8A4626C60}" autoFormatId="16" applyNumberFormats="0" applyBorderFormats="0" applyFontFormats="0" applyPatternFormats="0" applyAlignmentFormats="0" applyWidthHeightFormats="0">
  <queryTableRefresh nextId="21">
    <queryTableFields count="4">
      <queryTableField id="1" name="query" tableColumnId="1"/>
      <queryTableField id="2" name="original" tableColumnId="2"/>
      <queryTableField id="3" name="decoupled" tableColumnId="3"/>
      <queryTableField id="4" name="not_decoupl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8917A-62A5-4006-A9D6-5E153C541EAE}" name="results" displayName="results" ref="A1:D27" tableType="queryTable" totalsRowShown="0">
  <autoFilter ref="A1:D27" xr:uid="{D778917A-62A5-4006-A9D6-5E153C541EAE}"/>
  <tableColumns count="4">
    <tableColumn id="1" xr3:uid="{98ABAA82-3573-448C-8747-429F0C8CC5AE}" uniqueName="1" name="query" queryTableFieldId="1" dataDxfId="18"/>
    <tableColumn id="16" xr3:uid="{BAD65B6D-3F6F-4B95-ABC2-C316DCC23730}" uniqueName="16" name="original" queryTableFieldId="22" dataDxfId="17"/>
    <tableColumn id="17" xr3:uid="{26856502-A7CE-451D-98E1-0F27E090603F}" uniqueName="17" name="decoupled 2" queryTableFieldId="23" dataDxfId="16"/>
    <tableColumn id="18" xr3:uid="{C7FACF4B-C987-4B0A-A7F1-FF1B4F2DA4C7}" uniqueName="18" name="not_decoupled 2" queryTableFieldId="2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39BE20-1637-4CCD-8FC8-22F917345A5D}" name="no_latency_results__2" displayName="no_latency_results__2" ref="A1:M11" tableType="queryTable" totalsRowShown="0">
  <autoFilter ref="A1:M11" xr:uid="{0739BE20-1637-4CCD-8FC8-22F917345A5D}"/>
  <tableColumns count="13">
    <tableColumn id="1" xr3:uid="{CC3983AB-E9EE-4C48-BF5E-14125A5A3C01}" uniqueName="1" name="w1'" queryTableFieldId="1"/>
    <tableColumn id="2" xr3:uid="{5FE75880-742D-4B2B-8BF1-26AD0D775CDC}" uniqueName="2" name="w1''" queryTableFieldId="2"/>
    <tableColumn id="3" xr3:uid="{27015380-C365-4FDC-9671-FC0E9F0216E5}" uniqueName="3" name="w1'''" queryTableFieldId="3"/>
    <tableColumn id="4" xr3:uid="{FF36AC01-C357-4C0C-BEFC-42A591999456}" uniqueName="4" name="w2'" queryTableFieldId="4"/>
    <tableColumn id="5" xr3:uid="{C8D9295F-B9A0-499A-8EE3-85A7597C8F2D}" uniqueName="5" name="w2''" queryTableFieldId="5"/>
    <tableColumn id="6" xr3:uid="{A7063EF8-BC09-4480-A703-5585BB8A85B2}" uniqueName="6" name="w2'''" queryTableFieldId="6"/>
    <tableColumn id="7" xr3:uid="{AE9EFDC1-4F58-4C62-AAF1-13CC8E58F3D0}" uniqueName="7" name="w3'" queryTableFieldId="7"/>
    <tableColumn id="8" xr3:uid="{B658BBA7-5596-4B1D-9C8A-FD10EA3B604B}" uniqueName="8" name="w3''" queryTableFieldId="8"/>
    <tableColumn id="9" xr3:uid="{0E6EBBBA-7554-4F01-805C-92838180A479}" uniqueName="9" name="w3'''" queryTableFieldId="9"/>
    <tableColumn id="10" xr3:uid="{FD19B235-C645-4B17-BD84-CB60B7D8038B}" uniqueName="10" name="w4'" queryTableFieldId="10"/>
    <tableColumn id="11" xr3:uid="{7983EAB4-0BD8-4B70-A22A-CEB4CB86C8D5}" uniqueName="11" name="w4''" queryTableFieldId="11"/>
    <tableColumn id="12" xr3:uid="{2B236A03-4C52-4EA6-8CF7-8845AE96AF75}" uniqueName="12" name="w4'''" queryTableFieldId="12"/>
    <tableColumn id="13" xr3:uid="{2DED9F4D-78F5-442D-8183-5C4AF921E0CC}" uniqueName="13" name="avg qd" queryTableFieldId="13" dataDxfId="14">
      <calculatedColumnFormula xml:space="preserve"> AVERAGE(no_latency_results__2[[#This Row],[w1'''''']],no_latency_results__2[[#This Row],[w2'''''']],no_latency_results__2[[#This Row],[w3'''''']],no_latency_results__2[[#This Row],[w4'''''']])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0A107-B777-436C-AE10-5BA6A23C06F1}" name="latency_results__2" displayName="latency_results__2" ref="A1:M11" tableType="queryTable" totalsRowShown="0">
  <autoFilter ref="A1:M11" xr:uid="{F000A107-B777-436C-AE10-5BA6A23C06F1}"/>
  <tableColumns count="13">
    <tableColumn id="1" xr3:uid="{9AF0980D-1E77-4F0A-AC42-CC217A6849B9}" uniqueName="1" name="w1'" queryTableFieldId="1"/>
    <tableColumn id="2" xr3:uid="{6A952927-F039-4B19-9F5C-97528382554D}" uniqueName="2" name="w1''" queryTableFieldId="2"/>
    <tableColumn id="3" xr3:uid="{CB5F036F-729E-485E-AAA1-2560D9906592}" uniqueName="3" name="w1'''" queryTableFieldId="3"/>
    <tableColumn id="4" xr3:uid="{03BEE294-3C01-461D-9D93-97E2E2E9D44A}" uniqueName="4" name="w2'" queryTableFieldId="4"/>
    <tableColumn id="5" xr3:uid="{EA3B2946-4E04-44D7-8AE8-558ADD668B33}" uniqueName="5" name="w2''" queryTableFieldId="5"/>
    <tableColumn id="6" xr3:uid="{9CF3BF0A-9D66-4C97-B5F6-C0C4BCFF73F9}" uniqueName="6" name="w2'''" queryTableFieldId="6"/>
    <tableColumn id="7" xr3:uid="{06278C2D-1730-42F3-9854-578C93E37260}" uniqueName="7" name="w3'" queryTableFieldId="7"/>
    <tableColumn id="8" xr3:uid="{E0F376FD-F39B-4B04-BBA4-3F87777B85F8}" uniqueName="8" name="w3''" queryTableFieldId="8"/>
    <tableColumn id="9" xr3:uid="{16E4AEA0-0FAB-403C-AD22-BEF35877FC0F}" uniqueName="9" name="w3'''" queryTableFieldId="9"/>
    <tableColumn id="10" xr3:uid="{B9C0C284-4CB4-4F74-AD30-F859DC1DE9F1}" uniqueName="10" name="w4'" queryTableFieldId="10"/>
    <tableColumn id="11" xr3:uid="{4536FED8-9EF4-41C9-9CA7-C5E9214548F0}" uniqueName="11" name="w4''" queryTableFieldId="11"/>
    <tableColumn id="12" xr3:uid="{31036266-7AC2-4468-91B2-D8A784ADD145}" uniqueName="12" name="w4'''" queryTableFieldId="12"/>
    <tableColumn id="13" xr3:uid="{3B7C7BA3-07A6-4CAE-A023-E6F3AC831CC3}" uniqueName="13" name="avg qd" queryTableFieldId="13" dataDxfId="13">
      <calculatedColumnFormula xml:space="preserve"> AVERAGE(latency_results__2[[#This Row],[w1'''''']],latency_results__2[[#This Row],[w2'''''']],latency_results__2[[#This Row],[w3'''''']],latency_results__2[[#This Row],[w4'''''']])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7FBD7-4A2C-4836-97C3-9004D8BE5DF5}" name="results7" displayName="results7" ref="A1:M27" tableType="queryTable" totalsRowShown="0">
  <autoFilter ref="A1:M27" xr:uid="{2847FBD7-4A2C-4836-97C3-9004D8BE5DF5}"/>
  <tableColumns count="13">
    <tableColumn id="1" xr3:uid="{564A192C-E588-488D-AD29-00BEBFBB3638}" uniqueName="1" name="query" queryTableFieldId="1" dataDxfId="12"/>
    <tableColumn id="14" xr3:uid="{509D08B1-B8AC-48DC-8D15-AFDC4DAFFCC6}" uniqueName="14" name="original 0" queryTableFieldId="14" dataDxfId="11"/>
    <tableColumn id="2" xr3:uid="{52762EC1-6A83-45CF-842A-C1BBF6D35793}" uniqueName="2" name="original 2" queryTableFieldId="2" dataDxfId="10"/>
    <tableColumn id="11" xr3:uid="{60D6A5B2-6644-4E3D-A08A-9999C8BA0E87}" uniqueName="11" name="original 4" queryTableFieldId="11" dataDxfId="9"/>
    <tableColumn id="12" xr3:uid="{80EC6CF0-5173-4E08-8ECC-8B614C83E133}" uniqueName="12" name="original 8" queryTableFieldId="12" dataDxfId="8"/>
    <tableColumn id="15" xr3:uid="{6982728A-A012-4D2A-A272-F8F85D16B7B6}" uniqueName="15" name="decoupled 0" queryTableFieldId="15" dataDxfId="7"/>
    <tableColumn id="3" xr3:uid="{7B09B331-D5D1-467F-9615-342948355ADC}" uniqueName="3" name="decoupled 2" queryTableFieldId="3"/>
    <tableColumn id="4" xr3:uid="{B4ED682C-5787-4C86-82D7-D4A28BEC7BC8}" uniqueName="4" name="decoupled 4" queryTableFieldId="5" dataDxfId="6"/>
    <tableColumn id="13" xr3:uid="{00633CBD-D654-401F-8A02-F63E1CBF34AC}" uniqueName="13" name="decoupled 8" queryTableFieldId="13"/>
    <tableColumn id="16" xr3:uid="{97E22246-3950-4511-B377-51A6E2E381A1}" uniqueName="16" name="not decoupled 0" queryTableFieldId="16"/>
    <tableColumn id="5" xr3:uid="{7154DDBC-0D3A-4BFB-B3BC-CBFD88CA35C3}" uniqueName="5" name="not_decoupled 2" queryTableFieldId="4" dataDxfId="5"/>
    <tableColumn id="6" xr3:uid="{789A8E62-2240-46B2-8E51-5516FEFC5E3E}" uniqueName="6" name="not_decoupled 4" queryTableFieldId="6" dataDxfId="4"/>
    <tableColumn id="7" xr3:uid="{9E91B435-0508-4014-9F19-A97659F1B5E3}" uniqueName="7" name="not_decoupled 8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D0D15-95F4-40E4-ABD9-E69CAFE57F7C}" name="results73" displayName="results73" ref="A1:D23" tableType="queryTable" totalsRowShown="0">
  <autoFilter ref="A1:D23" xr:uid="{E2CD0D15-95F4-40E4-ABD9-E69CAFE57F7C}"/>
  <tableColumns count="4">
    <tableColumn id="1" xr3:uid="{5D5B045E-2963-40D8-BA68-ED0BACAFBE5C}" uniqueName="1" name="query" queryTableFieldId="1" dataDxfId="2"/>
    <tableColumn id="2" xr3:uid="{45607843-7C52-4622-AECF-60AC1E1005A3}" uniqueName="2" name="original 2" queryTableFieldId="2" dataDxfId="1"/>
    <tableColumn id="3" xr3:uid="{1F423566-4032-45A9-AA38-2A4DADC5B9C5}" uniqueName="3" name="decoupled 2" queryTableFieldId="3"/>
    <tableColumn id="5" xr3:uid="{E3304128-F71A-42A7-A60B-E465F4A405FC}" uniqueName="5" name="not_decoupled 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2210-F1CC-495D-8AAC-67D7319D7490}">
  <dimension ref="A1:D27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14.7109375" customWidth="1"/>
    <col min="3" max="3" width="12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86</v>
      </c>
      <c r="D1" t="s">
        <v>91</v>
      </c>
    </row>
    <row r="2" spans="1:4" x14ac:dyDescent="0.25">
      <c r="A2" t="s">
        <v>110</v>
      </c>
      <c r="B2">
        <v>1828.3448298979072</v>
      </c>
      <c r="C2">
        <v>1828.7767160148519</v>
      </c>
      <c r="D2">
        <v>1827.1551802894619</v>
      </c>
    </row>
    <row r="3" spans="1:4" x14ac:dyDescent="0.25">
      <c r="A3" s="2" t="s">
        <v>111</v>
      </c>
      <c r="B3">
        <v>13637.190132735319</v>
      </c>
      <c r="C3">
        <v>16460.453759841977</v>
      </c>
      <c r="D3">
        <v>137572.60776520942</v>
      </c>
    </row>
    <row r="4" spans="1:4" x14ac:dyDescent="0.25">
      <c r="A4" t="s">
        <v>112</v>
      </c>
      <c r="B4">
        <v>8923.6359850578665</v>
      </c>
      <c r="C4">
        <v>8825.9305840559555</v>
      </c>
      <c r="D4">
        <v>8949.7916687383786</v>
      </c>
    </row>
    <row r="5" spans="1:4" x14ac:dyDescent="0.25">
      <c r="A5" s="16" t="s">
        <v>113</v>
      </c>
      <c r="B5">
        <v>18958.344304597402</v>
      </c>
      <c r="C5">
        <v>12821.88267977348</v>
      </c>
      <c r="D5">
        <v>18938.297973076049</v>
      </c>
    </row>
    <row r="6" spans="1:4" x14ac:dyDescent="0.25">
      <c r="A6" t="s">
        <v>114</v>
      </c>
      <c r="B6">
        <v>13277.077862685512</v>
      </c>
      <c r="C6">
        <v>13199.432424405752</v>
      </c>
      <c r="D6">
        <v>13343.068831703133</v>
      </c>
    </row>
    <row r="7" spans="1:4" x14ac:dyDescent="0.25">
      <c r="A7" t="s">
        <v>115</v>
      </c>
      <c r="B7">
        <v>11569.052783803325</v>
      </c>
      <c r="C7">
        <v>11562.104559965568</v>
      </c>
      <c r="D7">
        <v>11581.632817200012</v>
      </c>
    </row>
    <row r="8" spans="1:4" x14ac:dyDescent="0.25">
      <c r="A8" t="s">
        <v>116</v>
      </c>
      <c r="B8">
        <v>9433.5914468770879</v>
      </c>
      <c r="C8">
        <v>9420.4339679914592</v>
      </c>
      <c r="D8">
        <v>9434.7287122381531</v>
      </c>
    </row>
    <row r="9" spans="1:4" x14ac:dyDescent="0.25">
      <c r="A9" t="s">
        <v>117</v>
      </c>
      <c r="B9">
        <v>10262.579499357164</v>
      </c>
      <c r="C9">
        <v>10213.751113582586</v>
      </c>
      <c r="D9">
        <v>10236.840683479728</v>
      </c>
    </row>
    <row r="10" spans="1:4" x14ac:dyDescent="0.25">
      <c r="A10" t="s">
        <v>118</v>
      </c>
      <c r="B10">
        <v>2754.6944584729818</v>
      </c>
      <c r="C10">
        <v>2742.1864823917354</v>
      </c>
      <c r="D10">
        <v>2730.4644747610273</v>
      </c>
    </row>
    <row r="11" spans="1:4" x14ac:dyDescent="0.25">
      <c r="A11" t="s">
        <v>119</v>
      </c>
      <c r="B11">
        <v>6390.6611138922326</v>
      </c>
      <c r="C11">
        <v>6408.1682784989935</v>
      </c>
      <c r="D11">
        <v>6538.1318377962134</v>
      </c>
    </row>
    <row r="12" spans="1:4" x14ac:dyDescent="0.25">
      <c r="A12" t="s">
        <v>120</v>
      </c>
      <c r="B12">
        <v>31294.279231899298</v>
      </c>
      <c r="C12">
        <v>32768.680423444166</v>
      </c>
      <c r="D12">
        <v>31546.570624884986</v>
      </c>
    </row>
    <row r="13" spans="1:4" x14ac:dyDescent="0.25">
      <c r="A13" t="s">
        <v>121</v>
      </c>
      <c r="B13">
        <v>7783.2957501043184</v>
      </c>
      <c r="C13">
        <v>7752.7393012197635</v>
      </c>
      <c r="D13">
        <v>7609.8192033787591</v>
      </c>
    </row>
    <row r="14" spans="1:4" x14ac:dyDescent="0.25">
      <c r="A14" t="s">
        <v>122</v>
      </c>
      <c r="B14">
        <v>7438.5698109776768</v>
      </c>
      <c r="C14">
        <v>7332.7222731439042</v>
      </c>
      <c r="D14">
        <v>7385.5546756715721</v>
      </c>
    </row>
    <row r="15" spans="1:4" x14ac:dyDescent="0.25">
      <c r="A15" t="s">
        <v>123</v>
      </c>
      <c r="B15">
        <v>11514.694028991438</v>
      </c>
      <c r="C15">
        <v>11525.864359786257</v>
      </c>
      <c r="D15">
        <v>11531.513062641743</v>
      </c>
    </row>
    <row r="16" spans="1:4" x14ac:dyDescent="0.25">
      <c r="A16" t="s">
        <v>124</v>
      </c>
      <c r="B16">
        <v>10132.082959243695</v>
      </c>
      <c r="C16">
        <v>10153.372329804097</v>
      </c>
      <c r="D16">
        <v>10153.257785574478</v>
      </c>
    </row>
    <row r="17" spans="1:4" x14ac:dyDescent="0.25">
      <c r="A17" t="s">
        <v>125</v>
      </c>
      <c r="B17">
        <v>14901.649115835486</v>
      </c>
      <c r="C17">
        <v>14977.845270537331</v>
      </c>
      <c r="D17">
        <v>14938.937094625719</v>
      </c>
    </row>
    <row r="18" spans="1:4" x14ac:dyDescent="0.25">
      <c r="A18" s="2" t="s">
        <v>126</v>
      </c>
      <c r="B18">
        <v>1.3787879843963067</v>
      </c>
      <c r="C18">
        <v>1398.9693481929785</v>
      </c>
      <c r="D18">
        <v>2186.2250815887055</v>
      </c>
    </row>
    <row r="19" spans="1:4" x14ac:dyDescent="0.25">
      <c r="A19" t="s">
        <v>127</v>
      </c>
      <c r="B19">
        <v>1280.6447619494829</v>
      </c>
      <c r="C19">
        <v>1324.8762068794194</v>
      </c>
      <c r="D19">
        <v>1278.3046839214128</v>
      </c>
    </row>
    <row r="20" spans="1:4" x14ac:dyDescent="0.25">
      <c r="A20" t="s">
        <v>128</v>
      </c>
      <c r="B20">
        <v>8883.3176230216104</v>
      </c>
      <c r="C20">
        <v>8313.857352683066</v>
      </c>
      <c r="D20">
        <v>8674.0090547016734</v>
      </c>
    </row>
    <row r="21" spans="1:4" x14ac:dyDescent="0.25">
      <c r="A21" s="2" t="s">
        <v>131</v>
      </c>
      <c r="B21">
        <v>0.78661152933254097</v>
      </c>
      <c r="C21">
        <v>2267.1595639496436</v>
      </c>
      <c r="D21">
        <v>1182.9170998552897</v>
      </c>
    </row>
    <row r="22" spans="1:4" x14ac:dyDescent="0.25">
      <c r="A22" s="16" t="s">
        <v>129</v>
      </c>
      <c r="B22">
        <v>6775.3610232300789</v>
      </c>
      <c r="C22">
        <v>3939.0928706795808</v>
      </c>
      <c r="D22">
        <v>6827.3107602210539</v>
      </c>
    </row>
    <row r="23" spans="1:4" x14ac:dyDescent="0.25">
      <c r="A23" s="16" t="s">
        <v>130</v>
      </c>
      <c r="B23">
        <v>16556.215249194032</v>
      </c>
      <c r="C23">
        <v>9263.6194505129733</v>
      </c>
      <c r="D23">
        <v>16826.597241372863</v>
      </c>
    </row>
    <row r="24" spans="1:4" x14ac:dyDescent="0.25">
      <c r="A24" t="s">
        <v>22</v>
      </c>
      <c r="B24" t="e">
        <v>#VALUE!</v>
      </c>
      <c r="C24">
        <v>1608.509372024537</v>
      </c>
      <c r="D24">
        <v>2792.2864637708585</v>
      </c>
    </row>
    <row r="25" spans="1:4" x14ac:dyDescent="0.25">
      <c r="A25" t="s">
        <v>23</v>
      </c>
      <c r="B25" t="e">
        <v>#VALUE!</v>
      </c>
      <c r="C25">
        <v>1609.3672325678706</v>
      </c>
      <c r="D25">
        <v>2077.072066900183</v>
      </c>
    </row>
    <row r="26" spans="1:4" x14ac:dyDescent="0.25">
      <c r="A26" t="s">
        <v>24</v>
      </c>
      <c r="B26" t="e">
        <v>#VALUE!</v>
      </c>
      <c r="C26">
        <v>1550.1679563920527</v>
      </c>
      <c r="D26">
        <v>1242.0688727189925</v>
      </c>
    </row>
    <row r="27" spans="1:4" x14ac:dyDescent="0.25">
      <c r="A27" t="s">
        <v>25</v>
      </c>
      <c r="B27" t="e">
        <v>#VALUE!</v>
      </c>
      <c r="C27">
        <v>1309.6933680402074</v>
      </c>
      <c r="D27">
        <v>272.54041736536692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6546-1D9E-4060-B38B-6A7DE30486A3}">
  <dimension ref="A1:I23"/>
  <sheetViews>
    <sheetView workbookViewId="0">
      <selection activeCell="I2" sqref="I2:I23"/>
    </sheetView>
  </sheetViews>
  <sheetFormatPr defaultRowHeight="15" x14ac:dyDescent="0.25"/>
  <cols>
    <col min="5" max="5" width="12" bestFit="1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25">
      <c r="A2" s="5" t="s">
        <v>110</v>
      </c>
      <c r="B2" s="6">
        <v>0.87653300000000001</v>
      </c>
      <c r="C2" s="6"/>
      <c r="D2" s="10"/>
      <c r="F2" s="5" t="s">
        <v>110</v>
      </c>
      <c r="G2" s="21">
        <v>0.84899999999999998</v>
      </c>
      <c r="H2" s="6"/>
      <c r="I2" s="10"/>
    </row>
    <row r="3" spans="1:9" x14ac:dyDescent="0.25">
      <c r="A3" s="12" t="s">
        <v>111</v>
      </c>
      <c r="B3" s="7">
        <f xml:space="preserve"> 0.080199 + 0.004376</f>
        <v>8.4575000000000011E-2</v>
      </c>
      <c r="C3" s="7">
        <f xml:space="preserve"> 0.081682 + 0.007874</f>
        <v>8.9556000000000011E-2</v>
      </c>
      <c r="D3" s="11">
        <v>5.1899000000000001E-2</v>
      </c>
      <c r="F3" s="12" t="s">
        <v>111</v>
      </c>
      <c r="G3" s="20">
        <v>0.19400000000000001</v>
      </c>
      <c r="H3" s="20">
        <v>0.19800000000000001</v>
      </c>
      <c r="I3" s="24">
        <v>0.249</v>
      </c>
    </row>
    <row r="4" spans="1:9" x14ac:dyDescent="0.25">
      <c r="A4" s="5" t="s">
        <v>112</v>
      </c>
      <c r="B4" s="6">
        <f xml:space="preserve"> 0.302539 + 0.000164</f>
        <v>0.302703</v>
      </c>
      <c r="C4" s="6"/>
      <c r="D4" s="10"/>
      <c r="F4" s="5" t="s">
        <v>112</v>
      </c>
      <c r="G4" s="21">
        <v>0.78200000000000003</v>
      </c>
      <c r="H4" s="6"/>
      <c r="I4" s="10"/>
    </row>
    <row r="5" spans="1:9" x14ac:dyDescent="0.25">
      <c r="A5" s="15" t="s">
        <v>113</v>
      </c>
      <c r="B5" s="7">
        <f xml:space="preserve"> 0.352304 + 0.026299</f>
        <v>0.37860300000000002</v>
      </c>
      <c r="C5" s="7">
        <f>0.346193 + 0.036544</f>
        <v>0.38273699999999999</v>
      </c>
      <c r="D5" s="11"/>
      <c r="F5" s="15" t="s">
        <v>113</v>
      </c>
      <c r="G5" s="20">
        <v>0.76900000000000002</v>
      </c>
      <c r="H5" s="20">
        <v>0.76400000000000001</v>
      </c>
      <c r="I5" s="11"/>
    </row>
    <row r="6" spans="1:9" x14ac:dyDescent="0.25">
      <c r="A6" s="5" t="s">
        <v>114</v>
      </c>
      <c r="B6" s="6">
        <v>0.324577</v>
      </c>
      <c r="C6" s="6"/>
      <c r="D6" s="10"/>
      <c r="F6" s="5" t="s">
        <v>114</v>
      </c>
      <c r="G6" s="21">
        <v>0.69699999999999995</v>
      </c>
      <c r="H6" s="6"/>
      <c r="I6" s="10"/>
    </row>
    <row r="7" spans="1:9" x14ac:dyDescent="0.25">
      <c r="A7" s="8" t="s">
        <v>115</v>
      </c>
      <c r="B7" s="7">
        <v>0.24845200000000001</v>
      </c>
      <c r="C7" s="7"/>
      <c r="D7" s="11"/>
      <c r="F7" s="8" t="s">
        <v>115</v>
      </c>
      <c r="G7" s="20">
        <v>0.54200000000000004</v>
      </c>
      <c r="H7" s="7"/>
      <c r="I7" s="11"/>
    </row>
    <row r="8" spans="1:9" x14ac:dyDescent="0.25">
      <c r="A8" s="5" t="s">
        <v>116</v>
      </c>
      <c r="B8" s="6">
        <f xml:space="preserve"> 0.67877 + 0.011833</f>
        <v>0.69060299999999997</v>
      </c>
      <c r="C8" s="6"/>
      <c r="D8" s="10"/>
      <c r="F8" s="5" t="s">
        <v>116</v>
      </c>
      <c r="G8" s="21">
        <v>0.85299999999999998</v>
      </c>
      <c r="H8" s="6"/>
      <c r="I8" s="10"/>
    </row>
    <row r="9" spans="1:9" x14ac:dyDescent="0.25">
      <c r="A9" s="8" t="s">
        <v>117</v>
      </c>
      <c r="B9" s="7">
        <v>0.24429400000000001</v>
      </c>
      <c r="C9" s="7"/>
      <c r="D9" s="11"/>
      <c r="F9" s="8" t="s">
        <v>117</v>
      </c>
      <c r="G9" s="20">
        <v>0.76900000000000002</v>
      </c>
      <c r="H9" s="7"/>
      <c r="I9" s="11"/>
    </row>
    <row r="10" spans="1:9" x14ac:dyDescent="0.25">
      <c r="A10" s="5" t="s">
        <v>118</v>
      </c>
      <c r="B10" s="6">
        <f xml:space="preserve"> 0.950007 + 0.004065</f>
        <v>0.95407200000000003</v>
      </c>
      <c r="C10" s="6"/>
      <c r="D10" s="10"/>
      <c r="F10" s="5" t="s">
        <v>118</v>
      </c>
      <c r="G10" s="21">
        <f xml:space="preserve"> 0.913</f>
        <v>0.91300000000000003</v>
      </c>
      <c r="H10" s="6"/>
      <c r="I10" s="10"/>
    </row>
    <row r="11" spans="1:9" x14ac:dyDescent="0.25">
      <c r="A11" s="8" t="s">
        <v>119</v>
      </c>
      <c r="B11" s="7">
        <f xml:space="preserve"> 0.574573 + 0.018753</f>
        <v>0.59332600000000002</v>
      </c>
      <c r="C11" s="7"/>
      <c r="D11" s="11"/>
      <c r="F11" s="8" t="s">
        <v>119</v>
      </c>
      <c r="G11" s="20">
        <v>0.78700000000000003</v>
      </c>
      <c r="H11" s="7"/>
      <c r="I11" s="11"/>
    </row>
    <row r="12" spans="1:9" x14ac:dyDescent="0.25">
      <c r="A12" s="5" t="s">
        <v>120</v>
      </c>
      <c r="B12" s="6">
        <v>4.2237999999999998E-2</v>
      </c>
      <c r="C12" s="6"/>
      <c r="D12" s="10"/>
      <c r="F12" s="5" t="s">
        <v>120</v>
      </c>
      <c r="G12" s="21">
        <v>0.14699999999999999</v>
      </c>
      <c r="H12" s="6"/>
      <c r="I12" s="10"/>
    </row>
    <row r="13" spans="1:9" x14ac:dyDescent="0.25">
      <c r="A13" s="8" t="s">
        <v>121</v>
      </c>
      <c r="B13" s="7">
        <v>0.178507</v>
      </c>
      <c r="C13" s="7"/>
      <c r="D13" s="11"/>
      <c r="F13" s="8" t="s">
        <v>121</v>
      </c>
      <c r="G13" s="20">
        <v>0.875</v>
      </c>
      <c r="H13" s="7"/>
      <c r="I13" s="11"/>
    </row>
    <row r="14" spans="1:9" x14ac:dyDescent="0.25">
      <c r="A14" s="5" t="s">
        <v>122</v>
      </c>
      <c r="B14" s="6">
        <f xml:space="preserve"> 0.561362 + 0.004309</f>
        <v>0.56567100000000003</v>
      </c>
      <c r="C14" s="6"/>
      <c r="D14" s="10"/>
      <c r="F14" s="5" t="s">
        <v>122</v>
      </c>
      <c r="G14" s="21">
        <v>0.249</v>
      </c>
      <c r="H14" s="6"/>
      <c r="I14" s="10"/>
    </row>
    <row r="15" spans="1:9" x14ac:dyDescent="0.25">
      <c r="A15" s="8" t="s">
        <v>123</v>
      </c>
      <c r="B15" s="7">
        <f xml:space="preserve"> 0.208064 + 0.000222</f>
        <v>0.208286</v>
      </c>
      <c r="C15" s="7"/>
      <c r="D15" s="11"/>
      <c r="F15" s="8" t="s">
        <v>123</v>
      </c>
      <c r="G15" s="20">
        <v>0.625</v>
      </c>
      <c r="H15" s="7"/>
      <c r="I15" s="11"/>
    </row>
    <row r="16" spans="1:9" x14ac:dyDescent="0.25">
      <c r="A16" s="5" t="s">
        <v>124</v>
      </c>
      <c r="B16" s="6">
        <v>0.52824599999999999</v>
      </c>
      <c r="C16" s="6"/>
      <c r="D16" s="10"/>
      <c r="F16" s="5" t="s">
        <v>124</v>
      </c>
      <c r="G16" s="21">
        <v>1.091</v>
      </c>
      <c r="H16" s="6"/>
      <c r="I16" s="10"/>
    </row>
    <row r="17" spans="1:9" x14ac:dyDescent="0.25">
      <c r="A17" s="8" t="s">
        <v>125</v>
      </c>
      <c r="B17" s="7">
        <f xml:space="preserve"> 0.128461 + 0.00762</f>
        <v>0.13608099999999998</v>
      </c>
      <c r="C17" s="7"/>
      <c r="D17" s="11"/>
      <c r="F17" s="8" t="s">
        <v>125</v>
      </c>
      <c r="G17" s="20">
        <v>0.16500000000000001</v>
      </c>
      <c r="H17" s="7"/>
      <c r="I17" s="11"/>
    </row>
    <row r="18" spans="1:9" x14ac:dyDescent="0.25">
      <c r="A18" s="12" t="s">
        <v>126</v>
      </c>
      <c r="B18" s="13">
        <f xml:space="preserve"> 1.157022 + 0.003702</f>
        <v>1.1607240000000001</v>
      </c>
      <c r="C18" s="6">
        <f xml:space="preserve"> 1.160239 + 0.000881</f>
        <v>1.1611199999999999</v>
      </c>
      <c r="D18" s="10">
        <v>0.43015700000000001</v>
      </c>
      <c r="F18" s="12" t="s">
        <v>126</v>
      </c>
      <c r="G18" s="22">
        <v>0.92200000000000004</v>
      </c>
      <c r="H18" s="21">
        <v>0.90400000000000003</v>
      </c>
      <c r="I18" s="25">
        <v>0.13</v>
      </c>
    </row>
    <row r="19" spans="1:9" x14ac:dyDescent="0.25">
      <c r="A19" s="8" t="s">
        <v>127</v>
      </c>
      <c r="B19" s="7">
        <f xml:space="preserve"> 1.709283 + 0.015483</f>
        <v>1.724766</v>
      </c>
      <c r="C19" s="7"/>
      <c r="D19" s="11"/>
      <c r="F19" s="8" t="s">
        <v>127</v>
      </c>
      <c r="G19" s="20">
        <v>1.113</v>
      </c>
      <c r="H19" s="7"/>
      <c r="I19" s="11"/>
    </row>
    <row r="20" spans="1:9" x14ac:dyDescent="0.25">
      <c r="A20" s="5" t="s">
        <v>128</v>
      </c>
      <c r="B20" s="6">
        <f xml:space="preserve"> 0.569821 + 0.003555</f>
        <v>0.573376</v>
      </c>
      <c r="C20" s="6"/>
      <c r="D20" s="10"/>
      <c r="F20" s="5" t="s">
        <v>128</v>
      </c>
      <c r="G20" s="21">
        <v>0.81299999999999994</v>
      </c>
      <c r="H20" s="6"/>
      <c r="I20" s="10"/>
    </row>
    <row r="21" spans="1:9" x14ac:dyDescent="0.25">
      <c r="A21" s="12" t="s">
        <v>131</v>
      </c>
      <c r="B21" s="14">
        <f xml:space="preserve"> 0.532486 + 0.014989</f>
        <v>0.54747500000000004</v>
      </c>
      <c r="C21" s="7">
        <f xml:space="preserve"> 0.689259 + 0.019489</f>
        <v>0.70874799999999993</v>
      </c>
      <c r="D21" s="11">
        <f xml:space="preserve"> 0.933575 + 0.02055</f>
        <v>0.954125</v>
      </c>
      <c r="F21" s="12" t="s">
        <v>131</v>
      </c>
      <c r="G21" s="23">
        <v>0.76</v>
      </c>
      <c r="H21" s="20">
        <v>0.72899999999999998</v>
      </c>
      <c r="I21" s="24">
        <v>0.85499999999999998</v>
      </c>
    </row>
    <row r="22" spans="1:9" x14ac:dyDescent="0.25">
      <c r="A22" s="15" t="s">
        <v>129</v>
      </c>
      <c r="B22" s="6">
        <f xml:space="preserve"> 1.040011 + 0.160355</f>
        <v>1.200366</v>
      </c>
      <c r="C22" s="6">
        <f xml:space="preserve"> 1.08236 + 0.123412</f>
        <v>1.2057720000000001</v>
      </c>
      <c r="D22" s="10"/>
      <c r="F22" s="15" t="s">
        <v>129</v>
      </c>
      <c r="G22" s="21">
        <v>2.0950000000000002</v>
      </c>
      <c r="H22" s="21">
        <v>2.1160000000000001</v>
      </c>
      <c r="I22" s="10"/>
    </row>
    <row r="23" spans="1:9" x14ac:dyDescent="0.25">
      <c r="A23" s="15" t="s">
        <v>130</v>
      </c>
      <c r="B23" s="7">
        <f xml:space="preserve"> 0.179178 + 0.012383</f>
        <v>0.19156100000000001</v>
      </c>
      <c r="C23" s="7">
        <f xml:space="preserve"> 0.165407 + 0.01046</f>
        <v>0.175867</v>
      </c>
      <c r="D23" s="11"/>
      <c r="F23" s="15" t="s">
        <v>130</v>
      </c>
      <c r="G23" s="20">
        <v>0.17799999999999999</v>
      </c>
      <c r="H23" s="20">
        <v>0.17699999999999999</v>
      </c>
      <c r="I2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369E-A970-420D-BC26-172C16318401}">
  <dimension ref="A1:O27"/>
  <sheetViews>
    <sheetView topLeftCell="I1" workbookViewId="0">
      <selection sqref="A1:M23"/>
    </sheetView>
  </sheetViews>
  <sheetFormatPr defaultRowHeight="15" x14ac:dyDescent="0.25"/>
  <cols>
    <col min="3" max="3" width="18.42578125" customWidth="1"/>
  </cols>
  <sheetData>
    <row r="1" spans="1:13" x14ac:dyDescent="0.25">
      <c r="A1" t="s">
        <v>0</v>
      </c>
      <c r="B1" t="s">
        <v>94</v>
      </c>
      <c r="C1" t="s">
        <v>85</v>
      </c>
      <c r="D1" t="s">
        <v>87</v>
      </c>
      <c r="E1" t="s">
        <v>88</v>
      </c>
      <c r="F1" t="s">
        <v>95</v>
      </c>
      <c r="G1" t="s">
        <v>86</v>
      </c>
      <c r="H1" t="s">
        <v>89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</row>
    <row r="2" spans="1:13" x14ac:dyDescent="0.25">
      <c r="A2" t="s">
        <v>110</v>
      </c>
      <c r="B2">
        <v>5478.9740000000002</v>
      </c>
      <c r="C2">
        <v>1968.9939999999999</v>
      </c>
      <c r="D2" t="s">
        <v>45</v>
      </c>
      <c r="E2" t="s">
        <v>65</v>
      </c>
      <c r="F2">
        <v>5470.2209999999995</v>
      </c>
      <c r="G2">
        <v>1968.529</v>
      </c>
      <c r="H2">
        <v>1968.155</v>
      </c>
      <c r="I2">
        <v>1725.528</v>
      </c>
      <c r="J2">
        <v>5483.19</v>
      </c>
      <c r="K2">
        <v>1970.2760000000001</v>
      </c>
      <c r="L2">
        <v>1973.6980000000001</v>
      </c>
      <c r="M2">
        <v>1722.9390000000001</v>
      </c>
    </row>
    <row r="3" spans="1:13" x14ac:dyDescent="0.25">
      <c r="A3" s="2" t="s">
        <v>111</v>
      </c>
      <c r="B3" t="s">
        <v>26</v>
      </c>
      <c r="C3" t="s">
        <v>4</v>
      </c>
      <c r="D3" t="s">
        <v>46</v>
      </c>
      <c r="E3" t="s">
        <v>66</v>
      </c>
      <c r="F3">
        <v>232.137</v>
      </c>
      <c r="G3">
        <v>218.70599999999999</v>
      </c>
      <c r="H3">
        <v>216.505</v>
      </c>
      <c r="I3">
        <v>215.38300000000001</v>
      </c>
      <c r="J3">
        <v>44.356000000000002</v>
      </c>
      <c r="K3">
        <v>26.167999999999999</v>
      </c>
      <c r="L3">
        <v>26.128</v>
      </c>
      <c r="M3">
        <v>25.172000000000001</v>
      </c>
    </row>
    <row r="4" spans="1:13" x14ac:dyDescent="0.25">
      <c r="A4" t="s">
        <v>112</v>
      </c>
      <c r="B4" t="s">
        <v>27</v>
      </c>
      <c r="C4" t="s">
        <v>5</v>
      </c>
      <c r="D4" t="s">
        <v>47</v>
      </c>
      <c r="E4" t="s">
        <v>67</v>
      </c>
      <c r="F4">
        <v>913.79499999999996</v>
      </c>
      <c r="G4">
        <v>407.88900000000001</v>
      </c>
      <c r="H4">
        <v>396.654</v>
      </c>
      <c r="I4">
        <v>397.53</v>
      </c>
      <c r="J4">
        <v>913.42600000000004</v>
      </c>
      <c r="K4">
        <v>402.24400000000003</v>
      </c>
      <c r="L4">
        <v>397.41199999999998</v>
      </c>
      <c r="M4">
        <v>397.71800000000002</v>
      </c>
    </row>
    <row r="5" spans="1:13" x14ac:dyDescent="0.25">
      <c r="A5" s="16" t="s">
        <v>113</v>
      </c>
      <c r="B5" t="s">
        <v>28</v>
      </c>
      <c r="C5" t="s">
        <v>6</v>
      </c>
      <c r="D5" t="s">
        <v>48</v>
      </c>
      <c r="E5" t="s">
        <v>68</v>
      </c>
      <c r="F5">
        <v>636.58199999999999</v>
      </c>
      <c r="G5">
        <v>280.77</v>
      </c>
      <c r="H5">
        <v>225.80199999999999</v>
      </c>
      <c r="I5">
        <v>226.04</v>
      </c>
      <c r="J5">
        <v>450.358</v>
      </c>
      <c r="K5">
        <v>190.09100000000001</v>
      </c>
      <c r="L5">
        <v>183.10499999999999</v>
      </c>
      <c r="M5">
        <v>183.245</v>
      </c>
    </row>
    <row r="6" spans="1:13" x14ac:dyDescent="0.25">
      <c r="A6" t="s">
        <v>114</v>
      </c>
      <c r="B6" t="s">
        <v>29</v>
      </c>
      <c r="C6" t="s">
        <v>7</v>
      </c>
      <c r="D6" t="s">
        <v>49</v>
      </c>
      <c r="E6" t="s">
        <v>69</v>
      </c>
      <c r="F6">
        <v>549.60699999999997</v>
      </c>
      <c r="G6">
        <v>272.73899999999998</v>
      </c>
      <c r="H6">
        <v>215.315</v>
      </c>
      <c r="I6">
        <v>214.89699999999999</v>
      </c>
      <c r="J6">
        <v>548.85</v>
      </c>
      <c r="K6">
        <v>269.803</v>
      </c>
      <c r="L6">
        <v>215.334</v>
      </c>
      <c r="M6">
        <v>215.67699999999999</v>
      </c>
    </row>
    <row r="7" spans="1:13" x14ac:dyDescent="0.25">
      <c r="A7" t="s">
        <v>115</v>
      </c>
      <c r="B7" t="s">
        <v>30</v>
      </c>
      <c r="C7" t="s">
        <v>8</v>
      </c>
      <c r="D7" t="s">
        <v>50</v>
      </c>
      <c r="E7" t="s">
        <v>70</v>
      </c>
      <c r="F7">
        <v>782.91899999999998</v>
      </c>
      <c r="G7">
        <v>311.36200000000002</v>
      </c>
      <c r="H7">
        <v>300.15800000000002</v>
      </c>
      <c r="I7">
        <v>267.26799999999997</v>
      </c>
      <c r="J7">
        <v>782.83199999999999</v>
      </c>
      <c r="K7">
        <v>310.83699999999999</v>
      </c>
      <c r="L7">
        <v>300.221</v>
      </c>
      <c r="M7">
        <v>266.46600000000001</v>
      </c>
    </row>
    <row r="8" spans="1:13" x14ac:dyDescent="0.25">
      <c r="A8" t="s">
        <v>116</v>
      </c>
      <c r="B8" t="s">
        <v>31</v>
      </c>
      <c r="C8" t="s">
        <v>9</v>
      </c>
      <c r="D8" t="s">
        <v>51</v>
      </c>
      <c r="E8" t="s">
        <v>71</v>
      </c>
      <c r="F8">
        <v>823.02599999999995</v>
      </c>
      <c r="G8">
        <v>382.14800000000002</v>
      </c>
      <c r="H8">
        <v>316.94200000000001</v>
      </c>
      <c r="I8">
        <v>317.06400000000002</v>
      </c>
      <c r="J8">
        <v>825.03</v>
      </c>
      <c r="K8">
        <v>381.56900000000002</v>
      </c>
      <c r="L8">
        <v>317.654</v>
      </c>
      <c r="M8">
        <v>316.87700000000001</v>
      </c>
    </row>
    <row r="9" spans="1:13" x14ac:dyDescent="0.25">
      <c r="A9" t="s">
        <v>117</v>
      </c>
      <c r="B9" t="s">
        <v>32</v>
      </c>
      <c r="C9" t="s">
        <v>10</v>
      </c>
      <c r="D9" t="s">
        <v>52</v>
      </c>
      <c r="E9" t="s">
        <v>72</v>
      </c>
      <c r="F9">
        <v>948.05799999999999</v>
      </c>
      <c r="G9">
        <v>352.46600000000001</v>
      </c>
      <c r="H9">
        <v>341.56799999999998</v>
      </c>
      <c r="I9">
        <v>342.82499999999999</v>
      </c>
      <c r="J9">
        <v>953.00400000000002</v>
      </c>
      <c r="K9">
        <v>351.67099999999999</v>
      </c>
      <c r="L9">
        <v>342.31299999999999</v>
      </c>
      <c r="M9">
        <v>341.34899999999999</v>
      </c>
    </row>
    <row r="10" spans="1:13" x14ac:dyDescent="0.25">
      <c r="A10" t="s">
        <v>118</v>
      </c>
      <c r="B10" t="s">
        <v>33</v>
      </c>
      <c r="C10" t="s">
        <v>11</v>
      </c>
      <c r="D10" t="s">
        <v>53</v>
      </c>
      <c r="E10" t="s">
        <v>73</v>
      </c>
      <c r="F10">
        <v>3343.1660000000002</v>
      </c>
      <c r="G10">
        <v>1312.8209999999999</v>
      </c>
      <c r="H10">
        <v>1262.7270000000001</v>
      </c>
      <c r="I10">
        <v>999.20699999999999</v>
      </c>
      <c r="J10">
        <v>3336.7570000000001</v>
      </c>
      <c r="K10">
        <v>1318.4570000000001</v>
      </c>
      <c r="L10">
        <v>1270.741</v>
      </c>
      <c r="M10">
        <v>1013.153</v>
      </c>
    </row>
    <row r="11" spans="1:13" x14ac:dyDescent="0.25">
      <c r="A11" t="s">
        <v>119</v>
      </c>
      <c r="B11" t="s">
        <v>34</v>
      </c>
      <c r="C11" t="s">
        <v>12</v>
      </c>
      <c r="D11" t="s">
        <v>54</v>
      </c>
      <c r="E11" t="s">
        <v>74</v>
      </c>
      <c r="F11">
        <v>1198.4290000000001</v>
      </c>
      <c r="G11">
        <v>561.78300000000002</v>
      </c>
      <c r="H11">
        <v>410.54500000000002</v>
      </c>
      <c r="I11">
        <v>551.58900000000006</v>
      </c>
      <c r="J11">
        <v>1199.5709999999999</v>
      </c>
      <c r="K11">
        <v>550.61599999999999</v>
      </c>
      <c r="L11">
        <v>431.75</v>
      </c>
      <c r="M11">
        <v>555.32000000000005</v>
      </c>
    </row>
    <row r="12" spans="1:13" x14ac:dyDescent="0.25">
      <c r="A12" t="s">
        <v>120</v>
      </c>
      <c r="B12" t="s">
        <v>35</v>
      </c>
      <c r="C12" t="s">
        <v>13</v>
      </c>
      <c r="D12" t="s">
        <v>55</v>
      </c>
      <c r="E12" t="s">
        <v>75</v>
      </c>
      <c r="F12">
        <v>230.51300000000001</v>
      </c>
      <c r="G12">
        <v>109.861</v>
      </c>
      <c r="H12">
        <v>103.672</v>
      </c>
      <c r="I12">
        <v>102.163</v>
      </c>
      <c r="J12">
        <v>229.083</v>
      </c>
      <c r="K12">
        <v>114.117</v>
      </c>
      <c r="L12">
        <v>104.01</v>
      </c>
      <c r="M12">
        <v>107.163</v>
      </c>
    </row>
    <row r="13" spans="1:13" x14ac:dyDescent="0.25">
      <c r="A13" t="s">
        <v>121</v>
      </c>
      <c r="B13" t="s">
        <v>36</v>
      </c>
      <c r="C13" t="s">
        <v>14</v>
      </c>
      <c r="D13" t="s">
        <v>56</v>
      </c>
      <c r="E13" t="s">
        <v>76</v>
      </c>
      <c r="F13">
        <v>1333.11</v>
      </c>
      <c r="G13">
        <v>464.35199999999998</v>
      </c>
      <c r="H13">
        <v>435.59100000000001</v>
      </c>
      <c r="I13">
        <v>385.78300000000002</v>
      </c>
      <c r="J13">
        <v>1335.3779999999999</v>
      </c>
      <c r="K13">
        <v>473.07299999999998</v>
      </c>
      <c r="L13">
        <v>435.30399999999997</v>
      </c>
      <c r="M13">
        <v>383.92700000000002</v>
      </c>
    </row>
    <row r="14" spans="1:13" x14ac:dyDescent="0.25">
      <c r="A14" t="s">
        <v>122</v>
      </c>
      <c r="B14" t="s">
        <v>37</v>
      </c>
      <c r="C14" t="s">
        <v>15</v>
      </c>
      <c r="D14" t="s">
        <v>57</v>
      </c>
      <c r="E14" t="s">
        <v>77</v>
      </c>
      <c r="F14">
        <v>1166.7280000000001</v>
      </c>
      <c r="G14">
        <v>490.95</v>
      </c>
      <c r="H14">
        <v>486.15199999999999</v>
      </c>
      <c r="I14">
        <v>490.75200000000001</v>
      </c>
      <c r="J14">
        <v>1170.45</v>
      </c>
      <c r="K14">
        <v>487.43799999999999</v>
      </c>
      <c r="L14">
        <v>487.19600000000003</v>
      </c>
      <c r="M14">
        <v>488.15300000000002</v>
      </c>
    </row>
    <row r="15" spans="1:13" x14ac:dyDescent="0.25">
      <c r="A15" t="s">
        <v>123</v>
      </c>
      <c r="B15" t="s">
        <v>38</v>
      </c>
      <c r="C15" t="s">
        <v>16</v>
      </c>
      <c r="D15" t="s">
        <v>58</v>
      </c>
      <c r="E15" t="s">
        <v>78</v>
      </c>
      <c r="F15">
        <v>802.93700000000001</v>
      </c>
      <c r="G15">
        <v>312.34100000000001</v>
      </c>
      <c r="H15">
        <v>308.91399999999999</v>
      </c>
      <c r="I15">
        <v>275.93200000000002</v>
      </c>
      <c r="J15">
        <v>803.68899999999996</v>
      </c>
      <c r="K15">
        <v>312.18799999999999</v>
      </c>
      <c r="L15">
        <v>308.97699999999998</v>
      </c>
      <c r="M15">
        <v>276.14400000000001</v>
      </c>
    </row>
    <row r="16" spans="1:13" x14ac:dyDescent="0.25">
      <c r="A16" t="s">
        <v>124</v>
      </c>
      <c r="B16" t="s">
        <v>39</v>
      </c>
      <c r="C16" t="s">
        <v>17</v>
      </c>
      <c r="D16" t="s">
        <v>59</v>
      </c>
      <c r="E16" t="s">
        <v>79</v>
      </c>
      <c r="F16">
        <v>825.62099999999998</v>
      </c>
      <c r="G16">
        <v>354.56200000000001</v>
      </c>
      <c r="H16">
        <v>364.05700000000002</v>
      </c>
      <c r="I16">
        <v>336.22699999999998</v>
      </c>
      <c r="J16">
        <v>832.58199999999999</v>
      </c>
      <c r="K16">
        <v>354.56599999999997</v>
      </c>
      <c r="L16">
        <v>363.41500000000002</v>
      </c>
      <c r="M16">
        <v>335.05700000000002</v>
      </c>
    </row>
    <row r="17" spans="1:15" x14ac:dyDescent="0.25">
      <c r="A17" t="s">
        <v>125</v>
      </c>
      <c r="B17" t="s">
        <v>40</v>
      </c>
      <c r="C17" t="s">
        <v>18</v>
      </c>
      <c r="D17" t="s">
        <v>60</v>
      </c>
      <c r="E17" t="s">
        <v>80</v>
      </c>
      <c r="F17">
        <v>483.59100000000001</v>
      </c>
      <c r="G17">
        <v>240.35499999999999</v>
      </c>
      <c r="H17">
        <v>248.55199999999999</v>
      </c>
      <c r="I17">
        <v>248.14099999999999</v>
      </c>
      <c r="J17">
        <v>484.03300000000002</v>
      </c>
      <c r="K17">
        <v>240.98099999999999</v>
      </c>
      <c r="L17">
        <v>247.8</v>
      </c>
      <c r="M17">
        <v>235.11</v>
      </c>
    </row>
    <row r="18" spans="1:15" x14ac:dyDescent="0.25">
      <c r="A18" s="2" t="s">
        <v>126</v>
      </c>
      <c r="B18" s="1">
        <v>2600539.0320000001</v>
      </c>
      <c r="C18" s="1">
        <v>2610988.8110000002</v>
      </c>
      <c r="D18" s="1">
        <v>2566791.6830000002</v>
      </c>
      <c r="E18" s="1">
        <v>2383705.3539999998</v>
      </c>
      <c r="F18">
        <v>4690.4179999999997</v>
      </c>
      <c r="G18">
        <v>2573.3229999999999</v>
      </c>
      <c r="H18">
        <v>2659.1680000000001</v>
      </c>
      <c r="I18">
        <v>2721.5340000000001</v>
      </c>
      <c r="J18">
        <v>2241.8470000000002</v>
      </c>
      <c r="K18">
        <v>1646.674</v>
      </c>
      <c r="L18">
        <v>1677.55</v>
      </c>
      <c r="M18">
        <v>1644.635</v>
      </c>
    </row>
    <row r="19" spans="1:15" x14ac:dyDescent="0.25">
      <c r="A19" t="s">
        <v>127</v>
      </c>
      <c r="B19" t="s">
        <v>41</v>
      </c>
      <c r="C19" t="s">
        <v>20</v>
      </c>
      <c r="D19" t="s">
        <v>61</v>
      </c>
      <c r="E19" t="s">
        <v>81</v>
      </c>
      <c r="F19">
        <v>2327.85</v>
      </c>
      <c r="G19">
        <v>2717.2350000000001</v>
      </c>
      <c r="H19">
        <v>3148.6990000000001</v>
      </c>
      <c r="I19">
        <v>3199.9189999999999</v>
      </c>
      <c r="J19">
        <v>2320.0549999999998</v>
      </c>
      <c r="K19">
        <v>2816.23</v>
      </c>
      <c r="L19">
        <v>3164.3519999999999</v>
      </c>
      <c r="M19">
        <v>3084.97</v>
      </c>
    </row>
    <row r="20" spans="1:15" x14ac:dyDescent="0.25">
      <c r="A20" t="s">
        <v>128</v>
      </c>
      <c r="B20" t="s">
        <v>42</v>
      </c>
      <c r="C20" t="s">
        <v>21</v>
      </c>
      <c r="D20" t="s">
        <v>62</v>
      </c>
      <c r="E20" t="s">
        <v>82</v>
      </c>
      <c r="F20">
        <v>1094.412</v>
      </c>
      <c r="G20">
        <v>433.012</v>
      </c>
      <c r="H20">
        <v>418.38299999999998</v>
      </c>
      <c r="I20">
        <v>371.94499999999999</v>
      </c>
      <c r="J20">
        <v>1092.336</v>
      </c>
      <c r="K20">
        <v>415.03300000000002</v>
      </c>
      <c r="L20">
        <v>418.93700000000001</v>
      </c>
      <c r="M20">
        <v>373.00900000000001</v>
      </c>
    </row>
    <row r="21" spans="1:15" x14ac:dyDescent="0.25">
      <c r="A21" s="2" t="s">
        <v>131</v>
      </c>
      <c r="B21" s="1">
        <v>4479863.4919999996</v>
      </c>
      <c r="C21" s="1">
        <v>4576591.9589999998</v>
      </c>
      <c r="D21" s="1">
        <v>4564754.6629999997</v>
      </c>
      <c r="E21" t="s">
        <v>19</v>
      </c>
      <c r="F21">
        <v>1586.3050000000001</v>
      </c>
      <c r="G21">
        <v>1587.89</v>
      </c>
      <c r="H21">
        <v>1588.2629999999999</v>
      </c>
      <c r="I21">
        <v>888.25900000000001</v>
      </c>
      <c r="J21">
        <v>3046.2689999999998</v>
      </c>
      <c r="K21">
        <v>3043.3240000000001</v>
      </c>
      <c r="L21">
        <v>3045.069</v>
      </c>
      <c r="M21">
        <v>3046.4180000000001</v>
      </c>
    </row>
    <row r="22" spans="1:15" x14ac:dyDescent="0.25">
      <c r="A22" s="16" t="s">
        <v>129</v>
      </c>
      <c r="B22" t="s">
        <v>43</v>
      </c>
      <c r="C22">
        <v>494</v>
      </c>
      <c r="D22" t="s">
        <v>63</v>
      </c>
      <c r="E22" t="s">
        <v>83</v>
      </c>
      <c r="F22">
        <v>2101.1590000000001</v>
      </c>
      <c r="G22">
        <v>495</v>
      </c>
      <c r="H22">
        <v>579.58500000000004</v>
      </c>
      <c r="I22">
        <v>462.57600000000002</v>
      </c>
      <c r="J22">
        <v>1332.712</v>
      </c>
      <c r="K22">
        <v>527.29399999999998</v>
      </c>
      <c r="L22">
        <v>505.53699999999998</v>
      </c>
      <c r="M22">
        <v>437.28800000000001</v>
      </c>
      <c r="O22" s="6"/>
    </row>
    <row r="23" spans="1:15" x14ac:dyDescent="0.25">
      <c r="A23" s="16" t="s">
        <v>130</v>
      </c>
      <c r="B23" t="s">
        <v>44</v>
      </c>
      <c r="C23">
        <v>187</v>
      </c>
      <c r="D23" t="s">
        <v>64</v>
      </c>
      <c r="E23" t="s">
        <v>84</v>
      </c>
      <c r="F23">
        <v>530.16999999999996</v>
      </c>
      <c r="G23">
        <v>195</v>
      </c>
      <c r="H23">
        <v>383.07600000000002</v>
      </c>
      <c r="I23">
        <v>387.815</v>
      </c>
      <c r="J23">
        <v>431.72800000000001</v>
      </c>
      <c r="K23">
        <v>213.947</v>
      </c>
      <c r="L23">
        <v>234.54300000000001</v>
      </c>
      <c r="M23">
        <v>228.839</v>
      </c>
      <c r="O23" s="7"/>
    </row>
    <row r="24" spans="1:15" x14ac:dyDescent="0.25">
      <c r="A24" t="s">
        <v>22</v>
      </c>
      <c r="B24" t="s">
        <v>19</v>
      </c>
      <c r="C24" t="s">
        <v>19</v>
      </c>
      <c r="D24" t="s">
        <v>19</v>
      </c>
      <c r="E24" t="s">
        <v>19</v>
      </c>
      <c r="F24">
        <v>4366.4430000000002</v>
      </c>
      <c r="G24">
        <v>2238.0970000000002</v>
      </c>
      <c r="H24">
        <v>1960.127</v>
      </c>
      <c r="I24">
        <v>1824.1020000000001</v>
      </c>
      <c r="J24">
        <v>1792.751</v>
      </c>
      <c r="K24">
        <v>1289.2660000000001</v>
      </c>
      <c r="L24">
        <v>1378.6590000000001</v>
      </c>
      <c r="M24">
        <v>1380.42</v>
      </c>
    </row>
    <row r="25" spans="1:15" x14ac:dyDescent="0.25">
      <c r="A25" t="s">
        <v>23</v>
      </c>
      <c r="B25" t="s">
        <v>19</v>
      </c>
      <c r="C25" t="s">
        <v>19</v>
      </c>
      <c r="D25" t="s">
        <v>19</v>
      </c>
      <c r="E25" t="s">
        <v>19</v>
      </c>
      <c r="F25">
        <v>4380.7470000000003</v>
      </c>
      <c r="G25">
        <v>2236.904</v>
      </c>
      <c r="H25">
        <v>1929.4010000000001</v>
      </c>
      <c r="I25">
        <v>1834.4010000000001</v>
      </c>
      <c r="J25">
        <v>2085.0059999999999</v>
      </c>
      <c r="K25">
        <v>1733.2090000000001</v>
      </c>
      <c r="L25">
        <v>1738.6890000000001</v>
      </c>
      <c r="M25">
        <v>1718.9649999999999</v>
      </c>
    </row>
    <row r="26" spans="1:15" x14ac:dyDescent="0.25">
      <c r="A26" t="s">
        <v>24</v>
      </c>
      <c r="B26" t="s">
        <v>19</v>
      </c>
      <c r="C26" t="s">
        <v>19</v>
      </c>
      <c r="D26" t="s">
        <v>19</v>
      </c>
      <c r="E26" t="s">
        <v>19</v>
      </c>
      <c r="F26">
        <v>4389.3710000000001</v>
      </c>
      <c r="G26">
        <v>2322.3290000000002</v>
      </c>
      <c r="H26">
        <v>2356.404</v>
      </c>
      <c r="I26">
        <v>2340.2069999999999</v>
      </c>
      <c r="J26">
        <v>3165.5050000000001</v>
      </c>
      <c r="K26">
        <v>2898.39</v>
      </c>
      <c r="L26">
        <v>2912.1759999999999</v>
      </c>
      <c r="M26">
        <v>2906.1089999999999</v>
      </c>
    </row>
    <row r="27" spans="1:15" x14ac:dyDescent="0.25">
      <c r="A27" t="s">
        <v>25</v>
      </c>
      <c r="B27" t="s">
        <v>19</v>
      </c>
      <c r="C27" t="s">
        <v>19</v>
      </c>
      <c r="D27" t="s">
        <v>19</v>
      </c>
      <c r="E27" t="s">
        <v>19</v>
      </c>
      <c r="F27">
        <v>4595.0159999999996</v>
      </c>
      <c r="G27">
        <v>2748.7350000000001</v>
      </c>
      <c r="H27">
        <v>2795.4409999999998</v>
      </c>
      <c r="I27">
        <v>2717.9250000000002</v>
      </c>
      <c r="J27">
        <v>13192.172</v>
      </c>
      <c r="K27">
        <v>13209.05</v>
      </c>
      <c r="L27">
        <v>13195.136</v>
      </c>
      <c r="M27">
        <v>13205.412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A3F9-BE31-499E-B842-6237B275E47C}">
  <dimension ref="A1:F111"/>
  <sheetViews>
    <sheetView tabSelected="1" zoomScale="90" zoomScaleNormal="90" workbookViewId="0">
      <selection activeCell="H25" sqref="H25"/>
    </sheetView>
  </sheetViews>
  <sheetFormatPr defaultRowHeight="15" x14ac:dyDescent="0.25"/>
  <cols>
    <col min="2" max="2" width="11" bestFit="1" customWidth="1"/>
  </cols>
  <sheetData>
    <row r="1" spans="1:6" x14ac:dyDescent="0.2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  <c r="F1" s="19" t="s">
        <v>139</v>
      </c>
    </row>
    <row r="2" spans="1:6" x14ac:dyDescent="0.25">
      <c r="A2" s="5" t="s">
        <v>110</v>
      </c>
      <c r="B2" s="6" t="s">
        <v>133</v>
      </c>
      <c r="C2" s="6">
        <v>6.79</v>
      </c>
      <c r="D2" s="6"/>
      <c r="E2" s="10"/>
      <c r="F2">
        <f>MIN(D2,E2)</f>
        <v>0</v>
      </c>
    </row>
    <row r="3" spans="1:6" x14ac:dyDescent="0.25">
      <c r="A3" s="12" t="s">
        <v>111</v>
      </c>
      <c r="B3" s="6" t="s">
        <v>133</v>
      </c>
      <c r="C3" s="7">
        <v>0.09</v>
      </c>
      <c r="D3" s="7">
        <v>2.06</v>
      </c>
      <c r="E3" s="11">
        <v>7.0000000000000007E-2</v>
      </c>
      <c r="F3">
        <f t="shared" ref="F3:F66" si="0">MIN(D3,E3)</f>
        <v>7.0000000000000007E-2</v>
      </c>
    </row>
    <row r="4" spans="1:6" x14ac:dyDescent="0.25">
      <c r="A4" s="5" t="s">
        <v>112</v>
      </c>
      <c r="B4" s="6" t="s">
        <v>133</v>
      </c>
      <c r="C4" s="6">
        <v>3.83</v>
      </c>
      <c r="D4" s="6"/>
      <c r="E4" s="10"/>
      <c r="F4">
        <f t="shared" si="0"/>
        <v>0</v>
      </c>
    </row>
    <row r="5" spans="1:6" x14ac:dyDescent="0.25">
      <c r="A5" s="15" t="s">
        <v>113</v>
      </c>
      <c r="B5" s="6" t="s">
        <v>133</v>
      </c>
      <c r="C5" s="7">
        <v>1.54</v>
      </c>
      <c r="D5" s="7">
        <v>1.52</v>
      </c>
      <c r="E5" s="11"/>
      <c r="F5">
        <f t="shared" si="0"/>
        <v>1.52</v>
      </c>
    </row>
    <row r="6" spans="1:6" x14ac:dyDescent="0.25">
      <c r="A6" s="5" t="s">
        <v>114</v>
      </c>
      <c r="B6" s="6" t="s">
        <v>133</v>
      </c>
      <c r="C6" s="6">
        <v>1.69</v>
      </c>
      <c r="D6" s="6"/>
      <c r="E6" s="10"/>
      <c r="F6">
        <f t="shared" si="0"/>
        <v>0</v>
      </c>
    </row>
    <row r="7" spans="1:6" x14ac:dyDescent="0.25">
      <c r="A7" s="8" t="s">
        <v>115</v>
      </c>
      <c r="B7" s="6" t="s">
        <v>133</v>
      </c>
      <c r="C7" s="7">
        <v>4</v>
      </c>
      <c r="D7" s="7"/>
      <c r="E7" s="11"/>
      <c r="F7">
        <f t="shared" si="0"/>
        <v>0</v>
      </c>
    </row>
    <row r="8" spans="1:6" x14ac:dyDescent="0.25">
      <c r="A8" s="5" t="s">
        <v>116</v>
      </c>
      <c r="B8" s="6" t="s">
        <v>133</v>
      </c>
      <c r="C8" s="6">
        <v>7.77</v>
      </c>
      <c r="D8" s="6"/>
      <c r="E8" s="10"/>
      <c r="F8">
        <f t="shared" si="0"/>
        <v>0</v>
      </c>
    </row>
    <row r="9" spans="1:6" x14ac:dyDescent="0.25">
      <c r="A9" s="8" t="s">
        <v>117</v>
      </c>
      <c r="B9" s="6" t="s">
        <v>133</v>
      </c>
      <c r="C9" s="7">
        <v>4.01</v>
      </c>
      <c r="D9" s="7"/>
      <c r="E9" s="11"/>
      <c r="F9">
        <f t="shared" si="0"/>
        <v>0</v>
      </c>
    </row>
    <row r="10" spans="1:6" x14ac:dyDescent="0.25">
      <c r="A10" s="5" t="s">
        <v>118</v>
      </c>
      <c r="B10" s="6" t="s">
        <v>133</v>
      </c>
      <c r="C10" s="6">
        <v>27.04</v>
      </c>
      <c r="D10" s="6"/>
      <c r="E10" s="10"/>
      <c r="F10">
        <f t="shared" si="0"/>
        <v>0</v>
      </c>
    </row>
    <row r="11" spans="1:6" x14ac:dyDescent="0.25">
      <c r="A11" s="8" t="s">
        <v>119</v>
      </c>
      <c r="B11" s="6" t="s">
        <v>133</v>
      </c>
      <c r="C11" s="7">
        <v>2.56</v>
      </c>
      <c r="D11" s="7"/>
      <c r="E11" s="11"/>
      <c r="F11">
        <f t="shared" si="0"/>
        <v>0</v>
      </c>
    </row>
    <row r="12" spans="1:6" x14ac:dyDescent="0.25">
      <c r="A12" s="5" t="s">
        <v>120</v>
      </c>
      <c r="B12" s="6" t="s">
        <v>133</v>
      </c>
      <c r="C12" s="6">
        <v>1.6</v>
      </c>
      <c r="D12" s="6"/>
      <c r="E12" s="10"/>
      <c r="F12">
        <f t="shared" si="0"/>
        <v>0</v>
      </c>
    </row>
    <row r="13" spans="1:6" x14ac:dyDescent="0.25">
      <c r="A13" s="8" t="s">
        <v>121</v>
      </c>
      <c r="B13" s="6" t="s">
        <v>133</v>
      </c>
      <c r="C13" s="7">
        <v>4.59</v>
      </c>
      <c r="D13" s="7"/>
      <c r="E13" s="11"/>
      <c r="F13">
        <f t="shared" si="0"/>
        <v>0</v>
      </c>
    </row>
    <row r="14" spans="1:6" x14ac:dyDescent="0.25">
      <c r="A14" s="5" t="s">
        <v>122</v>
      </c>
      <c r="B14" s="6" t="s">
        <v>133</v>
      </c>
      <c r="C14" s="6">
        <v>2.77</v>
      </c>
      <c r="D14" s="6"/>
      <c r="E14" s="10"/>
      <c r="F14">
        <f t="shared" si="0"/>
        <v>0</v>
      </c>
    </row>
    <row r="15" spans="1:6" x14ac:dyDescent="0.25">
      <c r="A15" s="8" t="s">
        <v>123</v>
      </c>
      <c r="B15" s="6" t="s">
        <v>133</v>
      </c>
      <c r="C15" s="7">
        <v>3.03</v>
      </c>
      <c r="D15" s="7"/>
      <c r="E15" s="11"/>
      <c r="F15">
        <f t="shared" si="0"/>
        <v>0</v>
      </c>
    </row>
    <row r="16" spans="1:6" x14ac:dyDescent="0.25">
      <c r="A16" s="5" t="s">
        <v>124</v>
      </c>
      <c r="B16" s="6" t="s">
        <v>133</v>
      </c>
      <c r="C16" s="6">
        <v>3.63</v>
      </c>
      <c r="D16" s="6"/>
      <c r="E16" s="10"/>
      <c r="F16">
        <f t="shared" si="0"/>
        <v>0</v>
      </c>
    </row>
    <row r="17" spans="1:6" x14ac:dyDescent="0.25">
      <c r="A17" s="8" t="s">
        <v>125</v>
      </c>
      <c r="B17" s="6" t="s">
        <v>133</v>
      </c>
      <c r="C17" s="7">
        <v>0.45</v>
      </c>
      <c r="D17" s="7"/>
      <c r="E17" s="11"/>
      <c r="F17">
        <f t="shared" si="0"/>
        <v>0</v>
      </c>
    </row>
    <row r="18" spans="1:6" x14ac:dyDescent="0.25">
      <c r="A18" s="12" t="s">
        <v>126</v>
      </c>
      <c r="B18" s="6" t="s">
        <v>133</v>
      </c>
      <c r="C18" s="13">
        <f>3*60*60 + 18*60</f>
        <v>11880</v>
      </c>
      <c r="D18" s="6">
        <v>36.08</v>
      </c>
      <c r="E18" s="10">
        <v>24.3</v>
      </c>
      <c r="F18">
        <f t="shared" si="0"/>
        <v>24.3</v>
      </c>
    </row>
    <row r="19" spans="1:6" x14ac:dyDescent="0.25">
      <c r="A19" s="8" t="s">
        <v>127</v>
      </c>
      <c r="B19" s="6" t="s">
        <v>133</v>
      </c>
      <c r="C19" s="7">
        <v>4.12</v>
      </c>
      <c r="D19" s="7"/>
      <c r="E19" s="11"/>
      <c r="F19">
        <f t="shared" si="0"/>
        <v>0</v>
      </c>
    </row>
    <row r="20" spans="1:6" x14ac:dyDescent="0.25">
      <c r="A20" s="5" t="s">
        <v>128</v>
      </c>
      <c r="B20" s="6" t="s">
        <v>133</v>
      </c>
      <c r="C20" s="6">
        <v>6.71</v>
      </c>
      <c r="D20" s="6"/>
      <c r="E20" s="10"/>
      <c r="F20">
        <f t="shared" si="0"/>
        <v>0</v>
      </c>
    </row>
    <row r="21" spans="1:6" x14ac:dyDescent="0.25">
      <c r="A21" s="12" t="s">
        <v>131</v>
      </c>
      <c r="B21" s="6" t="s">
        <v>133</v>
      </c>
      <c r="C21" s="14">
        <f>7*60*60 + 52*60</f>
        <v>28320</v>
      </c>
      <c r="D21" s="7">
        <v>8.81</v>
      </c>
      <c r="E21" s="11">
        <v>15.8</v>
      </c>
      <c r="F21">
        <f t="shared" si="0"/>
        <v>8.81</v>
      </c>
    </row>
    <row r="22" spans="1:6" x14ac:dyDescent="0.25">
      <c r="A22" s="15" t="s">
        <v>129</v>
      </c>
      <c r="B22" s="6" t="s">
        <v>133</v>
      </c>
      <c r="C22" s="6">
        <v>8.27</v>
      </c>
      <c r="D22" s="6">
        <v>8.81</v>
      </c>
      <c r="E22" s="10"/>
      <c r="F22">
        <f t="shared" si="0"/>
        <v>8.81</v>
      </c>
    </row>
    <row r="23" spans="1:6" x14ac:dyDescent="0.25">
      <c r="A23" s="15" t="s">
        <v>130</v>
      </c>
      <c r="B23" s="6" t="s">
        <v>133</v>
      </c>
      <c r="C23" s="7">
        <v>1.1200000000000001</v>
      </c>
      <c r="D23" s="7">
        <v>0.9</v>
      </c>
      <c r="E23" s="11"/>
      <c r="F23">
        <f t="shared" si="0"/>
        <v>0.9</v>
      </c>
    </row>
    <row r="24" spans="1:6" x14ac:dyDescent="0.25">
      <c r="A24" s="5" t="s">
        <v>110</v>
      </c>
      <c r="B24" s="17" t="s">
        <v>134</v>
      </c>
      <c r="C24" s="6">
        <v>1.9689939999999999</v>
      </c>
      <c r="D24" s="6">
        <v>1.968529</v>
      </c>
      <c r="E24" s="10"/>
      <c r="F24">
        <f t="shared" si="0"/>
        <v>1.968529</v>
      </c>
    </row>
    <row r="25" spans="1:6" x14ac:dyDescent="0.25">
      <c r="A25" s="12" t="s">
        <v>111</v>
      </c>
      <c r="B25" s="17" t="s">
        <v>134</v>
      </c>
      <c r="C25" s="7">
        <v>0.263984</v>
      </c>
      <c r="D25" s="7">
        <v>0.21870599999999998</v>
      </c>
      <c r="E25" s="11">
        <v>2.6168E-2</v>
      </c>
      <c r="F25">
        <f t="shared" si="0"/>
        <v>2.6168E-2</v>
      </c>
    </row>
    <row r="26" spans="1:6" x14ac:dyDescent="0.25">
      <c r="A26" s="5" t="s">
        <v>112</v>
      </c>
      <c r="B26" s="17" t="s">
        <v>134</v>
      </c>
      <c r="C26" s="6">
        <v>0.40342299999999998</v>
      </c>
      <c r="D26" s="6">
        <v>0.407889</v>
      </c>
      <c r="E26" s="10"/>
      <c r="F26">
        <f t="shared" si="0"/>
        <v>0.407889</v>
      </c>
    </row>
    <row r="27" spans="1:6" x14ac:dyDescent="0.25">
      <c r="A27" s="15" t="s">
        <v>113</v>
      </c>
      <c r="B27" s="17" t="s">
        <v>134</v>
      </c>
      <c r="C27" s="7">
        <v>0.18988999999999998</v>
      </c>
      <c r="D27" s="7">
        <v>0.187</v>
      </c>
      <c r="E27" s="11"/>
      <c r="F27">
        <f t="shared" si="0"/>
        <v>0.187</v>
      </c>
    </row>
    <row r="28" spans="1:6" x14ac:dyDescent="0.25">
      <c r="A28" s="5" t="s">
        <v>114</v>
      </c>
      <c r="B28" s="17" t="s">
        <v>134</v>
      </c>
      <c r="C28" s="6">
        <v>0.271144</v>
      </c>
      <c r="D28" s="6">
        <v>0.27273899999999995</v>
      </c>
      <c r="E28" s="10"/>
      <c r="F28">
        <f t="shared" si="0"/>
        <v>0.27273899999999995</v>
      </c>
    </row>
    <row r="29" spans="1:6" x14ac:dyDescent="0.25">
      <c r="A29" s="8" t="s">
        <v>115</v>
      </c>
      <c r="B29" s="17" t="s">
        <v>134</v>
      </c>
      <c r="C29" s="7">
        <v>0.31117500000000003</v>
      </c>
      <c r="D29" s="7">
        <v>0.31136200000000003</v>
      </c>
      <c r="E29" s="11"/>
      <c r="F29">
        <f t="shared" si="0"/>
        <v>0.31136200000000003</v>
      </c>
    </row>
    <row r="30" spans="1:6" x14ac:dyDescent="0.25">
      <c r="A30" s="5" t="s">
        <v>116</v>
      </c>
      <c r="B30" s="17" t="s">
        <v>134</v>
      </c>
      <c r="C30" s="6">
        <v>0.38161499999999998</v>
      </c>
      <c r="D30" s="6">
        <v>0.38214800000000004</v>
      </c>
      <c r="E30" s="10"/>
      <c r="F30">
        <f t="shared" si="0"/>
        <v>0.38214800000000004</v>
      </c>
    </row>
    <row r="31" spans="1:6" x14ac:dyDescent="0.25">
      <c r="A31" s="8" t="s">
        <v>117</v>
      </c>
      <c r="B31" s="17" t="s">
        <v>134</v>
      </c>
      <c r="C31" s="7">
        <v>0.35078899999999996</v>
      </c>
      <c r="D31" s="7">
        <v>0.352466</v>
      </c>
      <c r="E31" s="11"/>
      <c r="F31">
        <f t="shared" si="0"/>
        <v>0.352466</v>
      </c>
    </row>
    <row r="32" spans="1:6" x14ac:dyDescent="0.25">
      <c r="A32" s="5" t="s">
        <v>118</v>
      </c>
      <c r="B32" s="17" t="s">
        <v>134</v>
      </c>
      <c r="C32" s="6">
        <v>1.3068599999999999</v>
      </c>
      <c r="D32" s="6">
        <v>1.312821</v>
      </c>
      <c r="E32" s="10"/>
      <c r="F32">
        <f t="shared" si="0"/>
        <v>1.312821</v>
      </c>
    </row>
    <row r="33" spans="1:6" x14ac:dyDescent="0.25">
      <c r="A33" s="8" t="s">
        <v>119</v>
      </c>
      <c r="B33" s="17" t="s">
        <v>134</v>
      </c>
      <c r="C33" s="7">
        <v>0.56332199999999999</v>
      </c>
      <c r="D33" s="7">
        <v>0.56178300000000003</v>
      </c>
      <c r="E33" s="11"/>
      <c r="F33">
        <f t="shared" si="0"/>
        <v>0.56178300000000003</v>
      </c>
    </row>
    <row r="34" spans="1:6" x14ac:dyDescent="0.25">
      <c r="A34" s="5" t="s">
        <v>120</v>
      </c>
      <c r="B34" s="17" t="s">
        <v>134</v>
      </c>
      <c r="C34" s="6">
        <v>0.115037</v>
      </c>
      <c r="D34" s="6">
        <v>0.109861</v>
      </c>
      <c r="E34" s="10"/>
      <c r="F34">
        <f t="shared" si="0"/>
        <v>0.109861</v>
      </c>
    </row>
    <row r="35" spans="1:6" x14ac:dyDescent="0.25">
      <c r="A35" s="8" t="s">
        <v>121</v>
      </c>
      <c r="B35" s="17" t="s">
        <v>134</v>
      </c>
      <c r="C35" s="7">
        <v>0.46252900000000002</v>
      </c>
      <c r="D35" s="7">
        <v>0.46435199999999999</v>
      </c>
      <c r="E35" s="11"/>
      <c r="F35">
        <f t="shared" si="0"/>
        <v>0.46435199999999999</v>
      </c>
    </row>
    <row r="36" spans="1:6" x14ac:dyDescent="0.25">
      <c r="A36" s="5" t="s">
        <v>122</v>
      </c>
      <c r="B36" s="17" t="s">
        <v>134</v>
      </c>
      <c r="C36" s="6">
        <v>0.48396400000000001</v>
      </c>
      <c r="D36" s="6">
        <v>0.49095</v>
      </c>
      <c r="E36" s="10"/>
      <c r="F36">
        <f t="shared" si="0"/>
        <v>0.49095</v>
      </c>
    </row>
    <row r="37" spans="1:6" x14ac:dyDescent="0.25">
      <c r="A37" s="8" t="s">
        <v>123</v>
      </c>
      <c r="B37" s="17" t="s">
        <v>134</v>
      </c>
      <c r="C37" s="7">
        <v>0.31264400000000003</v>
      </c>
      <c r="D37" s="7">
        <v>0.31234100000000004</v>
      </c>
      <c r="E37" s="11"/>
      <c r="F37">
        <f t="shared" si="0"/>
        <v>0.31234100000000004</v>
      </c>
    </row>
    <row r="38" spans="1:6" x14ac:dyDescent="0.25">
      <c r="A38" s="5" t="s">
        <v>124</v>
      </c>
      <c r="B38" s="17" t="s">
        <v>134</v>
      </c>
      <c r="C38" s="6">
        <v>0.35530700000000004</v>
      </c>
      <c r="D38" s="6">
        <v>0.35456199999999999</v>
      </c>
      <c r="E38" s="10"/>
      <c r="F38">
        <f t="shared" si="0"/>
        <v>0.35456199999999999</v>
      </c>
    </row>
    <row r="39" spans="1:6" x14ac:dyDescent="0.25">
      <c r="A39" s="8" t="s">
        <v>125</v>
      </c>
      <c r="B39" s="17" t="s">
        <v>134</v>
      </c>
      <c r="C39" s="7">
        <v>0.24158399999999999</v>
      </c>
      <c r="D39" s="7">
        <v>0.24035499999999999</v>
      </c>
      <c r="E39" s="11"/>
      <c r="F39">
        <f t="shared" si="0"/>
        <v>0.24035499999999999</v>
      </c>
    </row>
    <row r="40" spans="1:6" x14ac:dyDescent="0.25">
      <c r="A40" s="12" t="s">
        <v>126</v>
      </c>
      <c r="B40" s="17" t="s">
        <v>134</v>
      </c>
      <c r="C40" s="13">
        <v>2610.9888110000002</v>
      </c>
      <c r="D40" s="6">
        <v>2.5733229999999998</v>
      </c>
      <c r="E40" s="10">
        <v>1.646674</v>
      </c>
      <c r="F40">
        <f t="shared" si="0"/>
        <v>1.646674</v>
      </c>
    </row>
    <row r="41" spans="1:6" x14ac:dyDescent="0.25">
      <c r="A41" s="8" t="s">
        <v>127</v>
      </c>
      <c r="B41" s="17" t="s">
        <v>134</v>
      </c>
      <c r="C41" s="7">
        <v>2.8110839999999997</v>
      </c>
      <c r="D41" s="7">
        <v>2.7172350000000001</v>
      </c>
      <c r="E41" s="11"/>
      <c r="F41">
        <f t="shared" si="0"/>
        <v>2.7172350000000001</v>
      </c>
    </row>
    <row r="42" spans="1:6" x14ac:dyDescent="0.25">
      <c r="A42" s="5" t="s">
        <v>128</v>
      </c>
      <c r="B42" s="17" t="s">
        <v>134</v>
      </c>
      <c r="C42" s="6">
        <v>0.405254</v>
      </c>
      <c r="D42" s="6">
        <v>0.43301200000000001</v>
      </c>
      <c r="E42" s="10"/>
      <c r="F42">
        <f t="shared" si="0"/>
        <v>0.43301200000000001</v>
      </c>
    </row>
    <row r="43" spans="1:6" x14ac:dyDescent="0.25">
      <c r="A43" s="12" t="s">
        <v>131</v>
      </c>
      <c r="B43" s="17" t="s">
        <v>134</v>
      </c>
      <c r="C43" s="14">
        <v>4576.5919589999994</v>
      </c>
      <c r="D43" s="7">
        <v>1.58789</v>
      </c>
      <c r="E43" s="11">
        <v>3.0433240000000001</v>
      </c>
      <c r="F43">
        <f t="shared" si="0"/>
        <v>1.58789</v>
      </c>
    </row>
    <row r="44" spans="1:6" x14ac:dyDescent="0.25">
      <c r="A44" s="15" t="s">
        <v>129</v>
      </c>
      <c r="B44" s="17" t="s">
        <v>134</v>
      </c>
      <c r="C44" s="6">
        <v>0.49399999999999999</v>
      </c>
      <c r="D44" s="6">
        <v>0.495</v>
      </c>
      <c r="E44" s="10"/>
      <c r="F44">
        <f t="shared" si="0"/>
        <v>0.495</v>
      </c>
    </row>
    <row r="45" spans="1:6" x14ac:dyDescent="0.25">
      <c r="A45" s="15" t="s">
        <v>130</v>
      </c>
      <c r="B45" s="17" t="s">
        <v>134</v>
      </c>
      <c r="C45" s="7">
        <v>0.187</v>
      </c>
      <c r="D45" s="7">
        <v>0.19500000000000001</v>
      </c>
      <c r="E45" s="11"/>
      <c r="F45">
        <f t="shared" si="0"/>
        <v>0.19500000000000001</v>
      </c>
    </row>
    <row r="46" spans="1:6" x14ac:dyDescent="0.25">
      <c r="A46" s="5" t="s">
        <v>110</v>
      </c>
      <c r="B46" s="17" t="s">
        <v>135</v>
      </c>
      <c r="C46" s="21">
        <v>0.63600000000000001</v>
      </c>
      <c r="D46" s="6"/>
      <c r="E46" s="10"/>
      <c r="F46">
        <f t="shared" si="0"/>
        <v>0</v>
      </c>
    </row>
    <row r="47" spans="1:6" x14ac:dyDescent="0.25">
      <c r="A47" s="12" t="s">
        <v>111</v>
      </c>
      <c r="B47" s="17" t="s">
        <v>135</v>
      </c>
      <c r="C47" s="20">
        <v>0.41599999999999998</v>
      </c>
      <c r="D47" s="7">
        <f xml:space="preserve"> 0.55698 + 0.080151</f>
        <v>0.637131</v>
      </c>
      <c r="E47" s="11">
        <f xml:space="preserve"> 0.98482+ 0.10813</f>
        <v>1.0929500000000001</v>
      </c>
      <c r="F47">
        <f t="shared" si="0"/>
        <v>0.637131</v>
      </c>
    </row>
    <row r="48" spans="1:6" x14ac:dyDescent="0.25">
      <c r="A48" s="5" t="s">
        <v>112</v>
      </c>
      <c r="B48" s="17" t="s">
        <v>135</v>
      </c>
      <c r="C48" s="6">
        <f xml:space="preserve"> 2.084754 + 0.372222</f>
        <v>2.456976</v>
      </c>
      <c r="D48" s="6"/>
      <c r="E48" s="10"/>
      <c r="F48">
        <f t="shared" si="0"/>
        <v>0</v>
      </c>
    </row>
    <row r="49" spans="1:6" x14ac:dyDescent="0.25">
      <c r="A49" s="15" t="s">
        <v>113</v>
      </c>
      <c r="B49" s="17" t="s">
        <v>135</v>
      </c>
      <c r="C49" s="20">
        <v>0.19700000000000001</v>
      </c>
      <c r="D49" s="20">
        <v>0.19900000000000001</v>
      </c>
      <c r="E49" s="11"/>
      <c r="F49">
        <f t="shared" si="0"/>
        <v>0.19900000000000001</v>
      </c>
    </row>
    <row r="50" spans="1:6" x14ac:dyDescent="0.25">
      <c r="A50" s="5" t="s">
        <v>114</v>
      </c>
      <c r="B50" s="17" t="s">
        <v>135</v>
      </c>
      <c r="C50" s="21">
        <v>2.1949999999999998</v>
      </c>
      <c r="D50" s="6"/>
      <c r="E50" s="10"/>
      <c r="F50">
        <f t="shared" si="0"/>
        <v>0</v>
      </c>
    </row>
    <row r="51" spans="1:6" x14ac:dyDescent="0.25">
      <c r="A51" s="8" t="s">
        <v>115</v>
      </c>
      <c r="B51" s="17" t="s">
        <v>135</v>
      </c>
      <c r="C51" s="20">
        <v>0.91600000000000004</v>
      </c>
      <c r="D51" s="7"/>
      <c r="E51" s="11"/>
      <c r="F51">
        <f t="shared" si="0"/>
        <v>0</v>
      </c>
    </row>
    <row r="52" spans="1:6" x14ac:dyDescent="0.25">
      <c r="A52" s="5" t="s">
        <v>116</v>
      </c>
      <c r="B52" s="17" t="s">
        <v>135</v>
      </c>
      <c r="C52" s="6">
        <f xml:space="preserve"> 4.387743+ 2.000211</f>
        <v>6.3879540000000006</v>
      </c>
      <c r="D52" s="6"/>
      <c r="E52" s="10"/>
      <c r="F52">
        <f t="shared" si="0"/>
        <v>0</v>
      </c>
    </row>
    <row r="53" spans="1:6" x14ac:dyDescent="0.25">
      <c r="A53" s="8" t="s">
        <v>117</v>
      </c>
      <c r="B53" s="17" t="s">
        <v>135</v>
      </c>
      <c r="C53" s="7">
        <f xml:space="preserve"> 6.274908 + 3.944088</f>
        <v>10.218996000000001</v>
      </c>
      <c r="D53" s="7"/>
      <c r="E53" s="11"/>
      <c r="F53">
        <f t="shared" si="0"/>
        <v>0</v>
      </c>
    </row>
    <row r="54" spans="1:6" x14ac:dyDescent="0.25">
      <c r="A54" s="5" t="s">
        <v>118</v>
      </c>
      <c r="B54" s="17" t="s">
        <v>135</v>
      </c>
      <c r="C54" s="6">
        <f xml:space="preserve"> 12.998264 + 12.599381</f>
        <v>25.597645</v>
      </c>
      <c r="D54" s="6"/>
      <c r="E54" s="10"/>
      <c r="F54">
        <f t="shared" si="0"/>
        <v>0</v>
      </c>
    </row>
    <row r="55" spans="1:6" x14ac:dyDescent="0.25">
      <c r="A55" s="8" t="s">
        <v>119</v>
      </c>
      <c r="B55" s="17" t="s">
        <v>135</v>
      </c>
      <c r="C55" s="20">
        <v>1.25</v>
      </c>
      <c r="D55" s="7"/>
      <c r="E55" s="11"/>
      <c r="F55">
        <f t="shared" si="0"/>
        <v>0</v>
      </c>
    </row>
    <row r="56" spans="1:6" x14ac:dyDescent="0.25">
      <c r="A56" s="5" t="s">
        <v>120</v>
      </c>
      <c r="B56" s="17" t="s">
        <v>135</v>
      </c>
      <c r="C56" s="6">
        <f xml:space="preserve"> 0.764137+ 0.132062</f>
        <v>0.89619899999999997</v>
      </c>
      <c r="D56" s="6"/>
      <c r="E56" s="10"/>
      <c r="F56">
        <f t="shared" si="0"/>
        <v>0</v>
      </c>
    </row>
    <row r="57" spans="1:6" x14ac:dyDescent="0.25">
      <c r="A57" s="8" t="s">
        <v>121</v>
      </c>
      <c r="B57" s="17" t="s">
        <v>135</v>
      </c>
      <c r="C57" s="7">
        <f xml:space="preserve"> 0.827745 + 0.25586</f>
        <v>1.0836049999999999</v>
      </c>
      <c r="D57" s="7"/>
      <c r="E57" s="11"/>
      <c r="F57">
        <f t="shared" si="0"/>
        <v>0</v>
      </c>
    </row>
    <row r="58" spans="1:6" x14ac:dyDescent="0.25">
      <c r="A58" s="5" t="s">
        <v>122</v>
      </c>
      <c r="B58" s="17" t="s">
        <v>135</v>
      </c>
      <c r="C58" s="6">
        <f xml:space="preserve"> 4.717801 + 4.914766</f>
        <v>9.6325669999999999</v>
      </c>
      <c r="D58" s="6"/>
      <c r="E58" s="10"/>
      <c r="F58">
        <f t="shared" si="0"/>
        <v>0</v>
      </c>
    </row>
    <row r="59" spans="1:6" x14ac:dyDescent="0.25">
      <c r="A59" s="8" t="s">
        <v>123</v>
      </c>
      <c r="B59" s="17" t="s">
        <v>135</v>
      </c>
      <c r="C59" s="7">
        <f xml:space="preserve"> 0.946876 + 0.367355</f>
        <v>1.3142309999999999</v>
      </c>
      <c r="D59" s="7"/>
      <c r="E59" s="11"/>
      <c r="F59">
        <f t="shared" si="0"/>
        <v>0</v>
      </c>
    </row>
    <row r="60" spans="1:6" x14ac:dyDescent="0.25">
      <c r="A60" s="5" t="s">
        <v>124</v>
      </c>
      <c r="B60" s="17" t="s">
        <v>135</v>
      </c>
      <c r="C60" s="6">
        <f xml:space="preserve"> 0.84977 + 0.245012</f>
        <v>1.0947819999999999</v>
      </c>
      <c r="D60" s="6"/>
      <c r="E60" s="10"/>
      <c r="F60">
        <f t="shared" si="0"/>
        <v>0</v>
      </c>
    </row>
    <row r="61" spans="1:6" x14ac:dyDescent="0.25">
      <c r="A61" s="8" t="s">
        <v>125</v>
      </c>
      <c r="B61" s="17" t="s">
        <v>135</v>
      </c>
      <c r="C61" s="7">
        <f>0.473968 + 0.038874</f>
        <v>0.51284200000000002</v>
      </c>
      <c r="D61" s="7"/>
      <c r="E61" s="11"/>
      <c r="F61">
        <f t="shared" si="0"/>
        <v>0</v>
      </c>
    </row>
    <row r="62" spans="1:6" x14ac:dyDescent="0.25">
      <c r="A62" s="12" t="s">
        <v>126</v>
      </c>
      <c r="B62" s="17" t="s">
        <v>135</v>
      </c>
      <c r="C62" s="6">
        <f xml:space="preserve"> 58*60 + 47</f>
        <v>3527</v>
      </c>
      <c r="D62" s="21">
        <v>24</v>
      </c>
      <c r="E62" s="10">
        <f xml:space="preserve"> 10.78384 + 10.507046</f>
        <v>21.290886</v>
      </c>
      <c r="F62">
        <f t="shared" si="0"/>
        <v>21.290886</v>
      </c>
    </row>
    <row r="63" spans="1:6" x14ac:dyDescent="0.25">
      <c r="A63" s="8" t="s">
        <v>127</v>
      </c>
      <c r="B63" s="17" t="s">
        <v>135</v>
      </c>
      <c r="C63" s="7">
        <f xml:space="preserve"> 0.922884 + 0.27139</f>
        <v>1.1942740000000001</v>
      </c>
      <c r="D63" s="7"/>
      <c r="E63" s="11"/>
      <c r="F63">
        <f t="shared" si="0"/>
        <v>0</v>
      </c>
    </row>
    <row r="64" spans="1:6" x14ac:dyDescent="0.25">
      <c r="A64" s="5" t="s">
        <v>128</v>
      </c>
      <c r="B64" s="17" t="s">
        <v>135</v>
      </c>
      <c r="C64" s="6">
        <f xml:space="preserve"> 1.534643 + 0.439611</f>
        <v>1.974254</v>
      </c>
      <c r="D64" s="6"/>
      <c r="E64" s="10"/>
      <c r="F64">
        <f t="shared" si="0"/>
        <v>0</v>
      </c>
    </row>
    <row r="65" spans="1:6" x14ac:dyDescent="0.25">
      <c r="A65" s="12" t="s">
        <v>131</v>
      </c>
      <c r="B65" s="17" t="s">
        <v>135</v>
      </c>
      <c r="C65">
        <f xml:space="preserve"> 1*60*60 + 21*60 + 21</f>
        <v>4881</v>
      </c>
      <c r="D65" s="7">
        <f xml:space="preserve"> 1.732256 + 0.244042</f>
        <v>1.9762980000000001</v>
      </c>
      <c r="E65" s="11">
        <f xml:space="preserve"> 0.876715 + 0.236125</f>
        <v>1.1128400000000001</v>
      </c>
      <c r="F65">
        <f t="shared" si="0"/>
        <v>1.1128400000000001</v>
      </c>
    </row>
    <row r="66" spans="1:6" x14ac:dyDescent="0.25">
      <c r="A66" s="15" t="s">
        <v>129</v>
      </c>
      <c r="B66" s="17" t="s">
        <v>135</v>
      </c>
      <c r="C66" s="6">
        <f xml:space="preserve"> 6.131807 + 0.359974</f>
        <v>6.4917810000000005</v>
      </c>
      <c r="D66" s="6">
        <f xml:space="preserve"> 6.156561 + 0.379927</f>
        <v>6.5364880000000003</v>
      </c>
      <c r="E66" s="10"/>
      <c r="F66">
        <f t="shared" si="0"/>
        <v>6.5364880000000003</v>
      </c>
    </row>
    <row r="67" spans="1:6" x14ac:dyDescent="0.25">
      <c r="A67" s="15" t="s">
        <v>130</v>
      </c>
      <c r="B67" s="17" t="s">
        <v>135</v>
      </c>
      <c r="C67">
        <f>15*60 + 34</f>
        <v>934</v>
      </c>
      <c r="D67">
        <f>15*60 + 36</f>
        <v>936</v>
      </c>
      <c r="E67" s="11"/>
      <c r="F67">
        <f t="shared" ref="F67:F111" si="1">MIN(D67,E67)</f>
        <v>936</v>
      </c>
    </row>
    <row r="68" spans="1:6" x14ac:dyDescent="0.25">
      <c r="A68" s="5" t="s">
        <v>110</v>
      </c>
      <c r="B68" s="17" t="s">
        <v>136</v>
      </c>
      <c r="C68" s="21">
        <v>0.84899999999999998</v>
      </c>
      <c r="D68" s="6"/>
      <c r="E68" s="10"/>
      <c r="F68">
        <f t="shared" si="1"/>
        <v>0</v>
      </c>
    </row>
    <row r="69" spans="1:6" x14ac:dyDescent="0.25">
      <c r="A69" s="12" t="s">
        <v>111</v>
      </c>
      <c r="B69" s="17" t="s">
        <v>136</v>
      </c>
      <c r="C69" s="20">
        <v>0.19400000000000001</v>
      </c>
      <c r="D69" s="20">
        <v>0.19800000000000001</v>
      </c>
      <c r="E69" s="24">
        <v>0.249</v>
      </c>
      <c r="F69">
        <f t="shared" si="1"/>
        <v>0.19800000000000001</v>
      </c>
    </row>
    <row r="70" spans="1:6" x14ac:dyDescent="0.25">
      <c r="A70" s="5" t="s">
        <v>112</v>
      </c>
      <c r="B70" s="17" t="s">
        <v>136</v>
      </c>
      <c r="C70" s="21">
        <v>0.78200000000000003</v>
      </c>
      <c r="D70" s="6"/>
      <c r="E70" s="10"/>
      <c r="F70">
        <f t="shared" si="1"/>
        <v>0</v>
      </c>
    </row>
    <row r="71" spans="1:6" x14ac:dyDescent="0.25">
      <c r="A71" s="15" t="s">
        <v>113</v>
      </c>
      <c r="B71" s="17" t="s">
        <v>136</v>
      </c>
      <c r="C71" s="20">
        <v>0.76900000000000002</v>
      </c>
      <c r="D71" s="20">
        <v>0.76400000000000001</v>
      </c>
      <c r="E71" s="11"/>
      <c r="F71">
        <f t="shared" si="1"/>
        <v>0.76400000000000001</v>
      </c>
    </row>
    <row r="72" spans="1:6" x14ac:dyDescent="0.25">
      <c r="A72" s="5" t="s">
        <v>114</v>
      </c>
      <c r="B72" s="17" t="s">
        <v>136</v>
      </c>
      <c r="C72" s="21">
        <v>0.69699999999999995</v>
      </c>
      <c r="D72" s="6"/>
      <c r="E72" s="10"/>
      <c r="F72">
        <f t="shared" si="1"/>
        <v>0</v>
      </c>
    </row>
    <row r="73" spans="1:6" x14ac:dyDescent="0.25">
      <c r="A73" s="8" t="s">
        <v>115</v>
      </c>
      <c r="B73" s="17" t="s">
        <v>136</v>
      </c>
      <c r="C73" s="20">
        <v>0.54200000000000004</v>
      </c>
      <c r="D73" s="7"/>
      <c r="E73" s="11"/>
      <c r="F73">
        <f t="shared" si="1"/>
        <v>0</v>
      </c>
    </row>
    <row r="74" spans="1:6" x14ac:dyDescent="0.25">
      <c r="A74" s="5" t="s">
        <v>116</v>
      </c>
      <c r="B74" s="17" t="s">
        <v>136</v>
      </c>
      <c r="C74" s="21">
        <v>0.85299999999999998</v>
      </c>
      <c r="D74" s="6"/>
      <c r="E74" s="10"/>
      <c r="F74">
        <f t="shared" si="1"/>
        <v>0</v>
      </c>
    </row>
    <row r="75" spans="1:6" x14ac:dyDescent="0.25">
      <c r="A75" s="8" t="s">
        <v>117</v>
      </c>
      <c r="B75" s="17" t="s">
        <v>136</v>
      </c>
      <c r="C75" s="20">
        <v>0.76900000000000002</v>
      </c>
      <c r="D75" s="7"/>
      <c r="E75" s="11"/>
      <c r="F75">
        <f t="shared" si="1"/>
        <v>0</v>
      </c>
    </row>
    <row r="76" spans="1:6" x14ac:dyDescent="0.25">
      <c r="A76" s="5" t="s">
        <v>118</v>
      </c>
      <c r="B76" s="17" t="s">
        <v>136</v>
      </c>
      <c r="C76" s="21">
        <f xml:space="preserve"> 0.913</f>
        <v>0.91300000000000003</v>
      </c>
      <c r="D76" s="6"/>
      <c r="E76" s="10"/>
      <c r="F76">
        <f t="shared" si="1"/>
        <v>0</v>
      </c>
    </row>
    <row r="77" spans="1:6" x14ac:dyDescent="0.25">
      <c r="A77" s="8" t="s">
        <v>119</v>
      </c>
      <c r="B77" s="17" t="s">
        <v>136</v>
      </c>
      <c r="C77" s="20">
        <v>0.78700000000000003</v>
      </c>
      <c r="D77" s="7"/>
      <c r="E77" s="11"/>
      <c r="F77">
        <f t="shared" si="1"/>
        <v>0</v>
      </c>
    </row>
    <row r="78" spans="1:6" x14ac:dyDescent="0.25">
      <c r="A78" s="5" t="s">
        <v>120</v>
      </c>
      <c r="B78" s="17" t="s">
        <v>136</v>
      </c>
      <c r="C78" s="21">
        <v>0.14699999999999999</v>
      </c>
      <c r="D78" s="6"/>
      <c r="E78" s="10"/>
      <c r="F78">
        <f t="shared" si="1"/>
        <v>0</v>
      </c>
    </row>
    <row r="79" spans="1:6" x14ac:dyDescent="0.25">
      <c r="A79" s="8" t="s">
        <v>121</v>
      </c>
      <c r="B79" s="17" t="s">
        <v>136</v>
      </c>
      <c r="C79" s="20">
        <v>0.875</v>
      </c>
      <c r="D79" s="7"/>
      <c r="E79" s="11"/>
      <c r="F79">
        <f t="shared" si="1"/>
        <v>0</v>
      </c>
    </row>
    <row r="80" spans="1:6" x14ac:dyDescent="0.25">
      <c r="A80" s="5" t="s">
        <v>122</v>
      </c>
      <c r="B80" s="17" t="s">
        <v>136</v>
      </c>
      <c r="C80" s="21">
        <v>0.249</v>
      </c>
      <c r="D80" s="6"/>
      <c r="E80" s="10"/>
      <c r="F80">
        <f t="shared" si="1"/>
        <v>0</v>
      </c>
    </row>
    <row r="81" spans="1:6" x14ac:dyDescent="0.25">
      <c r="A81" s="8" t="s">
        <v>123</v>
      </c>
      <c r="B81" s="17" t="s">
        <v>136</v>
      </c>
      <c r="C81" s="20">
        <v>0.625</v>
      </c>
      <c r="D81" s="7"/>
      <c r="E81" s="11"/>
      <c r="F81">
        <f t="shared" si="1"/>
        <v>0</v>
      </c>
    </row>
    <row r="82" spans="1:6" x14ac:dyDescent="0.25">
      <c r="A82" s="5" t="s">
        <v>124</v>
      </c>
      <c r="B82" s="17" t="s">
        <v>136</v>
      </c>
      <c r="C82" s="21">
        <v>1.091</v>
      </c>
      <c r="D82" s="6"/>
      <c r="E82" s="10"/>
      <c r="F82">
        <f t="shared" si="1"/>
        <v>0</v>
      </c>
    </row>
    <row r="83" spans="1:6" x14ac:dyDescent="0.25">
      <c r="A83" s="8" t="s">
        <v>125</v>
      </c>
      <c r="B83" s="17" t="s">
        <v>136</v>
      </c>
      <c r="C83" s="20">
        <v>0.16500000000000001</v>
      </c>
      <c r="D83" s="7"/>
      <c r="E83" s="11"/>
      <c r="F83">
        <f t="shared" si="1"/>
        <v>0</v>
      </c>
    </row>
    <row r="84" spans="1:6" x14ac:dyDescent="0.25">
      <c r="A84" s="12" t="s">
        <v>126</v>
      </c>
      <c r="B84" s="17" t="s">
        <v>136</v>
      </c>
      <c r="C84" s="22">
        <v>0.92200000000000004</v>
      </c>
      <c r="D84" s="21">
        <v>0.90400000000000003</v>
      </c>
      <c r="E84" s="25">
        <v>1.1000000000000001</v>
      </c>
      <c r="F84">
        <f t="shared" si="1"/>
        <v>0.90400000000000003</v>
      </c>
    </row>
    <row r="85" spans="1:6" x14ac:dyDescent="0.25">
      <c r="A85" s="8" t="s">
        <v>127</v>
      </c>
      <c r="B85" s="17" t="s">
        <v>136</v>
      </c>
      <c r="C85" s="20">
        <v>1.113</v>
      </c>
      <c r="D85" s="7"/>
      <c r="E85" s="11"/>
      <c r="F85">
        <f t="shared" si="1"/>
        <v>0</v>
      </c>
    </row>
    <row r="86" spans="1:6" x14ac:dyDescent="0.25">
      <c r="A86" s="5" t="s">
        <v>128</v>
      </c>
      <c r="B86" s="17" t="s">
        <v>136</v>
      </c>
      <c r="C86" s="21">
        <v>0.81299999999999994</v>
      </c>
      <c r="D86" s="6"/>
      <c r="E86" s="10"/>
      <c r="F86">
        <f t="shared" si="1"/>
        <v>0</v>
      </c>
    </row>
    <row r="87" spans="1:6" x14ac:dyDescent="0.25">
      <c r="A87" s="12" t="s">
        <v>131</v>
      </c>
      <c r="B87" s="17" t="s">
        <v>136</v>
      </c>
      <c r="C87" s="23">
        <v>0.76</v>
      </c>
      <c r="D87" s="20">
        <v>0.72899999999999998</v>
      </c>
      <c r="E87" s="24">
        <v>0.85499999999999998</v>
      </c>
      <c r="F87">
        <f t="shared" si="1"/>
        <v>0.72899999999999998</v>
      </c>
    </row>
    <row r="88" spans="1:6" x14ac:dyDescent="0.25">
      <c r="A88" s="15" t="s">
        <v>129</v>
      </c>
      <c r="B88" s="17" t="s">
        <v>136</v>
      </c>
      <c r="C88" s="21">
        <v>2.0950000000000002</v>
      </c>
      <c r="D88" s="21">
        <v>2.1160000000000001</v>
      </c>
      <c r="E88" s="10"/>
      <c r="F88">
        <f t="shared" si="1"/>
        <v>2.1160000000000001</v>
      </c>
    </row>
    <row r="89" spans="1:6" x14ac:dyDescent="0.25">
      <c r="A89" s="15" t="s">
        <v>130</v>
      </c>
      <c r="B89" s="17" t="s">
        <v>136</v>
      </c>
      <c r="C89" s="20">
        <v>0.17799999999999999</v>
      </c>
      <c r="D89" s="20">
        <v>0.17699999999999999</v>
      </c>
      <c r="E89" s="11"/>
      <c r="F89">
        <f t="shared" si="1"/>
        <v>0.17699999999999999</v>
      </c>
    </row>
    <row r="90" spans="1:6" x14ac:dyDescent="0.25">
      <c r="A90" s="5" t="s">
        <v>110</v>
      </c>
      <c r="B90" s="17" t="s">
        <v>140</v>
      </c>
      <c r="C90">
        <v>4.8049000000000001E-2</v>
      </c>
      <c r="F90">
        <f t="shared" si="1"/>
        <v>0</v>
      </c>
    </row>
    <row r="91" spans="1:6" x14ac:dyDescent="0.25">
      <c r="A91" s="12" t="s">
        <v>111</v>
      </c>
      <c r="B91" s="17" t="s">
        <v>140</v>
      </c>
      <c r="C91">
        <v>1.8680000000000001E-3</v>
      </c>
      <c r="D91">
        <v>1.0258E-2</v>
      </c>
      <c r="E91">
        <v>2.0500000000000002E-3</v>
      </c>
      <c r="F91">
        <f t="shared" si="1"/>
        <v>2.0500000000000002E-3</v>
      </c>
    </row>
    <row r="92" spans="1:6" x14ac:dyDescent="0.25">
      <c r="A92" s="5" t="s">
        <v>112</v>
      </c>
      <c r="B92" s="17" t="s">
        <v>140</v>
      </c>
      <c r="C92">
        <v>4.2224999999999999E-2</v>
      </c>
      <c r="F92">
        <f t="shared" si="1"/>
        <v>0</v>
      </c>
    </row>
    <row r="93" spans="1:6" x14ac:dyDescent="0.25">
      <c r="A93" s="15" t="s">
        <v>113</v>
      </c>
      <c r="B93" s="17" t="s">
        <v>140</v>
      </c>
      <c r="C93">
        <v>1.8679000000000001E-2</v>
      </c>
      <c r="F93">
        <f t="shared" si="1"/>
        <v>0</v>
      </c>
    </row>
    <row r="94" spans="1:6" x14ac:dyDescent="0.25">
      <c r="A94" s="5" t="s">
        <v>114</v>
      </c>
      <c r="B94" s="17" t="s">
        <v>140</v>
      </c>
      <c r="C94">
        <v>2.4573999999999999E-2</v>
      </c>
      <c r="F94">
        <f t="shared" si="1"/>
        <v>0</v>
      </c>
    </row>
    <row r="95" spans="1:6" x14ac:dyDescent="0.25">
      <c r="A95" s="8" t="s">
        <v>115</v>
      </c>
      <c r="B95" s="17" t="s">
        <v>140</v>
      </c>
      <c r="C95">
        <v>1.1960999999999999E-2</v>
      </c>
      <c r="F95">
        <f t="shared" si="1"/>
        <v>0</v>
      </c>
    </row>
    <row r="96" spans="1:6" x14ac:dyDescent="0.25">
      <c r="A96" s="5" t="s">
        <v>116</v>
      </c>
      <c r="B96" s="17" t="s">
        <v>140</v>
      </c>
      <c r="C96">
        <v>3.2576000000000001E-2</v>
      </c>
      <c r="F96">
        <f t="shared" si="1"/>
        <v>0</v>
      </c>
    </row>
    <row r="97" spans="1:6" x14ac:dyDescent="0.25">
      <c r="A97" s="8" t="s">
        <v>117</v>
      </c>
      <c r="B97" s="17" t="s">
        <v>140</v>
      </c>
      <c r="C97">
        <v>2.4364E-2</v>
      </c>
      <c r="F97">
        <f t="shared" si="1"/>
        <v>0</v>
      </c>
    </row>
    <row r="98" spans="1:6" x14ac:dyDescent="0.25">
      <c r="A98" s="5" t="s">
        <v>118</v>
      </c>
      <c r="B98" s="17" t="s">
        <v>140</v>
      </c>
      <c r="C98">
        <v>9.9479999999999999E-2</v>
      </c>
      <c r="F98">
        <f t="shared" si="1"/>
        <v>0</v>
      </c>
    </row>
    <row r="99" spans="1:6" x14ac:dyDescent="0.25">
      <c r="A99" s="8" t="s">
        <v>119</v>
      </c>
      <c r="B99" s="17" t="s">
        <v>140</v>
      </c>
      <c r="C99">
        <v>6.1186999999999998E-2</v>
      </c>
      <c r="F99">
        <f t="shared" si="1"/>
        <v>0</v>
      </c>
    </row>
    <row r="100" spans="1:6" x14ac:dyDescent="0.25">
      <c r="A100" s="5" t="s">
        <v>120</v>
      </c>
      <c r="B100" s="17" t="s">
        <v>140</v>
      </c>
      <c r="C100">
        <v>6.0790000000000002E-3</v>
      </c>
      <c r="F100">
        <f t="shared" si="1"/>
        <v>0</v>
      </c>
    </row>
    <row r="101" spans="1:6" x14ac:dyDescent="0.25">
      <c r="A101" s="8" t="s">
        <v>121</v>
      </c>
      <c r="B101" s="17" t="s">
        <v>140</v>
      </c>
      <c r="C101">
        <v>2.393E-2</v>
      </c>
      <c r="F101">
        <f t="shared" si="1"/>
        <v>0</v>
      </c>
    </row>
    <row r="102" spans="1:6" x14ac:dyDescent="0.25">
      <c r="A102" s="5" t="s">
        <v>122</v>
      </c>
      <c r="B102" s="17" t="s">
        <v>140</v>
      </c>
      <c r="C102">
        <v>8.2299999999999998E-2</v>
      </c>
      <c r="F102">
        <f t="shared" si="1"/>
        <v>0</v>
      </c>
    </row>
    <row r="103" spans="1:6" x14ac:dyDescent="0.25">
      <c r="A103" s="8" t="s">
        <v>123</v>
      </c>
      <c r="B103" s="17" t="s">
        <v>140</v>
      </c>
      <c r="C103">
        <v>1.4588E-2</v>
      </c>
      <c r="F103">
        <f t="shared" si="1"/>
        <v>0</v>
      </c>
    </row>
    <row r="104" spans="1:6" x14ac:dyDescent="0.25">
      <c r="A104" s="5" t="s">
        <v>124</v>
      </c>
      <c r="B104" s="17" t="s">
        <v>140</v>
      </c>
      <c r="C104">
        <v>1.3214E-2</v>
      </c>
      <c r="F104">
        <f t="shared" si="1"/>
        <v>0</v>
      </c>
    </row>
    <row r="105" spans="1:6" x14ac:dyDescent="0.25">
      <c r="A105" s="8" t="s">
        <v>125</v>
      </c>
      <c r="B105" s="17" t="s">
        <v>140</v>
      </c>
      <c r="C105">
        <v>3.6886000000000002E-2</v>
      </c>
      <c r="F105">
        <f t="shared" si="1"/>
        <v>0</v>
      </c>
    </row>
    <row r="106" spans="1:6" x14ac:dyDescent="0.25">
      <c r="A106" s="12" t="s">
        <v>126</v>
      </c>
      <c r="B106" s="17" t="s">
        <v>140</v>
      </c>
      <c r="C106">
        <v>4.3972999999999998E-2</v>
      </c>
      <c r="D106">
        <v>3.0505000000000001E-2</v>
      </c>
      <c r="E106">
        <v>4.1711999999999999E-2</v>
      </c>
      <c r="F106">
        <f t="shared" si="1"/>
        <v>3.0505000000000001E-2</v>
      </c>
    </row>
    <row r="107" spans="1:6" x14ac:dyDescent="0.25">
      <c r="A107" s="8" t="s">
        <v>127</v>
      </c>
      <c r="B107" s="17" t="s">
        <v>140</v>
      </c>
      <c r="C107">
        <v>7.4379000000000001E-2</v>
      </c>
      <c r="F107">
        <f t="shared" si="1"/>
        <v>0</v>
      </c>
    </row>
    <row r="108" spans="1:6" x14ac:dyDescent="0.25">
      <c r="A108" s="5" t="s">
        <v>128</v>
      </c>
      <c r="B108" s="17" t="s">
        <v>140</v>
      </c>
      <c r="C108">
        <v>2.8393999999999999E-2</v>
      </c>
      <c r="F108">
        <f t="shared" si="1"/>
        <v>0</v>
      </c>
    </row>
    <row r="109" spans="1:6" x14ac:dyDescent="0.25">
      <c r="A109" s="12" t="s">
        <v>131</v>
      </c>
      <c r="B109" s="17" t="s">
        <v>140</v>
      </c>
      <c r="C109">
        <v>1.5419E-2</v>
      </c>
      <c r="D109">
        <v>1.5485000000000001E-2</v>
      </c>
      <c r="E109">
        <v>0.31648500000000002</v>
      </c>
      <c r="F109">
        <f t="shared" si="1"/>
        <v>1.5485000000000001E-2</v>
      </c>
    </row>
    <row r="110" spans="1:6" x14ac:dyDescent="0.25">
      <c r="A110" s="15" t="s">
        <v>129</v>
      </c>
      <c r="B110" s="17" t="s">
        <v>140</v>
      </c>
      <c r="C110">
        <v>6.7805000000000004E-2</v>
      </c>
      <c r="F110">
        <f t="shared" si="1"/>
        <v>0</v>
      </c>
    </row>
    <row r="111" spans="1:6" x14ac:dyDescent="0.25">
      <c r="A111" s="15" t="s">
        <v>130</v>
      </c>
      <c r="B111" s="17" t="s">
        <v>140</v>
      </c>
      <c r="C111">
        <v>2.9718000000000001E-2</v>
      </c>
      <c r="F111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D1A8-DAC5-4807-9ADB-A0FB95DAB950}">
  <dimension ref="A1:F25"/>
  <sheetViews>
    <sheetView workbookViewId="0">
      <selection activeCell="F23" sqref="F23"/>
    </sheetView>
  </sheetViews>
  <sheetFormatPr defaultRowHeight="15" x14ac:dyDescent="0.25"/>
  <cols>
    <col min="4" max="4" width="10.42578125" bestFit="1" customWidth="1"/>
    <col min="5" max="5" width="14.5703125" bestFit="1" customWidth="1"/>
  </cols>
  <sheetData>
    <row r="1" spans="1:6" x14ac:dyDescent="0.25">
      <c r="A1" s="3" t="s">
        <v>0</v>
      </c>
      <c r="B1" s="4" t="s">
        <v>137</v>
      </c>
      <c r="C1" s="4" t="s">
        <v>1</v>
      </c>
      <c r="D1" s="4" t="s">
        <v>2</v>
      </c>
      <c r="E1" s="4" t="s">
        <v>3</v>
      </c>
      <c r="F1" s="19" t="s">
        <v>138</v>
      </c>
    </row>
    <row r="2" spans="1:6" x14ac:dyDescent="0.25">
      <c r="A2" s="12" t="s">
        <v>111</v>
      </c>
      <c r="B2" s="18">
        <v>0</v>
      </c>
      <c r="C2" s="7">
        <v>0.26042999999999999</v>
      </c>
      <c r="D2" s="7">
        <v>0.23213700000000001</v>
      </c>
      <c r="E2" s="7">
        <v>3.9E-2</v>
      </c>
      <c r="F2" s="7">
        <v>3.9E-2</v>
      </c>
    </row>
    <row r="3" spans="1:6" x14ac:dyDescent="0.25">
      <c r="A3" s="15" t="s">
        <v>113</v>
      </c>
      <c r="B3" s="18">
        <v>0</v>
      </c>
      <c r="C3" s="7">
        <v>0.44978899999999999</v>
      </c>
      <c r="D3" s="7">
        <v>0.63658199999999998</v>
      </c>
      <c r="E3" s="7"/>
      <c r="F3" s="7">
        <v>0.63658199999999998</v>
      </c>
    </row>
    <row r="4" spans="1:6" x14ac:dyDescent="0.25">
      <c r="A4" s="12" t="s">
        <v>126</v>
      </c>
      <c r="B4" s="18">
        <v>0</v>
      </c>
      <c r="C4" s="13">
        <v>2600.5390320000001</v>
      </c>
      <c r="D4" s="6">
        <v>4.6904179999999993</v>
      </c>
      <c r="E4" s="6">
        <v>2.2418470000000004</v>
      </c>
      <c r="F4" s="6">
        <v>2.2418470000000004</v>
      </c>
    </row>
    <row r="5" spans="1:6" x14ac:dyDescent="0.25">
      <c r="A5" s="12" t="s">
        <v>131</v>
      </c>
      <c r="B5" s="18">
        <v>0</v>
      </c>
      <c r="C5" s="14">
        <v>4479.8634919999995</v>
      </c>
      <c r="D5" s="7">
        <v>1.5863050000000001</v>
      </c>
      <c r="E5" s="7">
        <v>3.0462689999999997</v>
      </c>
      <c r="F5" s="7">
        <v>1.5863050000000001</v>
      </c>
    </row>
    <row r="6" spans="1:6" x14ac:dyDescent="0.25">
      <c r="A6" s="15" t="s">
        <v>129</v>
      </c>
      <c r="B6" s="18">
        <v>0</v>
      </c>
      <c r="C6" s="6">
        <v>1.3276679999999998</v>
      </c>
      <c r="D6" s="6">
        <v>1.25</v>
      </c>
      <c r="E6" s="6"/>
      <c r="F6" s="6">
        <v>1.25</v>
      </c>
    </row>
    <row r="7" spans="1:6" x14ac:dyDescent="0.25">
      <c r="A7" s="15" t="s">
        <v>130</v>
      </c>
      <c r="B7" s="18">
        <v>0</v>
      </c>
      <c r="C7" s="7">
        <v>0.43464400000000003</v>
      </c>
      <c r="D7" s="7">
        <v>0.41</v>
      </c>
      <c r="F7" s="7">
        <v>0.41</v>
      </c>
    </row>
    <row r="8" spans="1:6" x14ac:dyDescent="0.25">
      <c r="A8" s="12" t="s">
        <v>111</v>
      </c>
      <c r="B8" s="18">
        <v>2</v>
      </c>
      <c r="C8" s="7">
        <v>0.263984</v>
      </c>
      <c r="D8" s="7">
        <v>0.21870599999999998</v>
      </c>
      <c r="E8" s="7">
        <v>2.6168E-2</v>
      </c>
      <c r="F8" s="7">
        <v>2.6168E-2</v>
      </c>
    </row>
    <row r="9" spans="1:6" x14ac:dyDescent="0.25">
      <c r="A9" s="15" t="s">
        <v>113</v>
      </c>
      <c r="B9" s="18">
        <v>2</v>
      </c>
      <c r="C9" s="7">
        <v>0.18988999999999998</v>
      </c>
      <c r="D9" s="7">
        <v>0.28076999999999996</v>
      </c>
      <c r="E9" s="7"/>
      <c r="F9" s="7">
        <v>0.28076999999999996</v>
      </c>
    </row>
    <row r="10" spans="1:6" x14ac:dyDescent="0.25">
      <c r="A10" s="12" t="s">
        <v>126</v>
      </c>
      <c r="B10" s="18">
        <v>2</v>
      </c>
      <c r="C10" s="13">
        <v>2610.9888110000002</v>
      </c>
      <c r="D10" s="6">
        <v>2.5733229999999998</v>
      </c>
      <c r="E10" s="6">
        <v>1.646674</v>
      </c>
      <c r="F10" s="6">
        <v>1.646674</v>
      </c>
    </row>
    <row r="11" spans="1:6" x14ac:dyDescent="0.25">
      <c r="A11" s="12" t="s">
        <v>131</v>
      </c>
      <c r="B11" s="18">
        <v>2</v>
      </c>
      <c r="C11" s="14">
        <v>4576.5919589999994</v>
      </c>
      <c r="D11" s="7">
        <v>1.58789</v>
      </c>
      <c r="E11" s="7">
        <v>3.0433240000000001</v>
      </c>
      <c r="F11" s="7">
        <v>1.58789</v>
      </c>
    </row>
    <row r="12" spans="1:6" x14ac:dyDescent="0.25">
      <c r="A12" s="15" t="s">
        <v>129</v>
      </c>
      <c r="B12" s="18">
        <v>2</v>
      </c>
      <c r="C12" s="6">
        <v>0.49399999999999999</v>
      </c>
      <c r="D12" s="6">
        <v>0.495</v>
      </c>
      <c r="E12" s="6"/>
      <c r="F12" s="6">
        <v>0.495</v>
      </c>
    </row>
    <row r="13" spans="1:6" x14ac:dyDescent="0.25">
      <c r="A13" s="15" t="s">
        <v>130</v>
      </c>
      <c r="B13" s="18">
        <v>2</v>
      </c>
      <c r="C13" s="7">
        <v>0.21099999999999999</v>
      </c>
      <c r="D13" s="7">
        <v>0.19500000000000001</v>
      </c>
      <c r="F13" s="7">
        <v>0.19500000000000001</v>
      </c>
    </row>
    <row r="14" spans="1:6" x14ac:dyDescent="0.25">
      <c r="A14" s="12" t="s">
        <v>111</v>
      </c>
      <c r="B14" s="18">
        <v>4</v>
      </c>
      <c r="C14" s="7">
        <v>0.26092000000000004</v>
      </c>
      <c r="D14" s="7">
        <v>0.216505</v>
      </c>
      <c r="E14" s="7">
        <v>2.6127999999999998E-2</v>
      </c>
      <c r="F14" s="7">
        <v>2.6127999999999998E-2</v>
      </c>
    </row>
    <row r="15" spans="1:6" x14ac:dyDescent="0.25">
      <c r="A15" s="15" t="s">
        <v>113</v>
      </c>
      <c r="B15" s="18">
        <v>4</v>
      </c>
      <c r="C15" s="7">
        <v>0.18309500000000001</v>
      </c>
      <c r="D15" s="7">
        <v>0.225802</v>
      </c>
      <c r="E15" s="7"/>
      <c r="F15" s="7">
        <v>0.225802</v>
      </c>
    </row>
    <row r="16" spans="1:6" x14ac:dyDescent="0.25">
      <c r="A16" s="12" t="s">
        <v>126</v>
      </c>
      <c r="B16" s="18">
        <v>4</v>
      </c>
      <c r="C16" s="13">
        <v>2566.7916830000004</v>
      </c>
      <c r="D16" s="6">
        <v>2.6591680000000002</v>
      </c>
      <c r="E16" s="6">
        <v>1.6775499999999999</v>
      </c>
      <c r="F16" s="6">
        <v>1.6775499999999999</v>
      </c>
    </row>
    <row r="17" spans="1:6" x14ac:dyDescent="0.25">
      <c r="A17" s="12" t="s">
        <v>131</v>
      </c>
      <c r="B17" s="18">
        <v>4</v>
      </c>
      <c r="C17" s="14">
        <v>4564.7546629999997</v>
      </c>
      <c r="D17" s="7">
        <v>1.588263</v>
      </c>
      <c r="E17" s="7">
        <v>3.0450689999999998</v>
      </c>
      <c r="F17" s="7">
        <v>1.588263</v>
      </c>
    </row>
    <row r="18" spans="1:6" x14ac:dyDescent="0.25">
      <c r="A18" s="15" t="s">
        <v>129</v>
      </c>
      <c r="B18" s="18">
        <v>4</v>
      </c>
      <c r="C18" s="6">
        <v>0.49299999999999999</v>
      </c>
      <c r="D18" s="6">
        <v>0.38800000000000001</v>
      </c>
      <c r="E18" s="6"/>
      <c r="F18" s="6">
        <v>0.38800000000000001</v>
      </c>
    </row>
    <row r="19" spans="1:6" x14ac:dyDescent="0.25">
      <c r="A19" s="15" t="s">
        <v>130</v>
      </c>
      <c r="B19" s="18">
        <v>4</v>
      </c>
      <c r="C19" s="7">
        <v>0.227073</v>
      </c>
      <c r="D19" s="7">
        <v>0.187</v>
      </c>
      <c r="E19" s="7"/>
      <c r="F19" s="7">
        <v>0.187</v>
      </c>
    </row>
    <row r="20" spans="1:6" x14ac:dyDescent="0.25">
      <c r="A20" s="12" t="s">
        <v>111</v>
      </c>
      <c r="B20" s="2">
        <v>8</v>
      </c>
      <c r="C20" s="7">
        <v>0.26042300000000002</v>
      </c>
      <c r="D20" s="7">
        <v>0.21538300000000002</v>
      </c>
      <c r="E20" s="11">
        <v>2.5172E-2</v>
      </c>
      <c r="F20" s="11">
        <v>2.5172E-2</v>
      </c>
    </row>
    <row r="21" spans="1:6" x14ac:dyDescent="0.25">
      <c r="A21" s="15" t="s">
        <v>113</v>
      </c>
      <c r="B21" s="2">
        <v>8</v>
      </c>
      <c r="C21" s="7">
        <v>0.188608</v>
      </c>
      <c r="D21" s="7">
        <v>0.22603999999999999</v>
      </c>
      <c r="E21" s="11"/>
      <c r="F21" s="7">
        <v>0.22603999999999999</v>
      </c>
    </row>
    <row r="22" spans="1:6" x14ac:dyDescent="0.25">
      <c r="A22" s="12" t="s">
        <v>126</v>
      </c>
      <c r="B22" s="2">
        <v>8</v>
      </c>
      <c r="C22" s="13">
        <v>2383.7053539999997</v>
      </c>
      <c r="D22" s="6">
        <v>2.7215340000000001</v>
      </c>
      <c r="E22" s="10">
        <v>1.6446350000000001</v>
      </c>
      <c r="F22" s="10">
        <v>1.6446350000000001</v>
      </c>
    </row>
    <row r="23" spans="1:6" x14ac:dyDescent="0.25">
      <c r="A23" s="12" t="s">
        <v>131</v>
      </c>
      <c r="B23" s="2">
        <v>8</v>
      </c>
      <c r="C23" s="7">
        <v>4325</v>
      </c>
      <c r="D23" s="7">
        <v>0.88825900000000002</v>
      </c>
      <c r="E23" s="11">
        <v>3.0464180000000001</v>
      </c>
      <c r="F23" s="7">
        <v>0.88825900000000002</v>
      </c>
    </row>
    <row r="24" spans="1:6" x14ac:dyDescent="0.25">
      <c r="A24" s="15" t="s">
        <v>129</v>
      </c>
      <c r="B24" s="2">
        <v>8</v>
      </c>
      <c r="C24" s="6">
        <v>0.43811600000000001</v>
      </c>
      <c r="D24" s="6">
        <v>0.38300000000000001</v>
      </c>
      <c r="E24" s="10"/>
      <c r="F24" s="6">
        <v>0.38300000000000001</v>
      </c>
    </row>
    <row r="25" spans="1:6" x14ac:dyDescent="0.25">
      <c r="A25" s="15" t="s">
        <v>130</v>
      </c>
      <c r="B25" s="2">
        <v>8</v>
      </c>
      <c r="C25" s="7">
        <v>0.22039400000000001</v>
      </c>
      <c r="D25" s="7">
        <v>0.19</v>
      </c>
      <c r="E25" s="11"/>
      <c r="F25" s="7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F5D3-34E9-4236-A5A7-FFBC447C720D}">
  <dimension ref="A1:H23"/>
  <sheetViews>
    <sheetView workbookViewId="0">
      <selection activeCell="C22" sqref="C22:C23"/>
    </sheetView>
  </sheetViews>
  <sheetFormatPr defaultRowHeight="15" x14ac:dyDescent="0.25"/>
  <cols>
    <col min="2" max="2" width="22.42578125" customWidth="1"/>
    <col min="3" max="3" width="21.85546875" customWidth="1"/>
    <col min="4" max="4" width="28.5703125" customWidth="1"/>
  </cols>
  <sheetData>
    <row r="1" spans="1:8" x14ac:dyDescent="0.25">
      <c r="A1" t="s">
        <v>0</v>
      </c>
      <c r="B1" t="s">
        <v>85</v>
      </c>
      <c r="C1" t="s">
        <v>86</v>
      </c>
      <c r="D1" t="s">
        <v>91</v>
      </c>
    </row>
    <row r="2" spans="1:8" x14ac:dyDescent="0.25">
      <c r="A2" t="s">
        <v>110</v>
      </c>
      <c r="B2">
        <v>1.9689939999999999</v>
      </c>
      <c r="C2">
        <v>1.968529</v>
      </c>
    </row>
    <row r="3" spans="1:8" x14ac:dyDescent="0.25">
      <c r="A3" s="2" t="s">
        <v>111</v>
      </c>
      <c r="B3">
        <v>0.263984</v>
      </c>
      <c r="C3">
        <v>0.21870599999999998</v>
      </c>
      <c r="D3">
        <v>2.6168E-2</v>
      </c>
    </row>
    <row r="4" spans="1:8" x14ac:dyDescent="0.25">
      <c r="A4" t="s">
        <v>112</v>
      </c>
      <c r="B4">
        <v>0.40342299999999998</v>
      </c>
      <c r="C4">
        <v>0.407889</v>
      </c>
    </row>
    <row r="5" spans="1:8" x14ac:dyDescent="0.25">
      <c r="A5" s="16" t="s">
        <v>113</v>
      </c>
      <c r="B5">
        <v>0.18988999999999998</v>
      </c>
      <c r="C5">
        <v>0.187</v>
      </c>
      <c r="D5">
        <v>0.19009100000000001</v>
      </c>
    </row>
    <row r="6" spans="1:8" x14ac:dyDescent="0.25">
      <c r="A6" t="s">
        <v>114</v>
      </c>
      <c r="B6">
        <v>0.271144</v>
      </c>
      <c r="C6">
        <v>0.27273899999999995</v>
      </c>
    </row>
    <row r="7" spans="1:8" x14ac:dyDescent="0.25">
      <c r="A7" t="s">
        <v>115</v>
      </c>
      <c r="B7">
        <v>0.31117500000000003</v>
      </c>
      <c r="C7">
        <v>0.31136200000000003</v>
      </c>
      <c r="H7">
        <v>22</v>
      </c>
    </row>
    <row r="8" spans="1:8" x14ac:dyDescent="0.25">
      <c r="A8" t="s">
        <v>116</v>
      </c>
      <c r="B8">
        <v>0.38161499999999998</v>
      </c>
      <c r="C8">
        <v>0.38214800000000004</v>
      </c>
    </row>
    <row r="9" spans="1:8" x14ac:dyDescent="0.25">
      <c r="A9" t="s">
        <v>117</v>
      </c>
      <c r="B9">
        <v>0.35078899999999996</v>
      </c>
      <c r="C9">
        <v>0.352466</v>
      </c>
    </row>
    <row r="10" spans="1:8" x14ac:dyDescent="0.25">
      <c r="A10" t="s">
        <v>118</v>
      </c>
      <c r="B10">
        <v>1.3068599999999999</v>
      </c>
      <c r="C10">
        <v>1.312821</v>
      </c>
    </row>
    <row r="11" spans="1:8" x14ac:dyDescent="0.25">
      <c r="A11" t="s">
        <v>119</v>
      </c>
      <c r="B11">
        <v>0.56332199999999999</v>
      </c>
      <c r="C11">
        <v>0.56178300000000003</v>
      </c>
    </row>
    <row r="12" spans="1:8" x14ac:dyDescent="0.25">
      <c r="A12" t="s">
        <v>120</v>
      </c>
      <c r="B12">
        <v>0.115037</v>
      </c>
      <c r="C12">
        <v>0.109861</v>
      </c>
    </row>
    <row r="13" spans="1:8" x14ac:dyDescent="0.25">
      <c r="A13" t="s">
        <v>121</v>
      </c>
      <c r="B13">
        <v>0.46252900000000002</v>
      </c>
      <c r="C13">
        <v>0.46435199999999999</v>
      </c>
    </row>
    <row r="14" spans="1:8" x14ac:dyDescent="0.25">
      <c r="A14" t="s">
        <v>122</v>
      </c>
      <c r="B14">
        <v>0.48396400000000001</v>
      </c>
      <c r="C14">
        <v>0.49095</v>
      </c>
    </row>
    <row r="15" spans="1:8" x14ac:dyDescent="0.25">
      <c r="A15" t="s">
        <v>123</v>
      </c>
      <c r="B15">
        <v>0.31264400000000003</v>
      </c>
      <c r="C15">
        <v>0.31234100000000004</v>
      </c>
    </row>
    <row r="16" spans="1:8" x14ac:dyDescent="0.25">
      <c r="A16" t="s">
        <v>124</v>
      </c>
      <c r="B16">
        <v>0.35530700000000004</v>
      </c>
      <c r="C16">
        <v>0.35456199999999999</v>
      </c>
    </row>
    <row r="17" spans="1:4" x14ac:dyDescent="0.25">
      <c r="A17" t="s">
        <v>125</v>
      </c>
      <c r="B17">
        <v>0.24158399999999999</v>
      </c>
      <c r="C17">
        <v>0.24035499999999999</v>
      </c>
    </row>
    <row r="18" spans="1:4" x14ac:dyDescent="0.25">
      <c r="A18" s="2" t="s">
        <v>126</v>
      </c>
      <c r="B18" s="1">
        <v>2610.9888110000002</v>
      </c>
      <c r="C18">
        <v>2.5733229999999998</v>
      </c>
      <c r="D18">
        <v>1.646674</v>
      </c>
    </row>
    <row r="19" spans="1:4" x14ac:dyDescent="0.25">
      <c r="A19" t="s">
        <v>127</v>
      </c>
      <c r="B19">
        <v>2.8110839999999997</v>
      </c>
      <c r="C19">
        <v>2.7172350000000001</v>
      </c>
    </row>
    <row r="20" spans="1:4" x14ac:dyDescent="0.25">
      <c r="A20" t="s">
        <v>128</v>
      </c>
      <c r="B20">
        <v>0.405254</v>
      </c>
      <c r="C20">
        <v>0.43301200000000001</v>
      </c>
    </row>
    <row r="21" spans="1:4" x14ac:dyDescent="0.25">
      <c r="A21" s="2" t="s">
        <v>131</v>
      </c>
      <c r="B21" s="1">
        <v>4576.5919589999994</v>
      </c>
      <c r="C21">
        <v>1.58789</v>
      </c>
      <c r="D21">
        <v>3.0433240000000001</v>
      </c>
    </row>
    <row r="22" spans="1:4" x14ac:dyDescent="0.25">
      <c r="A22" s="16" t="s">
        <v>129</v>
      </c>
      <c r="B22">
        <v>0.49399999999999999</v>
      </c>
      <c r="C22">
        <v>0.495</v>
      </c>
    </row>
    <row r="23" spans="1:4" x14ac:dyDescent="0.25">
      <c r="A23" s="16" t="s">
        <v>130</v>
      </c>
      <c r="B23">
        <v>0.187</v>
      </c>
      <c r="C23">
        <v>0.19500000000000001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B014-6A10-470E-A71C-991EA67CC9F2}">
  <dimension ref="A1:D23"/>
  <sheetViews>
    <sheetView workbookViewId="0">
      <selection activeCell="A5" sqref="A5"/>
    </sheetView>
  </sheetViews>
  <sheetFormatPr defaultRowHeight="15" x14ac:dyDescent="0.25"/>
  <cols>
    <col min="1" max="1" width="12.42578125" customWidth="1"/>
    <col min="2" max="2" width="13.140625" customWidth="1"/>
    <col min="3" max="3" width="15.28515625" customWidth="1"/>
    <col min="4" max="4" width="17.42578125" customWidth="1"/>
    <col min="5" max="5" width="12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110</v>
      </c>
      <c r="B2" s="6">
        <v>4107.0900924437528</v>
      </c>
      <c r="C2" s="6"/>
      <c r="D2" s="10"/>
    </row>
    <row r="3" spans="1:4" x14ac:dyDescent="0.25">
      <c r="A3" s="12" t="s">
        <v>111</v>
      </c>
      <c r="B3" s="7">
        <v>42565.770026603597</v>
      </c>
      <c r="C3" s="7">
        <v>40198.311670909818</v>
      </c>
      <c r="D3" s="11">
        <v>69365.498371837617</v>
      </c>
    </row>
    <row r="4" spans="1:4" x14ac:dyDescent="0.25">
      <c r="A4" s="5" t="s">
        <v>112</v>
      </c>
      <c r="B4" s="6">
        <v>11892.845462383921</v>
      </c>
      <c r="C4" s="6"/>
      <c r="D4" s="10"/>
    </row>
    <row r="5" spans="1:4" x14ac:dyDescent="0.25">
      <c r="A5" s="15" t="s">
        <v>113</v>
      </c>
      <c r="B5" s="7">
        <v>9508.6409774882923</v>
      </c>
      <c r="C5" s="7">
        <v>9405.9367137224781</v>
      </c>
      <c r="D5" s="11"/>
    </row>
    <row r="6" spans="1:4" x14ac:dyDescent="0.25">
      <c r="A6" s="5" t="s">
        <v>114</v>
      </c>
      <c r="B6" s="6">
        <v>11091.358907131436</v>
      </c>
      <c r="C6" s="6"/>
      <c r="D6" s="10"/>
    </row>
    <row r="7" spans="1:4" x14ac:dyDescent="0.25">
      <c r="A7" s="8" t="s">
        <v>115</v>
      </c>
      <c r="B7" s="7">
        <v>14489.720348397275</v>
      </c>
      <c r="C7" s="7"/>
      <c r="D7" s="11"/>
    </row>
    <row r="8" spans="1:4" x14ac:dyDescent="0.25">
      <c r="A8" s="5" t="s">
        <v>116</v>
      </c>
      <c r="B8" s="6">
        <v>5212.8357392018279</v>
      </c>
      <c r="C8" s="6"/>
      <c r="D8" s="10"/>
    </row>
    <row r="9" spans="1:4" x14ac:dyDescent="0.25">
      <c r="A9" s="8" t="s">
        <v>117</v>
      </c>
      <c r="B9" s="7">
        <v>14736.342276109934</v>
      </c>
      <c r="C9" s="7"/>
      <c r="D9" s="11"/>
    </row>
    <row r="10" spans="1:4" x14ac:dyDescent="0.25">
      <c r="A10" s="5" t="s">
        <v>118</v>
      </c>
      <c r="B10" s="6">
        <v>3773.3001282922041</v>
      </c>
      <c r="C10" s="6"/>
      <c r="D10" s="10"/>
    </row>
    <row r="11" spans="1:4" x14ac:dyDescent="0.25">
      <c r="A11" s="8" t="s">
        <v>119</v>
      </c>
      <c r="B11" s="7">
        <v>6067.4907217954378</v>
      </c>
      <c r="C11" s="7"/>
      <c r="D11" s="11"/>
    </row>
    <row r="12" spans="1:4" x14ac:dyDescent="0.25">
      <c r="A12" s="5" t="s">
        <v>120</v>
      </c>
      <c r="B12" s="6">
        <v>85231.308300582416</v>
      </c>
      <c r="C12" s="6"/>
      <c r="D12" s="10"/>
    </row>
    <row r="13" spans="1:4" x14ac:dyDescent="0.25">
      <c r="A13" s="8" t="s">
        <v>121</v>
      </c>
      <c r="B13" s="7">
        <v>20167.276353308273</v>
      </c>
      <c r="C13" s="7"/>
      <c r="D13" s="11"/>
    </row>
    <row r="14" spans="1:4" x14ac:dyDescent="0.25">
      <c r="A14" s="5" t="s">
        <v>122</v>
      </c>
      <c r="B14" s="6">
        <v>6364.1233154961092</v>
      </c>
      <c r="C14" s="6"/>
      <c r="D14" s="10"/>
    </row>
    <row r="15" spans="1:4" x14ac:dyDescent="0.25">
      <c r="A15" s="8" t="s">
        <v>123</v>
      </c>
      <c r="B15" s="7">
        <v>17283.926908193542</v>
      </c>
      <c r="C15" s="7"/>
      <c r="D15" s="11"/>
    </row>
    <row r="16" spans="1:4" x14ac:dyDescent="0.25">
      <c r="A16" s="5" t="s">
        <v>124</v>
      </c>
      <c r="B16" s="6">
        <v>6815.0066446314786</v>
      </c>
      <c r="C16" s="6"/>
      <c r="D16" s="10"/>
    </row>
    <row r="17" spans="1:4" x14ac:dyDescent="0.25">
      <c r="A17" s="8" t="s">
        <v>125</v>
      </c>
      <c r="B17" s="7">
        <v>26454.832048559318</v>
      </c>
      <c r="C17" s="7"/>
      <c r="D17" s="11"/>
    </row>
    <row r="18" spans="1:4" x14ac:dyDescent="0.25">
      <c r="A18" s="12" t="s">
        <v>126</v>
      </c>
      <c r="B18" s="13">
        <v>3101.5125042645795</v>
      </c>
      <c r="C18" s="6">
        <v>3100.454733360893</v>
      </c>
      <c r="D18" s="10">
        <v>8369.0373514786461</v>
      </c>
    </row>
    <row r="19" spans="1:4" x14ac:dyDescent="0.25">
      <c r="A19" s="8" t="s">
        <v>127</v>
      </c>
      <c r="B19" s="7">
        <v>2087.2396603365328</v>
      </c>
      <c r="C19" s="7"/>
      <c r="D19" s="11"/>
    </row>
    <row r="20" spans="1:4" x14ac:dyDescent="0.25">
      <c r="A20" s="5" t="s">
        <v>128</v>
      </c>
      <c r="B20" s="6">
        <v>6278.6025226029697</v>
      </c>
      <c r="C20" s="6"/>
      <c r="D20" s="10"/>
    </row>
    <row r="21" spans="1:4" x14ac:dyDescent="0.25">
      <c r="A21" s="12" t="s">
        <v>131</v>
      </c>
      <c r="B21" s="14">
        <v>6575.6427234120274</v>
      </c>
      <c r="C21" s="7">
        <v>5079.3794127108649</v>
      </c>
      <c r="D21" s="11">
        <v>3773.090527970654</v>
      </c>
    </row>
    <row r="22" spans="1:4" x14ac:dyDescent="0.25">
      <c r="A22" s="15" t="s">
        <v>129</v>
      </c>
      <c r="B22" s="6">
        <v>2999.0852789899081</v>
      </c>
      <c r="C22" s="6">
        <v>2985.6390760442273</v>
      </c>
      <c r="D22" s="10"/>
    </row>
    <row r="23" spans="1:4" x14ac:dyDescent="0.25">
      <c r="A23" s="15" t="s">
        <v>130</v>
      </c>
      <c r="B23" s="7">
        <v>18792.969341358625</v>
      </c>
      <c r="C23" s="7">
        <v>20470.014272148841</v>
      </c>
      <c r="D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BB11-3CF4-4728-85DB-1B9639E21EA3}">
  <dimension ref="A1:D23"/>
  <sheetViews>
    <sheetView workbookViewId="0">
      <selection activeCell="A2" sqref="A2"/>
    </sheetView>
  </sheetViews>
  <sheetFormatPr defaultRowHeight="15" x14ac:dyDescent="0.25"/>
  <cols>
    <col min="2" max="2" width="20.140625" customWidth="1"/>
    <col min="3" max="3" width="19.42578125" customWidth="1"/>
    <col min="4" max="4" width="17.42578125" customWidth="1"/>
    <col min="5" max="5" width="12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110</v>
      </c>
      <c r="B2" s="6">
        <v>538.87520578296915</v>
      </c>
      <c r="C2" s="6"/>
      <c r="D2" s="10"/>
    </row>
    <row r="3" spans="1:4" x14ac:dyDescent="0.25">
      <c r="A3" s="12" t="s">
        <v>111</v>
      </c>
      <c r="B3" s="7">
        <v>8669.6223656991206</v>
      </c>
      <c r="C3" s="7">
        <v>5650.3293671160245</v>
      </c>
      <c r="D3" s="11">
        <v>3293.8377784894092</v>
      </c>
    </row>
    <row r="4" spans="1:4" x14ac:dyDescent="0.25">
      <c r="A4" s="5" t="s">
        <v>112</v>
      </c>
      <c r="B4" s="6">
        <v>1465.2157774434913</v>
      </c>
      <c r="C4" s="6"/>
      <c r="D4" s="10"/>
    </row>
    <row r="5" spans="1:4" x14ac:dyDescent="0.25">
      <c r="A5" s="15" t="s">
        <v>113</v>
      </c>
      <c r="B5" s="7">
        <v>8352.8038738448195</v>
      </c>
      <c r="C5" s="7">
        <v>8357.1279337001179</v>
      </c>
      <c r="D5" s="11"/>
    </row>
    <row r="6" spans="1:4" x14ac:dyDescent="0.25">
      <c r="A6" s="5" t="s">
        <v>114</v>
      </c>
      <c r="B6" s="6">
        <v>878.75886051338557</v>
      </c>
      <c r="C6" s="6"/>
      <c r="D6" s="10"/>
    </row>
    <row r="7" spans="1:4" x14ac:dyDescent="0.25">
      <c r="A7" s="8" t="s">
        <v>115</v>
      </c>
      <c r="B7" s="7">
        <v>3238.094381456513</v>
      </c>
      <c r="C7" s="7"/>
      <c r="D7" s="11"/>
    </row>
    <row r="8" spans="1:4" x14ac:dyDescent="0.25">
      <c r="A8" s="5" t="s">
        <v>116</v>
      </c>
      <c r="B8" s="6">
        <v>563.560726955767</v>
      </c>
      <c r="C8" s="6"/>
      <c r="D8" s="10"/>
    </row>
    <row r="9" spans="1:4" x14ac:dyDescent="0.25">
      <c r="A9" s="8" t="s">
        <v>117</v>
      </c>
      <c r="B9" s="7">
        <v>352.28509728352958</v>
      </c>
      <c r="C9" s="7"/>
      <c r="D9" s="11"/>
    </row>
    <row r="10" spans="1:4" x14ac:dyDescent="0.25">
      <c r="A10" s="5" t="s">
        <v>118</v>
      </c>
      <c r="B10" s="6">
        <v>140.63793759152452</v>
      </c>
      <c r="C10" s="6"/>
      <c r="D10" s="10"/>
    </row>
    <row r="11" spans="1:4" x14ac:dyDescent="0.25">
      <c r="A11" s="8" t="s">
        <v>119</v>
      </c>
      <c r="B11" s="7">
        <v>1869.7093069455029</v>
      </c>
      <c r="C11" s="7"/>
      <c r="D11" s="11"/>
    </row>
    <row r="12" spans="1:4" x14ac:dyDescent="0.25">
      <c r="A12" s="5" t="s">
        <v>120</v>
      </c>
      <c r="B12" s="6">
        <v>4016.9649821077687</v>
      </c>
      <c r="C12" s="6"/>
      <c r="D12" s="10"/>
    </row>
    <row r="13" spans="1:4" x14ac:dyDescent="0.25">
      <c r="A13" s="8" t="s">
        <v>121</v>
      </c>
      <c r="B13" s="7">
        <v>3322.243806553126</v>
      </c>
      <c r="C13" s="7"/>
      <c r="D13" s="11"/>
    </row>
    <row r="14" spans="1:4" x14ac:dyDescent="0.25">
      <c r="A14" s="5" t="s">
        <v>122</v>
      </c>
      <c r="B14" s="6">
        <v>373.73215260272781</v>
      </c>
      <c r="C14" s="6"/>
      <c r="D14" s="10"/>
    </row>
    <row r="15" spans="1:4" x14ac:dyDescent="0.25">
      <c r="A15" s="8" t="s">
        <v>123</v>
      </c>
      <c r="B15" s="7">
        <v>2739.2444707209006</v>
      </c>
      <c r="C15" s="7"/>
      <c r="D15" s="11"/>
    </row>
    <row r="16" spans="1:4" x14ac:dyDescent="0.25">
      <c r="A16" s="5" t="s">
        <v>124</v>
      </c>
      <c r="B16" s="6">
        <v>3288.325895018369</v>
      </c>
      <c r="C16" s="6"/>
      <c r="D16" s="10"/>
    </row>
    <row r="17" spans="1:4" x14ac:dyDescent="0.25">
      <c r="A17" s="8" t="s">
        <v>125</v>
      </c>
      <c r="B17" s="7">
        <v>7019.7058743238649</v>
      </c>
      <c r="C17" s="7"/>
      <c r="D17" s="11"/>
    </row>
    <row r="18" spans="1:4" x14ac:dyDescent="0.25">
      <c r="A18" s="12" t="s">
        <v>126</v>
      </c>
      <c r="B18" s="6">
        <v>1.0206974766090162</v>
      </c>
      <c r="C18" s="6">
        <v>2.4982650936849411</v>
      </c>
      <c r="D18" s="10">
        <v>169.0864344489938</v>
      </c>
    </row>
    <row r="19" spans="1:4" x14ac:dyDescent="0.25">
      <c r="A19" s="8" t="s">
        <v>127</v>
      </c>
      <c r="B19" s="7">
        <v>3014.3836339064569</v>
      </c>
      <c r="C19" s="7"/>
      <c r="D19" s="11"/>
    </row>
    <row r="20" spans="1:4" x14ac:dyDescent="0.25">
      <c r="A20" s="5" t="s">
        <v>128</v>
      </c>
      <c r="B20" s="6">
        <v>1823.4735753352913</v>
      </c>
      <c r="C20" s="6"/>
      <c r="D20" s="10"/>
    </row>
    <row r="21" spans="1:4" x14ac:dyDescent="0.25">
      <c r="A21" s="12" t="s">
        <v>131</v>
      </c>
      <c r="B21">
        <v>0.73755377996312232</v>
      </c>
      <c r="C21" s="7">
        <v>1821.5876350631331</v>
      </c>
      <c r="D21" s="11">
        <v>3234.9663922935911</v>
      </c>
    </row>
    <row r="22" spans="1:4" x14ac:dyDescent="0.25">
      <c r="A22" s="15" t="s">
        <v>129</v>
      </c>
      <c r="B22" s="6">
        <v>554.54735765115913</v>
      </c>
      <c r="C22" s="6">
        <v>550.75447243229087</v>
      </c>
      <c r="D22" s="10"/>
    </row>
    <row r="23" spans="1:4" x14ac:dyDescent="0.25">
      <c r="A23" s="15" t="s">
        <v>130</v>
      </c>
      <c r="B23">
        <v>3.8543897216274092</v>
      </c>
      <c r="C23">
        <v>3.8461538461538467</v>
      </c>
      <c r="D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E3B-A78B-4FB9-A2D2-97E11CC83194}">
  <dimension ref="A1:D23"/>
  <sheetViews>
    <sheetView workbookViewId="0">
      <selection activeCell="D13" sqref="D13"/>
    </sheetView>
  </sheetViews>
  <sheetFormatPr defaultRowHeight="15" x14ac:dyDescent="0.25"/>
  <cols>
    <col min="2" max="2" width="17.140625" customWidth="1"/>
    <col min="3" max="3" width="14.42578125" customWidth="1"/>
    <col min="4" max="4" width="18.42578125" customWidth="1"/>
    <col min="5" max="5" width="11" bestFit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110</v>
      </c>
      <c r="B2" s="6">
        <v>530.19145802650962</v>
      </c>
      <c r="C2" s="6"/>
      <c r="D2" s="10"/>
    </row>
    <row r="3" spans="1:4" x14ac:dyDescent="0.25">
      <c r="A3" s="12" t="s">
        <v>111</v>
      </c>
      <c r="B3" s="7">
        <v>40000</v>
      </c>
      <c r="C3" s="7">
        <v>1747.5728155339807</v>
      </c>
      <c r="D3" s="11">
        <v>51428.571428571428</v>
      </c>
    </row>
    <row r="4" spans="1:4" x14ac:dyDescent="0.25">
      <c r="A4" s="5" t="s">
        <v>112</v>
      </c>
      <c r="B4" s="6">
        <v>939.94778067885113</v>
      </c>
      <c r="C4" s="6"/>
      <c r="D4" s="10"/>
    </row>
    <row r="5" spans="1:4" x14ac:dyDescent="0.25">
      <c r="A5" s="15" t="s">
        <v>113</v>
      </c>
      <c r="B5" s="7">
        <v>2337.6623376623374</v>
      </c>
      <c r="C5" s="7">
        <v>2368.4210526315792</v>
      </c>
      <c r="D5" s="11"/>
    </row>
    <row r="6" spans="1:4" x14ac:dyDescent="0.25">
      <c r="A6" s="5" t="s">
        <v>114</v>
      </c>
      <c r="B6" s="6">
        <v>2130.1775147928993</v>
      </c>
      <c r="C6" s="6"/>
      <c r="D6" s="10"/>
    </row>
    <row r="7" spans="1:4" x14ac:dyDescent="0.25">
      <c r="A7" s="8" t="s">
        <v>115</v>
      </c>
      <c r="B7" s="7">
        <v>900</v>
      </c>
      <c r="C7" s="7"/>
      <c r="D7" s="11"/>
    </row>
    <row r="8" spans="1:4" x14ac:dyDescent="0.25">
      <c r="A8" s="5" t="s">
        <v>116</v>
      </c>
      <c r="B8" s="6">
        <v>463.32046332046332</v>
      </c>
      <c r="C8" s="6"/>
      <c r="D8" s="10"/>
    </row>
    <row r="9" spans="1:4" x14ac:dyDescent="0.25">
      <c r="A9" s="8" t="s">
        <v>117</v>
      </c>
      <c r="B9" s="7">
        <v>897.75561097256866</v>
      </c>
      <c r="C9" s="7"/>
      <c r="D9" s="11"/>
    </row>
    <row r="10" spans="1:4" x14ac:dyDescent="0.25">
      <c r="A10" s="5" t="s">
        <v>118</v>
      </c>
      <c r="B10" s="6">
        <v>133.1360946745562</v>
      </c>
      <c r="C10" s="6"/>
      <c r="D10" s="10"/>
    </row>
    <row r="11" spans="1:4" x14ac:dyDescent="0.25">
      <c r="A11" s="8" t="s">
        <v>119</v>
      </c>
      <c r="B11" s="7">
        <v>1406.25</v>
      </c>
      <c r="C11" s="7"/>
      <c r="D11" s="11"/>
    </row>
    <row r="12" spans="1:4" x14ac:dyDescent="0.25">
      <c r="A12" s="5" t="s">
        <v>120</v>
      </c>
      <c r="B12" s="6">
        <v>2250</v>
      </c>
      <c r="C12" s="6"/>
      <c r="D12" s="10"/>
    </row>
    <row r="13" spans="1:4" x14ac:dyDescent="0.25">
      <c r="A13" s="8" t="s">
        <v>121</v>
      </c>
      <c r="B13" s="7">
        <v>784.31372549019613</v>
      </c>
      <c r="C13" s="7"/>
      <c r="D13" s="11"/>
    </row>
    <row r="14" spans="1:4" x14ac:dyDescent="0.25">
      <c r="A14" s="5" t="s">
        <v>122</v>
      </c>
      <c r="B14" s="6">
        <v>1299.6389891696751</v>
      </c>
      <c r="C14" s="6"/>
      <c r="D14" s="10"/>
    </row>
    <row r="15" spans="1:4" x14ac:dyDescent="0.25">
      <c r="A15" s="8" t="s">
        <v>123</v>
      </c>
      <c r="B15" s="7">
        <v>1188.1188118811881</v>
      </c>
      <c r="C15" s="7"/>
      <c r="D15" s="11"/>
    </row>
    <row r="16" spans="1:4" x14ac:dyDescent="0.25">
      <c r="A16" s="5" t="s">
        <v>124</v>
      </c>
      <c r="B16" s="6">
        <v>991.73553719008271</v>
      </c>
      <c r="C16" s="6"/>
      <c r="D16" s="10"/>
    </row>
    <row r="17" spans="1:4" x14ac:dyDescent="0.25">
      <c r="A17" s="8" t="s">
        <v>125</v>
      </c>
      <c r="B17" s="7">
        <v>8000</v>
      </c>
      <c r="C17" s="7"/>
      <c r="D17" s="11"/>
    </row>
    <row r="18" spans="1:4" x14ac:dyDescent="0.25">
      <c r="A18" s="12" t="s">
        <v>126</v>
      </c>
      <c r="B18" s="13">
        <v>0.30303030303030304</v>
      </c>
      <c r="C18" s="6">
        <v>99.77827050997783</v>
      </c>
      <c r="D18" s="10">
        <v>148.14814814814815</v>
      </c>
    </row>
    <row r="19" spans="1:4" x14ac:dyDescent="0.25">
      <c r="A19" s="8" t="s">
        <v>127</v>
      </c>
      <c r="B19" s="7">
        <v>873.78640776699035</v>
      </c>
      <c r="C19" s="7"/>
      <c r="D19" s="11"/>
    </row>
    <row r="20" spans="1:4" x14ac:dyDescent="0.25">
      <c r="A20" s="5" t="s">
        <v>128</v>
      </c>
      <c r="B20" s="6">
        <v>536.51266766020865</v>
      </c>
      <c r="C20" s="6"/>
      <c r="D20" s="10"/>
    </row>
    <row r="21" spans="1:4" x14ac:dyDescent="0.25">
      <c r="A21" s="12" t="s">
        <v>131</v>
      </c>
      <c r="B21" s="14">
        <v>0.1271186440677966</v>
      </c>
      <c r="C21" s="7">
        <v>408.62656072644722</v>
      </c>
      <c r="D21" s="11">
        <v>227.84810126582275</v>
      </c>
    </row>
    <row r="22" spans="1:4" x14ac:dyDescent="0.25">
      <c r="A22" s="15" t="s">
        <v>129</v>
      </c>
      <c r="B22" s="6">
        <v>435.30834340991538</v>
      </c>
      <c r="C22" s="6">
        <v>408.62656072644722</v>
      </c>
      <c r="D22" s="10"/>
    </row>
    <row r="23" spans="1:4" x14ac:dyDescent="0.25">
      <c r="A23" s="15" t="s">
        <v>130</v>
      </c>
      <c r="B23" s="7">
        <v>3214.2857142857142</v>
      </c>
      <c r="C23" s="7">
        <v>4000</v>
      </c>
      <c r="D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639-21F5-48B5-8389-00ED6A3D1ABD}">
  <dimension ref="A1:M11"/>
  <sheetViews>
    <sheetView workbookViewId="0">
      <selection activeCell="N2" sqref="N2"/>
    </sheetView>
  </sheetViews>
  <sheetFormatPr defaultRowHeight="15" x14ac:dyDescent="0.25"/>
  <cols>
    <col min="1" max="1" width="6.42578125" bestFit="1" customWidth="1"/>
    <col min="2" max="2" width="7" bestFit="1" customWidth="1"/>
    <col min="3" max="3" width="7.5703125" bestFit="1" customWidth="1"/>
    <col min="4" max="4" width="6.42578125" bestFit="1" customWidth="1"/>
    <col min="5" max="5" width="7" bestFit="1" customWidth="1"/>
    <col min="6" max="6" width="7.5703125" bestFit="1" customWidth="1"/>
    <col min="7" max="7" width="6.42578125" bestFit="1" customWidth="1"/>
    <col min="8" max="8" width="7" bestFit="1" customWidth="1"/>
    <col min="9" max="9" width="7.5703125" bestFit="1" customWidth="1"/>
    <col min="10" max="10" width="6.42578125" bestFit="1" customWidth="1"/>
    <col min="11" max="11" width="7" bestFit="1" customWidth="1"/>
    <col min="12" max="12" width="7.5703125" bestFit="1" customWidth="1"/>
  </cols>
  <sheetData>
    <row r="1" spans="1:13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25">
      <c r="A2">
        <v>4.45</v>
      </c>
      <c r="B2">
        <v>1.171</v>
      </c>
      <c r="C2">
        <v>7.0000000000000007E-2</v>
      </c>
      <c r="D2">
        <v>3.4049999999999998</v>
      </c>
      <c r="E2">
        <v>1.095</v>
      </c>
      <c r="F2">
        <v>0.23799999999999999</v>
      </c>
      <c r="G2">
        <v>2.875</v>
      </c>
      <c r="H2">
        <v>0.84699999999999998</v>
      </c>
      <c r="I2">
        <v>0.14899999999999999</v>
      </c>
      <c r="J2">
        <v>3.5910000000000002</v>
      </c>
      <c r="K2">
        <v>0.29899999999999999</v>
      </c>
      <c r="L2">
        <v>0.3</v>
      </c>
      <c r="M2">
        <f xml:space="preserve"> AVERAGE(no_latency_results__2[[#This Row],[w1'''''']],no_latency_results__2[[#This Row],[w2'''''']],no_latency_results__2[[#This Row],[w3'''''']],no_latency_results__2[[#This Row],[w4'''''']])</f>
        <v>0.18924999999999997</v>
      </c>
    </row>
    <row r="3" spans="1:13" x14ac:dyDescent="0.25">
      <c r="A3">
        <v>4.3879999999999999</v>
      </c>
      <c r="B3">
        <v>1.1619999999999999</v>
      </c>
      <c r="C3">
        <v>6.8000000000000005E-2</v>
      </c>
      <c r="D3">
        <v>3.2639999999999998</v>
      </c>
      <c r="E3">
        <v>1.075</v>
      </c>
      <c r="F3">
        <v>0.23100000000000001</v>
      </c>
      <c r="G3">
        <v>3.0230000000000001</v>
      </c>
      <c r="H3">
        <v>0.878</v>
      </c>
      <c r="I3">
        <v>0.161</v>
      </c>
      <c r="J3">
        <v>3.5579999999999998</v>
      </c>
      <c r="K3">
        <v>0.3</v>
      </c>
      <c r="L3">
        <v>0.29899999999999999</v>
      </c>
      <c r="M3">
        <f xml:space="preserve"> AVERAGE(no_latency_results__2[[#This Row],[w1'''''']],no_latency_results__2[[#This Row],[w2'''''']],no_latency_results__2[[#This Row],[w3'''''']],no_latency_results__2[[#This Row],[w4'''''']])</f>
        <v>0.18975000000000003</v>
      </c>
    </row>
    <row r="4" spans="1:13" x14ac:dyDescent="0.25">
      <c r="A4">
        <v>4.319</v>
      </c>
      <c r="B4">
        <v>1.161</v>
      </c>
      <c r="C4">
        <v>7.0000000000000007E-2</v>
      </c>
      <c r="D4">
        <v>3.17</v>
      </c>
      <c r="E4">
        <v>1.119</v>
      </c>
      <c r="F4">
        <v>0.23400000000000001</v>
      </c>
      <c r="G4">
        <v>2.883</v>
      </c>
      <c r="H4">
        <v>0.88</v>
      </c>
      <c r="I4">
        <v>0.153</v>
      </c>
      <c r="J4">
        <v>3.665</v>
      </c>
      <c r="K4">
        <v>0.30099999999999999</v>
      </c>
      <c r="L4">
        <v>0.30099999999999999</v>
      </c>
      <c r="M4">
        <f xml:space="preserve"> AVERAGE(no_latency_results__2[[#This Row],[w1'''''']],no_latency_results__2[[#This Row],[w2'''''']],no_latency_results__2[[#This Row],[w3'''''']],no_latency_results__2[[#This Row],[w4'''''']])</f>
        <v>0.1895</v>
      </c>
    </row>
    <row r="5" spans="1:13" x14ac:dyDescent="0.25">
      <c r="A5">
        <v>4.4800000000000004</v>
      </c>
      <c r="B5">
        <v>1.1679999999999999</v>
      </c>
      <c r="C5">
        <v>7.1999999999999995E-2</v>
      </c>
      <c r="D5">
        <v>3.0590000000000002</v>
      </c>
      <c r="E5">
        <v>1.101</v>
      </c>
      <c r="F5">
        <v>0.22900000000000001</v>
      </c>
      <c r="G5">
        <v>2.84</v>
      </c>
      <c r="H5">
        <v>0.84699999999999998</v>
      </c>
      <c r="I5">
        <v>0.152</v>
      </c>
      <c r="J5">
        <v>3.5529999999999999</v>
      </c>
      <c r="K5">
        <v>0.30399999999999999</v>
      </c>
      <c r="L5">
        <v>0.308</v>
      </c>
      <c r="M5">
        <f xml:space="preserve"> AVERAGE(no_latency_results__2[[#This Row],[w1'''''']],no_latency_results__2[[#This Row],[w2'''''']],no_latency_results__2[[#This Row],[w3'''''']],no_latency_results__2[[#This Row],[w4'''''']])</f>
        <v>0.19024999999999997</v>
      </c>
    </row>
    <row r="6" spans="1:13" x14ac:dyDescent="0.25">
      <c r="A6">
        <v>4.2519999999999998</v>
      </c>
      <c r="B6">
        <v>1.1839999999999999</v>
      </c>
      <c r="C6">
        <v>7.1999999999999995E-2</v>
      </c>
      <c r="D6">
        <v>3.04</v>
      </c>
      <c r="E6">
        <v>1.085</v>
      </c>
      <c r="F6">
        <v>0.24</v>
      </c>
      <c r="G6">
        <v>2.7919999999999998</v>
      </c>
      <c r="H6">
        <v>0.874</v>
      </c>
      <c r="I6">
        <v>0.151</v>
      </c>
      <c r="J6">
        <v>3.5369999999999999</v>
      </c>
      <c r="K6">
        <v>0.30499999999999999</v>
      </c>
      <c r="L6">
        <v>0.30399999999999999</v>
      </c>
      <c r="M6">
        <f xml:space="preserve"> AVERAGE(no_latency_results__2[[#This Row],[w1'''''']],no_latency_results__2[[#This Row],[w2'''''']],no_latency_results__2[[#This Row],[w3'''''']],no_latency_results__2[[#This Row],[w4'''''']])</f>
        <v>0.19174999999999998</v>
      </c>
    </row>
    <row r="7" spans="1:13" x14ac:dyDescent="0.25">
      <c r="A7">
        <v>4.2560000000000002</v>
      </c>
      <c r="B7">
        <v>1.173</v>
      </c>
      <c r="C7">
        <v>9.8000000000000004E-2</v>
      </c>
      <c r="D7">
        <v>3.048</v>
      </c>
      <c r="E7">
        <v>1.101</v>
      </c>
      <c r="F7">
        <v>0.248</v>
      </c>
      <c r="G7">
        <v>2.8319999999999999</v>
      </c>
      <c r="H7">
        <v>0.86899999999999999</v>
      </c>
      <c r="I7">
        <v>0.152</v>
      </c>
      <c r="J7">
        <v>3.6059999999999999</v>
      </c>
      <c r="K7">
        <v>0.307</v>
      </c>
      <c r="L7">
        <v>0.30499999999999999</v>
      </c>
      <c r="M7">
        <f xml:space="preserve"> AVERAGE(no_latency_results__2[[#This Row],[w1'''''']],no_latency_results__2[[#This Row],[w2'''''']],no_latency_results__2[[#This Row],[w3'''''']],no_latency_results__2[[#This Row],[w4'''''']])</f>
        <v>0.20074999999999998</v>
      </c>
    </row>
    <row r="8" spans="1:13" x14ac:dyDescent="0.25">
      <c r="A8">
        <v>4.2610000000000001</v>
      </c>
      <c r="B8">
        <v>1.1679999999999999</v>
      </c>
      <c r="C8">
        <v>0.10299999999999999</v>
      </c>
      <c r="D8">
        <v>3.0059999999999998</v>
      </c>
      <c r="E8">
        <v>1.085</v>
      </c>
      <c r="F8">
        <v>0.26300000000000001</v>
      </c>
      <c r="G8">
        <v>2.8090000000000002</v>
      </c>
      <c r="H8">
        <v>0.84799999999999998</v>
      </c>
      <c r="I8">
        <v>0.161</v>
      </c>
      <c r="J8">
        <v>3.5680000000000001</v>
      </c>
      <c r="K8">
        <v>0.30199999999999999</v>
      </c>
      <c r="L8">
        <v>0.30399999999999999</v>
      </c>
      <c r="M8">
        <f xml:space="preserve"> AVERAGE(no_latency_results__2[[#This Row],[w1'''''']],no_latency_results__2[[#This Row],[w2'''''']],no_latency_results__2[[#This Row],[w3'''''']],no_latency_results__2[[#This Row],[w4'''''']])</f>
        <v>0.20774999999999999</v>
      </c>
    </row>
    <row r="9" spans="1:13" x14ac:dyDescent="0.25">
      <c r="A9">
        <v>4.2249999999999996</v>
      </c>
      <c r="B9">
        <v>1.1839999999999999</v>
      </c>
      <c r="C9">
        <v>0.15</v>
      </c>
      <c r="D9">
        <v>3.01</v>
      </c>
      <c r="E9">
        <v>1.0669999999999999</v>
      </c>
      <c r="F9">
        <v>0.40500000000000003</v>
      </c>
      <c r="G9">
        <v>2.7919999999999998</v>
      </c>
      <c r="H9">
        <v>0.83299999999999996</v>
      </c>
      <c r="I9">
        <v>0.17599999999999999</v>
      </c>
      <c r="J9">
        <v>3.5019999999999998</v>
      </c>
      <c r="K9">
        <v>0.30599999999999999</v>
      </c>
      <c r="L9">
        <v>0.29599999999999999</v>
      </c>
      <c r="M9">
        <f xml:space="preserve"> AVERAGE(no_latency_results__2[[#This Row],[w1'''''']],no_latency_results__2[[#This Row],[w2'''''']],no_latency_results__2[[#This Row],[w3'''''']],no_latency_results__2[[#This Row],[w4'''''']])</f>
        <v>0.25675000000000003</v>
      </c>
    </row>
    <row r="10" spans="1:13" x14ac:dyDescent="0.25">
      <c r="A10">
        <v>4.1710000000000003</v>
      </c>
      <c r="B10">
        <v>1.141</v>
      </c>
      <c r="C10">
        <v>0.19900000000000001</v>
      </c>
      <c r="D10">
        <v>2.9969999999999999</v>
      </c>
      <c r="E10">
        <v>1.069</v>
      </c>
      <c r="F10">
        <v>0.442</v>
      </c>
      <c r="G10">
        <v>2.7949999999999999</v>
      </c>
      <c r="H10">
        <v>0.83899999999999997</v>
      </c>
      <c r="I10">
        <v>0.26800000000000002</v>
      </c>
      <c r="J10">
        <v>3.5110000000000001</v>
      </c>
      <c r="K10">
        <v>0.30499999999999999</v>
      </c>
      <c r="L10">
        <v>0.35799999999999998</v>
      </c>
      <c r="M10">
        <f xml:space="preserve"> AVERAGE(no_latency_results__2[[#This Row],[w1'''''']],no_latency_results__2[[#This Row],[w2'''''']],no_latency_results__2[[#This Row],[w3'''''']],no_latency_results__2[[#This Row],[w4'''''']])</f>
        <v>0.31674999999999998</v>
      </c>
    </row>
    <row r="11" spans="1:13" x14ac:dyDescent="0.25">
      <c r="A11">
        <v>4.1769999999999996</v>
      </c>
      <c r="B11">
        <v>1.151</v>
      </c>
      <c r="C11">
        <v>0.27</v>
      </c>
      <c r="D11">
        <v>2.9870000000000001</v>
      </c>
      <c r="E11">
        <v>1.103</v>
      </c>
      <c r="F11">
        <v>0.58699999999999997</v>
      </c>
      <c r="G11">
        <v>2.7650000000000001</v>
      </c>
      <c r="H11">
        <v>0.85099999999999998</v>
      </c>
      <c r="I11">
        <v>0.251</v>
      </c>
      <c r="J11">
        <v>3.5129999999999999</v>
      </c>
      <c r="K11">
        <v>0.308</v>
      </c>
      <c r="L11">
        <v>0.92700000000000005</v>
      </c>
      <c r="M11">
        <f xml:space="preserve"> AVERAGE(no_latency_results__2[[#This Row],[w1'''''']],no_latency_results__2[[#This Row],[w2'''''']],no_latency_results__2[[#This Row],[w3'''''']],no_latency_results__2[[#This Row],[w4'''''']])</f>
        <v>0.50875000000000004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A83B-65FD-466F-B2B9-095FA382C868}">
  <dimension ref="A1:M11"/>
  <sheetViews>
    <sheetView workbookViewId="0">
      <selection activeCell="L2" sqref="L2"/>
    </sheetView>
  </sheetViews>
  <sheetFormatPr defaultRowHeight="15" x14ac:dyDescent="0.25"/>
  <cols>
    <col min="1" max="1" width="6.42578125" bestFit="1" customWidth="1"/>
    <col min="2" max="2" width="7" bestFit="1" customWidth="1"/>
    <col min="3" max="3" width="7.5703125" bestFit="1" customWidth="1"/>
    <col min="4" max="4" width="6.42578125" bestFit="1" customWidth="1"/>
    <col min="5" max="5" width="7" bestFit="1" customWidth="1"/>
    <col min="6" max="6" width="7.5703125" bestFit="1" customWidth="1"/>
    <col min="7" max="7" width="6.42578125" bestFit="1" customWidth="1"/>
    <col min="8" max="8" width="7" bestFit="1" customWidth="1"/>
    <col min="9" max="9" width="7.5703125" bestFit="1" customWidth="1"/>
    <col min="10" max="10" width="6.42578125" bestFit="1" customWidth="1"/>
    <col min="11" max="11" width="7" bestFit="1" customWidth="1"/>
    <col min="12" max="12" width="7.5703125" bestFit="1" customWidth="1"/>
  </cols>
  <sheetData>
    <row r="1" spans="1:13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25">
      <c r="A2">
        <v>4.7969999999999997</v>
      </c>
      <c r="B2">
        <v>1.6519999999999999</v>
      </c>
      <c r="C2">
        <v>0.39500000000000002</v>
      </c>
      <c r="D2">
        <v>3.4780000000000002</v>
      </c>
      <c r="E2">
        <v>1.528</v>
      </c>
      <c r="F2">
        <v>0.86699999999999999</v>
      </c>
      <c r="G2">
        <v>3.141</v>
      </c>
      <c r="H2">
        <v>1.2030000000000001</v>
      </c>
      <c r="I2">
        <v>0.45800000000000002</v>
      </c>
      <c r="J2">
        <v>3.8919999999999999</v>
      </c>
      <c r="K2">
        <v>0.41899999999999998</v>
      </c>
      <c r="L2">
        <v>0.41</v>
      </c>
      <c r="M2">
        <f xml:space="preserve"> AVERAGE(latency_results__2[[#This Row],[w1'''''']],latency_results__2[[#This Row],[w2'''''']],latency_results__2[[#This Row],[w3'''''']],latency_results__2[[#This Row],[w4'''''']])</f>
        <v>0.53249999999999997</v>
      </c>
    </row>
    <row r="3" spans="1:13" x14ac:dyDescent="0.25">
      <c r="A3">
        <v>4.6920000000000002</v>
      </c>
      <c r="B3">
        <v>1.641</v>
      </c>
      <c r="C3">
        <v>0.40100000000000002</v>
      </c>
      <c r="D3">
        <v>3.29</v>
      </c>
      <c r="E3">
        <v>1.506</v>
      </c>
      <c r="F3">
        <v>0.80900000000000005</v>
      </c>
      <c r="G3">
        <v>3.056</v>
      </c>
      <c r="H3">
        <v>1.196</v>
      </c>
      <c r="I3">
        <v>0.44800000000000001</v>
      </c>
      <c r="J3">
        <v>3.6920000000000002</v>
      </c>
      <c r="K3">
        <v>0.41799999999999998</v>
      </c>
      <c r="L3">
        <v>0.42</v>
      </c>
      <c r="M3">
        <f xml:space="preserve"> AVERAGE(latency_results__2[[#This Row],[w1'''''']],latency_results__2[[#This Row],[w2'''''']],latency_results__2[[#This Row],[w3'''''']],latency_results__2[[#This Row],[w4'''''']])</f>
        <v>0.51949999999999996</v>
      </c>
    </row>
    <row r="4" spans="1:13" x14ac:dyDescent="0.25">
      <c r="A4">
        <v>4.5640000000000001</v>
      </c>
      <c r="B4">
        <v>1.635</v>
      </c>
      <c r="C4">
        <v>0.39</v>
      </c>
      <c r="D4">
        <v>3.2349999999999999</v>
      </c>
      <c r="E4">
        <v>1.4970000000000001</v>
      </c>
      <c r="F4">
        <v>0.70799999999999996</v>
      </c>
      <c r="G4">
        <v>3.0609999999999999</v>
      </c>
      <c r="H4">
        <v>1.21</v>
      </c>
      <c r="I4">
        <v>0.44900000000000001</v>
      </c>
      <c r="J4">
        <v>3.859</v>
      </c>
      <c r="K4">
        <v>0.42799999999999999</v>
      </c>
      <c r="L4">
        <v>0.41299999999999998</v>
      </c>
      <c r="M4">
        <f xml:space="preserve"> AVERAGE(latency_results__2[[#This Row],[w1'''''']],latency_results__2[[#This Row],[w2'''''']],latency_results__2[[#This Row],[w3'''''']],latency_results__2[[#This Row],[w4'''''']])</f>
        <v>0.49</v>
      </c>
    </row>
    <row r="5" spans="1:13" x14ac:dyDescent="0.25">
      <c r="A5">
        <v>4.7859999999999996</v>
      </c>
      <c r="B5">
        <v>1.6479999999999999</v>
      </c>
      <c r="C5">
        <v>0.38900000000000001</v>
      </c>
      <c r="D5">
        <v>3.282</v>
      </c>
      <c r="E5">
        <v>1.516</v>
      </c>
      <c r="F5">
        <v>0.67300000000000004</v>
      </c>
      <c r="G5">
        <v>3.1030000000000002</v>
      </c>
      <c r="H5">
        <v>1.2110000000000001</v>
      </c>
      <c r="I5">
        <v>0.43</v>
      </c>
      <c r="J5">
        <v>3.738</v>
      </c>
      <c r="K5">
        <v>0.41099999999999998</v>
      </c>
      <c r="L5">
        <v>0.41199999999999998</v>
      </c>
      <c r="M5">
        <f xml:space="preserve"> AVERAGE(latency_results__2[[#This Row],[w1'''''']],latency_results__2[[#This Row],[w2'''''']],latency_results__2[[#This Row],[w3'''''']],latency_results__2[[#This Row],[w4'''''']])</f>
        <v>0.47599999999999998</v>
      </c>
    </row>
    <row r="6" spans="1:13" x14ac:dyDescent="0.25">
      <c r="A6">
        <v>4.5789999999999997</v>
      </c>
      <c r="B6">
        <v>1.655</v>
      </c>
      <c r="C6">
        <v>0.379</v>
      </c>
      <c r="D6">
        <v>3.2679999999999998</v>
      </c>
      <c r="E6">
        <v>1.528</v>
      </c>
      <c r="F6">
        <v>0.59799999999999998</v>
      </c>
      <c r="G6">
        <v>3.0979999999999999</v>
      </c>
      <c r="H6">
        <v>1.204</v>
      </c>
      <c r="I6">
        <v>0.39900000000000002</v>
      </c>
      <c r="J6">
        <v>3.738</v>
      </c>
      <c r="K6">
        <v>0.42199999999999999</v>
      </c>
      <c r="L6">
        <v>0.41599999999999998</v>
      </c>
      <c r="M6">
        <f xml:space="preserve"> AVERAGE(latency_results__2[[#This Row],[w1'''''']],latency_results__2[[#This Row],[w2'''''']],latency_results__2[[#This Row],[w3'''''']],latency_results__2[[#This Row],[w4'''''']])</f>
        <v>0.44799999999999995</v>
      </c>
    </row>
    <row r="7" spans="1:13" x14ac:dyDescent="0.25">
      <c r="A7">
        <v>4.5839999999999996</v>
      </c>
      <c r="B7">
        <v>1.64</v>
      </c>
      <c r="C7">
        <v>0.36099999999999999</v>
      </c>
      <c r="D7">
        <v>3.2869999999999999</v>
      </c>
      <c r="E7">
        <v>1.5109999999999999</v>
      </c>
      <c r="F7">
        <v>0.57299999999999995</v>
      </c>
      <c r="G7">
        <v>3.0760000000000001</v>
      </c>
      <c r="H7">
        <v>1.208</v>
      </c>
      <c r="I7">
        <v>0.39600000000000002</v>
      </c>
      <c r="J7">
        <v>3.7519999999999998</v>
      </c>
      <c r="K7">
        <v>0.41699999999999998</v>
      </c>
      <c r="L7">
        <v>0.41399999999999998</v>
      </c>
      <c r="M7">
        <f xml:space="preserve"> AVERAGE(latency_results__2[[#This Row],[w1'''''']],latency_results__2[[#This Row],[w2'''''']],latency_results__2[[#This Row],[w3'''''']],latency_results__2[[#This Row],[w4'''''']])</f>
        <v>0.436</v>
      </c>
    </row>
    <row r="8" spans="1:13" x14ac:dyDescent="0.25">
      <c r="A8">
        <v>4.601</v>
      </c>
      <c r="B8">
        <v>1.641</v>
      </c>
      <c r="C8">
        <v>0.32700000000000001</v>
      </c>
      <c r="D8">
        <v>3.2570000000000001</v>
      </c>
      <c r="E8">
        <v>1.512</v>
      </c>
      <c r="F8">
        <v>0.48199999999999998</v>
      </c>
      <c r="G8">
        <v>3.0510000000000002</v>
      </c>
      <c r="H8">
        <v>1.2090000000000001</v>
      </c>
      <c r="I8">
        <v>0.36399999999999999</v>
      </c>
      <c r="J8">
        <v>3.7370000000000001</v>
      </c>
      <c r="K8">
        <v>0.42299999999999999</v>
      </c>
      <c r="L8">
        <v>0.41699999999999998</v>
      </c>
      <c r="M8">
        <f xml:space="preserve"> AVERAGE(latency_results__2[[#This Row],[w1'''''']],latency_results__2[[#This Row],[w2'''''']],latency_results__2[[#This Row],[w3'''''']],latency_results__2[[#This Row],[w4'''''']])</f>
        <v>0.39750000000000002</v>
      </c>
    </row>
    <row r="9" spans="1:13" x14ac:dyDescent="0.25">
      <c r="A9">
        <v>4.5739999999999998</v>
      </c>
      <c r="B9">
        <v>1.6519999999999999</v>
      </c>
      <c r="C9">
        <v>0.34899999999999998</v>
      </c>
      <c r="D9">
        <v>3.262</v>
      </c>
      <c r="E9">
        <v>1.516</v>
      </c>
      <c r="F9">
        <v>0.57699999999999996</v>
      </c>
      <c r="G9">
        <v>3.028</v>
      </c>
      <c r="H9">
        <v>1.204</v>
      </c>
      <c r="I9">
        <v>0.33400000000000002</v>
      </c>
      <c r="J9">
        <v>3.7410000000000001</v>
      </c>
      <c r="K9">
        <v>0.42499999999999999</v>
      </c>
      <c r="L9">
        <v>0.41699999999999998</v>
      </c>
      <c r="M9">
        <f xml:space="preserve"> AVERAGE(latency_results__2[[#This Row],[w1'''''']],latency_results__2[[#This Row],[w2'''''']],latency_results__2[[#This Row],[w3'''''']],latency_results__2[[#This Row],[w4'''''']])</f>
        <v>0.41925000000000001</v>
      </c>
    </row>
    <row r="10" spans="1:13" x14ac:dyDescent="0.25">
      <c r="A10">
        <v>4.5709999999999997</v>
      </c>
      <c r="B10">
        <v>1.653</v>
      </c>
      <c r="C10">
        <v>0.379</v>
      </c>
      <c r="D10">
        <v>3.29</v>
      </c>
      <c r="E10">
        <v>1.502</v>
      </c>
      <c r="F10">
        <v>0.621</v>
      </c>
      <c r="G10">
        <v>3.024</v>
      </c>
      <c r="H10">
        <v>1.206</v>
      </c>
      <c r="I10">
        <v>0.39400000000000002</v>
      </c>
      <c r="J10">
        <v>3.7789999999999999</v>
      </c>
      <c r="K10">
        <v>0.42599999999999999</v>
      </c>
      <c r="L10">
        <v>0.49199999999999999</v>
      </c>
      <c r="M10">
        <f xml:space="preserve"> AVERAGE(latency_results__2[[#This Row],[w1'''''']],latency_results__2[[#This Row],[w2'''''']],latency_results__2[[#This Row],[w3'''''']],latency_results__2[[#This Row],[w4'''''']])</f>
        <v>0.47150000000000003</v>
      </c>
    </row>
    <row r="11" spans="1:13" x14ac:dyDescent="0.25">
      <c r="A11">
        <v>4.9539999999999997</v>
      </c>
      <c r="B11">
        <v>1.653</v>
      </c>
      <c r="C11">
        <v>0.435</v>
      </c>
      <c r="D11">
        <v>3.4449999999999998</v>
      </c>
      <c r="E11">
        <v>1.5309999999999999</v>
      </c>
      <c r="F11">
        <v>0.78400000000000003</v>
      </c>
      <c r="G11">
        <v>3.2730000000000001</v>
      </c>
      <c r="H11">
        <v>1.204</v>
      </c>
      <c r="I11">
        <v>0.39</v>
      </c>
      <c r="J11">
        <v>3.8170000000000002</v>
      </c>
      <c r="K11">
        <v>0.42399999999999999</v>
      </c>
      <c r="L11">
        <v>1.145</v>
      </c>
      <c r="M11">
        <f xml:space="preserve"> AVERAGE(latency_results__2[[#This Row],[w1'''''']],latency_results__2[[#This Row],[w2'''''']],latency_results__2[[#This Row],[w3'''''']],latency_results__2[[#This Row],[w4'''''']])</f>
        <v>0.6885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AFD-8EF1-405B-8329-5AA2D85F1302}">
  <dimension ref="A1:I23"/>
  <sheetViews>
    <sheetView workbookViewId="0">
      <selection activeCell="H5" sqref="H5"/>
    </sheetView>
  </sheetViews>
  <sheetFormatPr defaultRowHeight="15" x14ac:dyDescent="0.25"/>
  <cols>
    <col min="4" max="4" width="13.85546875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25">
      <c r="A2" s="5" t="s">
        <v>110</v>
      </c>
      <c r="B2" s="6">
        <f xml:space="preserve"> 6.14454 + 0.536042</f>
        <v>6.6805820000000002</v>
      </c>
      <c r="C2" s="6"/>
      <c r="D2" s="10"/>
      <c r="F2" s="5" t="s">
        <v>110</v>
      </c>
      <c r="G2" s="21">
        <v>0.63600000000000001</v>
      </c>
      <c r="H2" s="6"/>
      <c r="I2" s="10"/>
    </row>
    <row r="3" spans="1:9" x14ac:dyDescent="0.25">
      <c r="A3" s="12" t="s">
        <v>111</v>
      </c>
      <c r="B3" s="7">
        <f xml:space="preserve"> 0.363294 + 0.051949</f>
        <v>0.41524300000000003</v>
      </c>
      <c r="C3" s="7">
        <f xml:space="preserve"> 0.55698 + 0.080151</f>
        <v>0.637131</v>
      </c>
      <c r="D3" s="11">
        <f xml:space="preserve"> 0.98482+ 0.10813</f>
        <v>1.0929500000000001</v>
      </c>
      <c r="F3" s="12" t="s">
        <v>111</v>
      </c>
      <c r="G3" s="20">
        <v>0.41599999999999998</v>
      </c>
      <c r="H3" s="7">
        <f xml:space="preserve"> 0.55698 + 0.080151</f>
        <v>0.637131</v>
      </c>
      <c r="I3" s="11">
        <f xml:space="preserve"> 0.98482+ 0.10813</f>
        <v>1.0929500000000001</v>
      </c>
    </row>
    <row r="4" spans="1:9" x14ac:dyDescent="0.25">
      <c r="A4" s="5" t="s">
        <v>112</v>
      </c>
      <c r="B4" s="6">
        <f xml:space="preserve"> 2.084754 + 0.372222</f>
        <v>2.456976</v>
      </c>
      <c r="C4" s="6"/>
      <c r="D4" s="10"/>
      <c r="F4" s="5" t="s">
        <v>112</v>
      </c>
      <c r="G4" s="6">
        <f xml:space="preserve"> 2.084754 + 0.372222</f>
        <v>2.456976</v>
      </c>
      <c r="H4" s="6"/>
      <c r="I4" s="10"/>
    </row>
    <row r="5" spans="1:9" x14ac:dyDescent="0.25">
      <c r="A5" s="15" t="s">
        <v>113</v>
      </c>
      <c r="B5" s="7">
        <f xml:space="preserve"> 0.315879 + 0.115114</f>
        <v>0.43099300000000001</v>
      </c>
      <c r="C5" s="7">
        <f xml:space="preserve"> 0.311124 + 0.119646</f>
        <v>0.43076999999999999</v>
      </c>
      <c r="D5" s="11"/>
      <c r="F5" s="15" t="s">
        <v>113</v>
      </c>
      <c r="G5" s="20">
        <v>0.19700000000000001</v>
      </c>
      <c r="H5" s="20">
        <v>0.19900000000000001</v>
      </c>
      <c r="I5" s="11"/>
    </row>
    <row r="6" spans="1:9" x14ac:dyDescent="0.25">
      <c r="A6" s="5" t="s">
        <v>114</v>
      </c>
      <c r="B6" s="6">
        <f xml:space="preserve"> 3.216388 + 0.880299</f>
        <v>4.0966870000000002</v>
      </c>
      <c r="C6" s="6"/>
      <c r="D6" s="10"/>
      <c r="F6" s="5" t="s">
        <v>114</v>
      </c>
      <c r="G6" s="21">
        <v>2.1949999999999998</v>
      </c>
      <c r="H6" s="6"/>
      <c r="I6" s="10"/>
    </row>
    <row r="7" spans="1:9" x14ac:dyDescent="0.25">
      <c r="A7" s="8" t="s">
        <v>115</v>
      </c>
      <c r="B7" s="7">
        <f xml:space="preserve"> 0.947808 + 0.163957</f>
        <v>1.1117649999999999</v>
      </c>
      <c r="C7" s="7"/>
      <c r="D7" s="11"/>
      <c r="F7" s="8" t="s">
        <v>115</v>
      </c>
      <c r="G7" s="20">
        <v>0.91600000000000004</v>
      </c>
      <c r="H7" s="7"/>
      <c r="I7" s="11"/>
    </row>
    <row r="8" spans="1:9" x14ac:dyDescent="0.25">
      <c r="A8" s="5" t="s">
        <v>116</v>
      </c>
      <c r="B8" s="6">
        <f xml:space="preserve"> 4.387743+ 2.000211</f>
        <v>6.3879540000000006</v>
      </c>
      <c r="C8" s="6"/>
      <c r="D8" s="10"/>
      <c r="F8" s="5" t="s">
        <v>116</v>
      </c>
      <c r="G8" s="6">
        <f xml:space="preserve"> 4.387743+ 2.000211</f>
        <v>6.3879540000000006</v>
      </c>
      <c r="H8" s="6"/>
      <c r="I8" s="10"/>
    </row>
    <row r="9" spans="1:9" x14ac:dyDescent="0.25">
      <c r="A9" s="8" t="s">
        <v>117</v>
      </c>
      <c r="B9" s="7">
        <f xml:space="preserve"> 6.274908 + 3.944088</f>
        <v>10.218996000000001</v>
      </c>
      <c r="C9" s="7"/>
      <c r="D9" s="11"/>
      <c r="F9" s="8" t="s">
        <v>117</v>
      </c>
      <c r="G9" s="7">
        <f xml:space="preserve"> 6.274908 + 3.944088</f>
        <v>10.218996000000001</v>
      </c>
      <c r="H9" s="7"/>
      <c r="I9" s="11"/>
    </row>
    <row r="10" spans="1:9" x14ac:dyDescent="0.25">
      <c r="A10" s="5" t="s">
        <v>118</v>
      </c>
      <c r="B10" s="6">
        <f xml:space="preserve"> 12.998264 + 12.599381</f>
        <v>25.597645</v>
      </c>
      <c r="C10" s="6"/>
      <c r="D10" s="10"/>
      <c r="F10" s="5" t="s">
        <v>118</v>
      </c>
      <c r="G10" s="6">
        <f xml:space="preserve"> 12.998264 + 12.599381</f>
        <v>25.597645</v>
      </c>
      <c r="H10" s="6"/>
      <c r="I10" s="10"/>
    </row>
    <row r="11" spans="1:9" x14ac:dyDescent="0.25">
      <c r="A11" s="8" t="s">
        <v>119</v>
      </c>
      <c r="B11" s="7">
        <f xml:space="preserve"> 1.469147 + 0.456286</f>
        <v>1.925433</v>
      </c>
      <c r="C11" s="7"/>
      <c r="D11" s="11"/>
      <c r="F11" s="8" t="s">
        <v>119</v>
      </c>
      <c r="G11" s="20">
        <v>1.25</v>
      </c>
      <c r="H11" s="7"/>
      <c r="I11" s="11"/>
    </row>
    <row r="12" spans="1:9" x14ac:dyDescent="0.25">
      <c r="A12" s="5" t="s">
        <v>120</v>
      </c>
      <c r="B12" s="6">
        <f xml:space="preserve"> 0.764137+ 0.132062</f>
        <v>0.89619899999999997</v>
      </c>
      <c r="C12" s="6"/>
      <c r="D12" s="10"/>
      <c r="F12" s="5" t="s">
        <v>120</v>
      </c>
      <c r="G12" s="6">
        <f xml:space="preserve"> 0.764137+ 0.132062</f>
        <v>0.89619899999999997</v>
      </c>
      <c r="H12" s="6"/>
      <c r="I12" s="10"/>
    </row>
    <row r="13" spans="1:9" x14ac:dyDescent="0.25">
      <c r="A13" s="8" t="s">
        <v>121</v>
      </c>
      <c r="B13" s="7">
        <f xml:space="preserve"> 0.827745 + 0.25586</f>
        <v>1.0836049999999999</v>
      </c>
      <c r="C13" s="7"/>
      <c r="D13" s="11"/>
      <c r="F13" s="8" t="s">
        <v>121</v>
      </c>
      <c r="G13" s="7">
        <f xml:space="preserve"> 0.827745 + 0.25586</f>
        <v>1.0836049999999999</v>
      </c>
      <c r="H13" s="7"/>
      <c r="I13" s="11"/>
    </row>
    <row r="14" spans="1:9" x14ac:dyDescent="0.25">
      <c r="A14" s="5" t="s">
        <v>122</v>
      </c>
      <c r="B14" s="6">
        <f xml:space="preserve"> 4.717801 + 4.914766</f>
        <v>9.6325669999999999</v>
      </c>
      <c r="C14" s="6"/>
      <c r="D14" s="10"/>
      <c r="F14" s="5" t="s">
        <v>122</v>
      </c>
      <c r="G14" s="6">
        <f xml:space="preserve"> 4.717801 + 4.914766</f>
        <v>9.6325669999999999</v>
      </c>
      <c r="H14" s="6"/>
      <c r="I14" s="10"/>
    </row>
    <row r="15" spans="1:9" x14ac:dyDescent="0.25">
      <c r="A15" s="8" t="s">
        <v>123</v>
      </c>
      <c r="B15" s="7">
        <f xml:space="preserve"> 0.946876 + 0.367355</f>
        <v>1.3142309999999999</v>
      </c>
      <c r="C15" s="7"/>
      <c r="D15" s="11"/>
      <c r="F15" s="8" t="s">
        <v>123</v>
      </c>
      <c r="G15" s="7">
        <f xml:space="preserve"> 0.946876 + 0.367355</f>
        <v>1.3142309999999999</v>
      </c>
      <c r="H15" s="7"/>
      <c r="I15" s="11"/>
    </row>
    <row r="16" spans="1:9" x14ac:dyDescent="0.25">
      <c r="A16" s="5" t="s">
        <v>124</v>
      </c>
      <c r="B16" s="6">
        <f xml:space="preserve"> 0.84977 + 0.245012</f>
        <v>1.0947819999999999</v>
      </c>
      <c r="C16" s="6"/>
      <c r="D16" s="10"/>
      <c r="F16" s="5" t="s">
        <v>124</v>
      </c>
      <c r="G16" s="6">
        <f xml:space="preserve"> 0.84977 + 0.245012</f>
        <v>1.0947819999999999</v>
      </c>
      <c r="H16" s="6"/>
      <c r="I16" s="10"/>
    </row>
    <row r="17" spans="1:9" x14ac:dyDescent="0.25">
      <c r="A17" s="8" t="s">
        <v>125</v>
      </c>
      <c r="B17" s="7">
        <f>0.473968 + 0.038874</f>
        <v>0.51284200000000002</v>
      </c>
      <c r="C17" s="7"/>
      <c r="D17" s="11"/>
      <c r="F17" s="8" t="s">
        <v>125</v>
      </c>
      <c r="G17" s="7">
        <f>0.473968 + 0.038874</f>
        <v>0.51284200000000002</v>
      </c>
      <c r="H17" s="7"/>
      <c r="I17" s="11"/>
    </row>
    <row r="18" spans="1:9" x14ac:dyDescent="0.25">
      <c r="A18" s="12" t="s">
        <v>126</v>
      </c>
      <c r="B18" s="6">
        <f xml:space="preserve"> 58*60 + 47</f>
        <v>3527</v>
      </c>
      <c r="C18" s="6">
        <f>24*60 + 1</f>
        <v>1441</v>
      </c>
      <c r="D18" s="10">
        <f xml:space="preserve"> 10.78384 + 10.507046</f>
        <v>21.290886</v>
      </c>
      <c r="F18" s="12" t="s">
        <v>126</v>
      </c>
      <c r="G18" s="6">
        <f xml:space="preserve"> 58*60 + 47</f>
        <v>3527</v>
      </c>
      <c r="H18" s="21">
        <v>24</v>
      </c>
      <c r="I18" s="10">
        <f xml:space="preserve"> 10.78384 + 10.507046</f>
        <v>21.290886</v>
      </c>
    </row>
    <row r="19" spans="1:9" x14ac:dyDescent="0.25">
      <c r="A19" s="8" t="s">
        <v>127</v>
      </c>
      <c r="B19" s="7">
        <f xml:space="preserve"> 0.922884 + 0.27139</f>
        <v>1.1942740000000001</v>
      </c>
      <c r="C19" s="7"/>
      <c r="D19" s="11"/>
      <c r="F19" s="8" t="s">
        <v>127</v>
      </c>
      <c r="G19" s="7">
        <f xml:space="preserve"> 0.922884 + 0.27139</f>
        <v>1.1942740000000001</v>
      </c>
      <c r="H19" s="7"/>
      <c r="I19" s="11"/>
    </row>
    <row r="20" spans="1:9" x14ac:dyDescent="0.25">
      <c r="A20" s="5" t="s">
        <v>128</v>
      </c>
      <c r="B20" s="6">
        <f xml:space="preserve"> 1.534643 + 0.439611</f>
        <v>1.974254</v>
      </c>
      <c r="C20" s="6"/>
      <c r="D20" s="10"/>
      <c r="F20" s="5" t="s">
        <v>128</v>
      </c>
      <c r="G20" s="6">
        <f xml:space="preserve"> 1.534643 + 0.439611</f>
        <v>1.974254</v>
      </c>
      <c r="H20" s="6"/>
      <c r="I20" s="10"/>
    </row>
    <row r="21" spans="1:9" x14ac:dyDescent="0.25">
      <c r="A21" s="12" t="s">
        <v>131</v>
      </c>
      <c r="B21">
        <f xml:space="preserve"> 1*60*60 + 21*60 + 21</f>
        <v>4881</v>
      </c>
      <c r="C21" s="7">
        <f xml:space="preserve"> 1.732256 + 0.244042</f>
        <v>1.9762980000000001</v>
      </c>
      <c r="D21" s="11">
        <f xml:space="preserve"> 0.876715 + 0.236125</f>
        <v>1.1128400000000001</v>
      </c>
      <c r="F21" s="12" t="s">
        <v>131</v>
      </c>
      <c r="G21">
        <f xml:space="preserve"> 1*60*60 + 21*60 + 21</f>
        <v>4881</v>
      </c>
      <c r="H21" s="7">
        <f xml:space="preserve"> 1.732256 + 0.244042</f>
        <v>1.9762980000000001</v>
      </c>
      <c r="I21" s="11">
        <f xml:space="preserve"> 0.876715 + 0.236125</f>
        <v>1.1128400000000001</v>
      </c>
    </row>
    <row r="22" spans="1:9" x14ac:dyDescent="0.25">
      <c r="A22" s="15" t="s">
        <v>129</v>
      </c>
      <c r="B22" s="6">
        <f xml:space="preserve"> 6.131807 + 0.359974</f>
        <v>6.4917810000000005</v>
      </c>
      <c r="C22" s="6">
        <f xml:space="preserve"> 6.156561 + 0.379927</f>
        <v>6.5364880000000003</v>
      </c>
      <c r="D22" s="10"/>
      <c r="F22" s="15" t="s">
        <v>129</v>
      </c>
      <c r="G22" s="6">
        <f xml:space="preserve"> 6.131807 + 0.359974</f>
        <v>6.4917810000000005</v>
      </c>
      <c r="H22" s="6">
        <f xml:space="preserve"> 6.156561 + 0.379927</f>
        <v>6.5364880000000003</v>
      </c>
      <c r="I22" s="10"/>
    </row>
    <row r="23" spans="1:9" x14ac:dyDescent="0.25">
      <c r="A23" s="15" t="s">
        <v>130</v>
      </c>
      <c r="B23">
        <f>15*60 + 34</f>
        <v>934</v>
      </c>
      <c r="C23">
        <f>15*60 + 36</f>
        <v>936</v>
      </c>
      <c r="D23" s="11"/>
      <c r="F23" s="15" t="s">
        <v>130</v>
      </c>
      <c r="G23">
        <f>15*60 + 34</f>
        <v>934</v>
      </c>
      <c r="H23">
        <f>15*60 + 36</f>
        <v>936</v>
      </c>
      <c r="I2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FD4-B6CF-4D06-AA10-79637318F996}">
  <dimension ref="A1:D23"/>
  <sheetViews>
    <sheetView workbookViewId="0">
      <selection activeCell="C23" sqref="B23:C23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25">
      <c r="A2" s="5" t="s">
        <v>110</v>
      </c>
      <c r="B2" s="6">
        <v>6.79</v>
      </c>
      <c r="C2" s="6"/>
      <c r="D2" s="10"/>
    </row>
    <row r="3" spans="1:4" x14ac:dyDescent="0.25">
      <c r="A3" s="12" t="s">
        <v>111</v>
      </c>
      <c r="B3" s="7">
        <v>0.09</v>
      </c>
      <c r="C3" s="7">
        <v>2.06</v>
      </c>
      <c r="D3" s="11">
        <v>7.0000000000000007E-2</v>
      </c>
    </row>
    <row r="4" spans="1:4" x14ac:dyDescent="0.25">
      <c r="A4" s="5" t="s">
        <v>112</v>
      </c>
      <c r="B4" s="6">
        <v>3.83</v>
      </c>
      <c r="C4" s="6"/>
      <c r="D4" s="10"/>
    </row>
    <row r="5" spans="1:4" x14ac:dyDescent="0.25">
      <c r="A5" s="15" t="s">
        <v>113</v>
      </c>
      <c r="B5" s="7">
        <v>1.54</v>
      </c>
      <c r="C5" s="7">
        <v>1.52</v>
      </c>
      <c r="D5" s="11"/>
    </row>
    <row r="6" spans="1:4" x14ac:dyDescent="0.25">
      <c r="A6" s="5" t="s">
        <v>114</v>
      </c>
      <c r="B6" s="6">
        <v>1.69</v>
      </c>
      <c r="C6" s="6"/>
      <c r="D6" s="10"/>
    </row>
    <row r="7" spans="1:4" x14ac:dyDescent="0.25">
      <c r="A7" s="8" t="s">
        <v>115</v>
      </c>
      <c r="B7" s="7">
        <v>4</v>
      </c>
      <c r="C7" s="7"/>
      <c r="D7" s="11"/>
    </row>
    <row r="8" spans="1:4" x14ac:dyDescent="0.25">
      <c r="A8" s="5" t="s">
        <v>116</v>
      </c>
      <c r="B8" s="6">
        <v>7.77</v>
      </c>
      <c r="C8" s="6"/>
      <c r="D8" s="10"/>
    </row>
    <row r="9" spans="1:4" x14ac:dyDescent="0.25">
      <c r="A9" s="8" t="s">
        <v>117</v>
      </c>
      <c r="B9" s="7">
        <v>4.01</v>
      </c>
      <c r="C9" s="7"/>
      <c r="D9" s="11"/>
    </row>
    <row r="10" spans="1:4" x14ac:dyDescent="0.25">
      <c r="A10" s="5" t="s">
        <v>118</v>
      </c>
      <c r="B10" s="6">
        <v>27.04</v>
      </c>
      <c r="C10" s="6"/>
      <c r="D10" s="10"/>
    </row>
    <row r="11" spans="1:4" x14ac:dyDescent="0.25">
      <c r="A11" s="8" t="s">
        <v>119</v>
      </c>
      <c r="B11" s="7">
        <v>2.56</v>
      </c>
      <c r="C11" s="7"/>
      <c r="D11" s="11"/>
    </row>
    <row r="12" spans="1:4" x14ac:dyDescent="0.25">
      <c r="A12" s="5" t="s">
        <v>120</v>
      </c>
      <c r="B12" s="6">
        <v>1.6</v>
      </c>
      <c r="C12" s="6"/>
      <c r="D12" s="10"/>
    </row>
    <row r="13" spans="1:4" x14ac:dyDescent="0.25">
      <c r="A13" s="8" t="s">
        <v>121</v>
      </c>
      <c r="B13" s="7">
        <v>4.59</v>
      </c>
      <c r="C13" s="7"/>
      <c r="D13" s="11"/>
    </row>
    <row r="14" spans="1:4" x14ac:dyDescent="0.25">
      <c r="A14" s="5" t="s">
        <v>122</v>
      </c>
      <c r="B14" s="6">
        <v>2.77</v>
      </c>
      <c r="C14" s="6"/>
      <c r="D14" s="10"/>
    </row>
    <row r="15" spans="1:4" x14ac:dyDescent="0.25">
      <c r="A15" s="8" t="s">
        <v>123</v>
      </c>
      <c r="B15" s="7">
        <v>3.03</v>
      </c>
      <c r="C15" s="7"/>
      <c r="D15" s="11"/>
    </row>
    <row r="16" spans="1:4" x14ac:dyDescent="0.25">
      <c r="A16" s="5" t="s">
        <v>124</v>
      </c>
      <c r="B16" s="6">
        <v>3.63</v>
      </c>
      <c r="C16" s="6"/>
      <c r="D16" s="10"/>
    </row>
    <row r="17" spans="1:4" x14ac:dyDescent="0.25">
      <c r="A17" s="8" t="s">
        <v>125</v>
      </c>
      <c r="B17" s="7">
        <v>0.45</v>
      </c>
      <c r="C17" s="7"/>
      <c r="D17" s="11"/>
    </row>
    <row r="18" spans="1:4" x14ac:dyDescent="0.25">
      <c r="A18" s="12" t="s">
        <v>126</v>
      </c>
      <c r="B18" s="13">
        <f>3*60*60 + 18*60</f>
        <v>11880</v>
      </c>
      <c r="C18" s="6">
        <v>36.08</v>
      </c>
      <c r="D18" s="10">
        <v>24.3</v>
      </c>
    </row>
    <row r="19" spans="1:4" x14ac:dyDescent="0.25">
      <c r="A19" s="8" t="s">
        <v>127</v>
      </c>
      <c r="B19" s="7">
        <v>4.12</v>
      </c>
      <c r="C19" s="7"/>
      <c r="D19" s="11"/>
    </row>
    <row r="20" spans="1:4" x14ac:dyDescent="0.25">
      <c r="A20" s="5" t="s">
        <v>128</v>
      </c>
      <c r="B20" s="6">
        <v>6.71</v>
      </c>
      <c r="C20" s="6"/>
      <c r="D20" s="10"/>
    </row>
    <row r="21" spans="1:4" x14ac:dyDescent="0.25">
      <c r="A21" s="12" t="s">
        <v>131</v>
      </c>
      <c r="B21" s="14">
        <f>7*60*60 + 52*60</f>
        <v>28320</v>
      </c>
      <c r="C21" s="7">
        <v>8.81</v>
      </c>
      <c r="D21" s="11">
        <v>15.8</v>
      </c>
    </row>
    <row r="22" spans="1:4" x14ac:dyDescent="0.25">
      <c r="A22" s="15" t="s">
        <v>129</v>
      </c>
      <c r="B22" s="6">
        <v>8.27</v>
      </c>
      <c r="C22" s="6">
        <v>8.81</v>
      </c>
      <c r="D22" s="10"/>
    </row>
    <row r="23" spans="1:4" x14ac:dyDescent="0.25">
      <c r="A23" s="15" t="s">
        <v>130</v>
      </c>
      <c r="B23" s="7">
        <v>1.19</v>
      </c>
      <c r="C23" s="7">
        <v>0.85</v>
      </c>
      <c r="D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3AD1-C5C7-4B45-845D-0B8F0FB19C26}">
  <dimension ref="A1:E89"/>
  <sheetViews>
    <sheetView workbookViewId="0">
      <selection activeCell="D10" sqref="D10"/>
    </sheetView>
  </sheetViews>
  <sheetFormatPr defaultRowHeight="15" x14ac:dyDescent="0.25"/>
  <sheetData>
    <row r="1" spans="1:5" x14ac:dyDescent="0.2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</row>
    <row r="2" spans="1:5" x14ac:dyDescent="0.25">
      <c r="A2" s="5" t="s">
        <v>110</v>
      </c>
      <c r="B2" s="6" t="s">
        <v>133</v>
      </c>
      <c r="C2" s="6">
        <v>530.19145802650962</v>
      </c>
      <c r="D2" s="6" t="e">
        <v>#DIV/0!</v>
      </c>
      <c r="E2" s="10" t="e">
        <v>#DIV/0!</v>
      </c>
    </row>
    <row r="3" spans="1:5" x14ac:dyDescent="0.25">
      <c r="A3" s="12" t="s">
        <v>111</v>
      </c>
      <c r="B3" s="6" t="s">
        <v>133</v>
      </c>
      <c r="C3" s="7">
        <v>40000</v>
      </c>
      <c r="D3" s="7">
        <v>1747.5728155339807</v>
      </c>
      <c r="E3" s="11">
        <v>51428.571428571428</v>
      </c>
    </row>
    <row r="4" spans="1:5" x14ac:dyDescent="0.25">
      <c r="A4" s="5" t="s">
        <v>112</v>
      </c>
      <c r="B4" s="6" t="s">
        <v>133</v>
      </c>
      <c r="C4" s="6">
        <v>939.94778067885113</v>
      </c>
      <c r="D4" s="6" t="e">
        <v>#DIV/0!</v>
      </c>
      <c r="E4" s="10" t="e">
        <v>#DIV/0!</v>
      </c>
    </row>
    <row r="5" spans="1:5" x14ac:dyDescent="0.25">
      <c r="A5" s="15" t="s">
        <v>113</v>
      </c>
      <c r="B5" s="6" t="s">
        <v>133</v>
      </c>
      <c r="C5" s="7">
        <v>2337.6623376623374</v>
      </c>
      <c r="D5" s="7">
        <v>2368.4210526315792</v>
      </c>
      <c r="E5" s="11" t="e">
        <v>#DIV/0!</v>
      </c>
    </row>
    <row r="6" spans="1:5" x14ac:dyDescent="0.25">
      <c r="A6" s="5" t="s">
        <v>114</v>
      </c>
      <c r="B6" s="6" t="s">
        <v>133</v>
      </c>
      <c r="C6" s="6">
        <v>2130.1775147928993</v>
      </c>
      <c r="D6" s="6" t="e">
        <v>#DIV/0!</v>
      </c>
      <c r="E6" s="10" t="e">
        <v>#DIV/0!</v>
      </c>
    </row>
    <row r="7" spans="1:5" x14ac:dyDescent="0.25">
      <c r="A7" s="8" t="s">
        <v>115</v>
      </c>
      <c r="B7" s="6" t="s">
        <v>133</v>
      </c>
      <c r="C7" s="7">
        <v>900</v>
      </c>
      <c r="D7" s="7" t="e">
        <v>#DIV/0!</v>
      </c>
      <c r="E7" s="11" t="e">
        <v>#DIV/0!</v>
      </c>
    </row>
    <row r="8" spans="1:5" x14ac:dyDescent="0.25">
      <c r="A8" s="5" t="s">
        <v>116</v>
      </c>
      <c r="B8" s="6" t="s">
        <v>133</v>
      </c>
      <c r="C8" s="6">
        <v>463.32046332046332</v>
      </c>
      <c r="D8" s="6" t="e">
        <v>#DIV/0!</v>
      </c>
      <c r="E8" s="10" t="e">
        <v>#DIV/0!</v>
      </c>
    </row>
    <row r="9" spans="1:5" x14ac:dyDescent="0.25">
      <c r="A9" s="8" t="s">
        <v>117</v>
      </c>
      <c r="B9" s="6" t="s">
        <v>133</v>
      </c>
      <c r="C9" s="7">
        <v>897.75561097256866</v>
      </c>
      <c r="D9" s="7" t="e">
        <v>#DIV/0!</v>
      </c>
      <c r="E9" s="11" t="e">
        <v>#DIV/0!</v>
      </c>
    </row>
    <row r="10" spans="1:5" x14ac:dyDescent="0.25">
      <c r="A10" s="5" t="s">
        <v>118</v>
      </c>
      <c r="B10" s="6" t="s">
        <v>133</v>
      </c>
      <c r="C10" s="6">
        <v>133.1360946745562</v>
      </c>
      <c r="D10" s="6" t="e">
        <v>#DIV/0!</v>
      </c>
      <c r="E10" s="10" t="e">
        <v>#DIV/0!</v>
      </c>
    </row>
    <row r="11" spans="1:5" x14ac:dyDescent="0.25">
      <c r="A11" s="8" t="s">
        <v>119</v>
      </c>
      <c r="B11" s="6" t="s">
        <v>133</v>
      </c>
      <c r="C11" s="7">
        <v>1406.25</v>
      </c>
      <c r="D11" s="7" t="e">
        <v>#DIV/0!</v>
      </c>
      <c r="E11" s="11" t="e">
        <v>#DIV/0!</v>
      </c>
    </row>
    <row r="12" spans="1:5" x14ac:dyDescent="0.25">
      <c r="A12" s="5" t="s">
        <v>120</v>
      </c>
      <c r="B12" s="6" t="s">
        <v>133</v>
      </c>
      <c r="C12" s="6">
        <v>2250</v>
      </c>
      <c r="D12" s="6" t="e">
        <v>#DIV/0!</v>
      </c>
      <c r="E12" s="10" t="e">
        <v>#DIV/0!</v>
      </c>
    </row>
    <row r="13" spans="1:5" x14ac:dyDescent="0.25">
      <c r="A13" s="8" t="s">
        <v>121</v>
      </c>
      <c r="B13" s="6" t="s">
        <v>133</v>
      </c>
      <c r="C13" s="7">
        <v>784.31372549019613</v>
      </c>
      <c r="D13" s="7" t="e">
        <v>#DIV/0!</v>
      </c>
      <c r="E13" s="11" t="e">
        <v>#DIV/0!</v>
      </c>
    </row>
    <row r="14" spans="1:5" x14ac:dyDescent="0.25">
      <c r="A14" s="5" t="s">
        <v>122</v>
      </c>
      <c r="B14" s="6" t="s">
        <v>133</v>
      </c>
      <c r="C14" s="6">
        <v>1299.6389891696751</v>
      </c>
      <c r="D14" s="6" t="e">
        <v>#DIV/0!</v>
      </c>
      <c r="E14" s="10" t="e">
        <v>#DIV/0!</v>
      </c>
    </row>
    <row r="15" spans="1:5" x14ac:dyDescent="0.25">
      <c r="A15" s="8" t="s">
        <v>123</v>
      </c>
      <c r="B15" s="6" t="s">
        <v>133</v>
      </c>
      <c r="C15" s="7">
        <v>1188.1188118811881</v>
      </c>
      <c r="D15" s="7" t="e">
        <v>#DIV/0!</v>
      </c>
      <c r="E15" s="11" t="e">
        <v>#DIV/0!</v>
      </c>
    </row>
    <row r="16" spans="1:5" x14ac:dyDescent="0.25">
      <c r="A16" s="5" t="s">
        <v>124</v>
      </c>
      <c r="B16" s="6" t="s">
        <v>133</v>
      </c>
      <c r="C16" s="6">
        <v>991.73553719008271</v>
      </c>
      <c r="D16" s="6" t="e">
        <v>#DIV/0!</v>
      </c>
      <c r="E16" s="10" t="e">
        <v>#DIV/0!</v>
      </c>
    </row>
    <row r="17" spans="1:5" x14ac:dyDescent="0.25">
      <c r="A17" s="8" t="s">
        <v>125</v>
      </c>
      <c r="B17" s="6" t="s">
        <v>133</v>
      </c>
      <c r="C17" s="7">
        <v>8000</v>
      </c>
      <c r="D17" s="7" t="e">
        <v>#DIV/0!</v>
      </c>
      <c r="E17" s="11" t="e">
        <v>#DIV/0!</v>
      </c>
    </row>
    <row r="18" spans="1:5" x14ac:dyDescent="0.25">
      <c r="A18" s="12" t="s">
        <v>126</v>
      </c>
      <c r="B18" s="6" t="s">
        <v>133</v>
      </c>
      <c r="C18" s="13">
        <v>0.30303030303030304</v>
      </c>
      <c r="D18" s="6">
        <v>99.77827050997783</v>
      </c>
      <c r="E18" s="10">
        <v>148.14814814814815</v>
      </c>
    </row>
    <row r="19" spans="1:5" x14ac:dyDescent="0.25">
      <c r="A19" s="8" t="s">
        <v>127</v>
      </c>
      <c r="B19" s="6" t="s">
        <v>133</v>
      </c>
      <c r="C19" s="7">
        <v>873.78640776699035</v>
      </c>
      <c r="D19" s="7" t="e">
        <v>#DIV/0!</v>
      </c>
      <c r="E19" s="11" t="e">
        <v>#DIV/0!</v>
      </c>
    </row>
    <row r="20" spans="1:5" x14ac:dyDescent="0.25">
      <c r="A20" s="5" t="s">
        <v>128</v>
      </c>
      <c r="B20" s="6" t="s">
        <v>133</v>
      </c>
      <c r="C20" s="6">
        <v>536.51266766020865</v>
      </c>
      <c r="D20" s="6" t="e">
        <v>#DIV/0!</v>
      </c>
      <c r="E20" s="10" t="e">
        <v>#DIV/0!</v>
      </c>
    </row>
    <row r="21" spans="1:5" x14ac:dyDescent="0.25">
      <c r="A21" s="12" t="s">
        <v>131</v>
      </c>
      <c r="B21" s="6" t="s">
        <v>133</v>
      </c>
      <c r="C21" s="14">
        <v>0.1271186440677966</v>
      </c>
      <c r="D21" s="7">
        <v>408.62656072644722</v>
      </c>
      <c r="E21" s="11">
        <v>227.84810126582275</v>
      </c>
    </row>
    <row r="22" spans="1:5" x14ac:dyDescent="0.25">
      <c r="A22" s="15" t="s">
        <v>129</v>
      </c>
      <c r="B22" s="6" t="s">
        <v>133</v>
      </c>
      <c r="C22" s="6">
        <v>435.30834340991538</v>
      </c>
      <c r="D22" s="6">
        <v>408.62656072644722</v>
      </c>
      <c r="E22" s="10" t="e">
        <v>#DIV/0!</v>
      </c>
    </row>
    <row r="23" spans="1:5" x14ac:dyDescent="0.25">
      <c r="A23" s="15" t="s">
        <v>130</v>
      </c>
      <c r="B23" s="6" t="s">
        <v>133</v>
      </c>
      <c r="C23" s="7">
        <v>3214.2857142857142</v>
      </c>
      <c r="D23" s="7">
        <v>4000</v>
      </c>
      <c r="E23" s="11" t="e">
        <v>#DIV/0!</v>
      </c>
    </row>
    <row r="24" spans="1:5" x14ac:dyDescent="0.25">
      <c r="A24" s="5" t="s">
        <v>110</v>
      </c>
      <c r="B24" s="17" t="s">
        <v>134</v>
      </c>
      <c r="C24" s="6">
        <v>1828.3448298979074</v>
      </c>
      <c r="D24" s="6">
        <v>1828.7767160148517</v>
      </c>
      <c r="E24" s="10">
        <v>1827.1551802894619</v>
      </c>
    </row>
    <row r="25" spans="1:5" x14ac:dyDescent="0.25">
      <c r="A25" s="12" t="s">
        <v>111</v>
      </c>
      <c r="B25" s="17" t="s">
        <v>134</v>
      </c>
      <c r="C25" s="7">
        <v>13637.190132735319</v>
      </c>
      <c r="D25" s="7">
        <v>16460.453759841981</v>
      </c>
      <c r="E25" s="11">
        <v>137572.6077652094</v>
      </c>
    </row>
    <row r="26" spans="1:5" x14ac:dyDescent="0.25">
      <c r="A26" s="5" t="s">
        <v>112</v>
      </c>
      <c r="B26" s="17" t="s">
        <v>134</v>
      </c>
      <c r="C26" s="6">
        <v>8923.6359850578683</v>
      </c>
      <c r="D26" s="6">
        <v>8825.9305840559555</v>
      </c>
      <c r="E26" s="10">
        <v>8949.7916687383768</v>
      </c>
    </row>
    <row r="27" spans="1:5" x14ac:dyDescent="0.25">
      <c r="A27" s="15" t="s">
        <v>113</v>
      </c>
      <c r="B27" s="17" t="s">
        <v>134</v>
      </c>
      <c r="C27" s="7">
        <v>18958.344304597402</v>
      </c>
      <c r="D27" s="7">
        <v>12821.882679773482</v>
      </c>
      <c r="E27" s="11">
        <v>18938.297973076053</v>
      </c>
    </row>
    <row r="28" spans="1:5" x14ac:dyDescent="0.25">
      <c r="A28" s="5" t="s">
        <v>114</v>
      </c>
      <c r="B28" s="17" t="s">
        <v>134</v>
      </c>
      <c r="C28" s="6">
        <v>13277.07786268551</v>
      </c>
      <c r="D28" s="6">
        <v>13199.432424405753</v>
      </c>
      <c r="E28" s="10">
        <v>13343.068831703131</v>
      </c>
    </row>
    <row r="29" spans="1:5" x14ac:dyDescent="0.25">
      <c r="A29" s="8" t="s">
        <v>115</v>
      </c>
      <c r="B29" s="17" t="s">
        <v>134</v>
      </c>
      <c r="C29" s="7">
        <v>11569.052783803325</v>
      </c>
      <c r="D29" s="7">
        <v>11562.10455996557</v>
      </c>
      <c r="E29" s="11">
        <v>11581.632817200014</v>
      </c>
    </row>
    <row r="30" spans="1:5" x14ac:dyDescent="0.25">
      <c r="A30" s="5" t="s">
        <v>116</v>
      </c>
      <c r="B30" s="17" t="s">
        <v>134</v>
      </c>
      <c r="C30" s="6">
        <v>9433.5914468770898</v>
      </c>
      <c r="D30" s="6">
        <v>9420.4339679914574</v>
      </c>
      <c r="E30" s="10">
        <v>9434.7287122381531</v>
      </c>
    </row>
    <row r="31" spans="1:5" x14ac:dyDescent="0.25">
      <c r="A31" s="8" t="s">
        <v>117</v>
      </c>
      <c r="B31" s="17" t="s">
        <v>134</v>
      </c>
      <c r="C31" s="7">
        <v>10262.579499357165</v>
      </c>
      <c r="D31" s="7">
        <v>10213.751113582586</v>
      </c>
      <c r="E31" s="11">
        <v>10236.84068347973</v>
      </c>
    </row>
    <row r="32" spans="1:5" x14ac:dyDescent="0.25">
      <c r="A32" s="5" t="s">
        <v>118</v>
      </c>
      <c r="B32" s="17" t="s">
        <v>134</v>
      </c>
      <c r="C32" s="6">
        <v>2754.6944584729813</v>
      </c>
      <c r="D32" s="6">
        <v>2742.1864823917354</v>
      </c>
      <c r="E32" s="10">
        <v>2730.4644747610268</v>
      </c>
    </row>
    <row r="33" spans="1:5" x14ac:dyDescent="0.25">
      <c r="A33" s="8" t="s">
        <v>119</v>
      </c>
      <c r="B33" s="17" t="s">
        <v>134</v>
      </c>
      <c r="C33" s="7">
        <v>6390.6611138922317</v>
      </c>
      <c r="D33" s="7">
        <v>6408.1682784989935</v>
      </c>
      <c r="E33" s="11">
        <v>6538.1318377962143</v>
      </c>
    </row>
    <row r="34" spans="1:5" x14ac:dyDescent="0.25">
      <c r="A34" s="5" t="s">
        <v>120</v>
      </c>
      <c r="B34" s="17" t="s">
        <v>134</v>
      </c>
      <c r="C34" s="6">
        <v>31294.279231899305</v>
      </c>
      <c r="D34" s="6">
        <v>32768.680423444166</v>
      </c>
      <c r="E34" s="10">
        <v>31546.570624884982</v>
      </c>
    </row>
    <row r="35" spans="1:5" x14ac:dyDescent="0.25">
      <c r="A35" s="8" t="s">
        <v>121</v>
      </c>
      <c r="B35" s="17" t="s">
        <v>134</v>
      </c>
      <c r="C35" s="7">
        <v>7783.2957501043174</v>
      </c>
      <c r="D35" s="7">
        <v>7752.7393012197645</v>
      </c>
      <c r="E35" s="11">
        <v>7609.81920337876</v>
      </c>
    </row>
    <row r="36" spans="1:5" x14ac:dyDescent="0.25">
      <c r="A36" s="5" t="s">
        <v>122</v>
      </c>
      <c r="B36" s="17" t="s">
        <v>134</v>
      </c>
      <c r="C36" s="6">
        <v>7438.5698109776758</v>
      </c>
      <c r="D36" s="6">
        <v>7332.7222731439051</v>
      </c>
      <c r="E36" s="10">
        <v>7385.554675671573</v>
      </c>
    </row>
    <row r="37" spans="1:5" x14ac:dyDescent="0.25">
      <c r="A37" s="8" t="s">
        <v>123</v>
      </c>
      <c r="B37" s="17" t="s">
        <v>134</v>
      </c>
      <c r="C37" s="7">
        <v>11514.69402899144</v>
      </c>
      <c r="D37" s="7">
        <v>11525.864359786257</v>
      </c>
      <c r="E37" s="11">
        <v>11531.513062641743</v>
      </c>
    </row>
    <row r="38" spans="1:5" x14ac:dyDescent="0.25">
      <c r="A38" s="5" t="s">
        <v>124</v>
      </c>
      <c r="B38" s="17" t="s">
        <v>134</v>
      </c>
      <c r="C38" s="6">
        <v>10132.082959243695</v>
      </c>
      <c r="D38" s="6">
        <v>10153.372329804097</v>
      </c>
      <c r="E38" s="10">
        <v>10153.257785574477</v>
      </c>
    </row>
    <row r="39" spans="1:5" x14ac:dyDescent="0.25">
      <c r="A39" s="8" t="s">
        <v>125</v>
      </c>
      <c r="B39" s="17" t="s">
        <v>134</v>
      </c>
      <c r="C39" s="7">
        <v>14901.649115835487</v>
      </c>
      <c r="D39" s="7">
        <v>14977.845270537331</v>
      </c>
      <c r="E39" s="11">
        <v>14938.937094625719</v>
      </c>
    </row>
    <row r="40" spans="1:5" x14ac:dyDescent="0.25">
      <c r="A40" s="12" t="s">
        <v>126</v>
      </c>
      <c r="B40" s="17" t="s">
        <v>134</v>
      </c>
      <c r="C40" s="13">
        <v>1.3787879843963069</v>
      </c>
      <c r="D40" s="6">
        <v>1398.9693481929785</v>
      </c>
      <c r="E40" s="10">
        <v>2186.2250815887055</v>
      </c>
    </row>
    <row r="41" spans="1:5" x14ac:dyDescent="0.25">
      <c r="A41" s="8" t="s">
        <v>127</v>
      </c>
      <c r="B41" s="17" t="s">
        <v>134</v>
      </c>
      <c r="C41" s="7">
        <v>1280.6447619494829</v>
      </c>
      <c r="D41" s="7">
        <v>1324.8762068794197</v>
      </c>
      <c r="E41" s="11">
        <v>1278.3046839214126</v>
      </c>
    </row>
    <row r="42" spans="1:5" x14ac:dyDescent="0.25">
      <c r="A42" s="5" t="s">
        <v>128</v>
      </c>
      <c r="B42" s="17" t="s">
        <v>134</v>
      </c>
      <c r="C42" s="6">
        <v>8883.3176230216104</v>
      </c>
      <c r="D42" s="6">
        <v>8313.857352683066</v>
      </c>
      <c r="E42" s="10">
        <v>8674.0090547016734</v>
      </c>
    </row>
    <row r="43" spans="1:5" x14ac:dyDescent="0.25">
      <c r="A43" s="12" t="s">
        <v>131</v>
      </c>
      <c r="B43" s="17" t="s">
        <v>134</v>
      </c>
      <c r="C43" s="14">
        <v>0.78661152933254108</v>
      </c>
      <c r="D43" s="7">
        <v>2267.1595639496441</v>
      </c>
      <c r="E43" s="11">
        <v>1182.9170998552897</v>
      </c>
    </row>
    <row r="44" spans="1:5" x14ac:dyDescent="0.25">
      <c r="A44" s="15" t="s">
        <v>129</v>
      </c>
      <c r="B44" s="17" t="s">
        <v>134</v>
      </c>
      <c r="C44" s="6">
        <v>6775.3610232300789</v>
      </c>
      <c r="D44" s="6">
        <v>3939.0928706795803</v>
      </c>
      <c r="E44" s="10">
        <v>6827.3107602210539</v>
      </c>
    </row>
    <row r="45" spans="1:5" x14ac:dyDescent="0.25">
      <c r="A45" s="15" t="s">
        <v>130</v>
      </c>
      <c r="B45" s="17" t="s">
        <v>134</v>
      </c>
      <c r="C45" s="7">
        <v>16556.215249194036</v>
      </c>
      <c r="D45" s="7">
        <v>9263.6194505129715</v>
      </c>
      <c r="E45" s="11">
        <v>16826.597241372863</v>
      </c>
    </row>
    <row r="46" spans="1:5" x14ac:dyDescent="0.25">
      <c r="A46" s="5" t="s">
        <v>110</v>
      </c>
      <c r="B46" s="17" t="s">
        <v>135</v>
      </c>
      <c r="C46" s="6">
        <v>538.87520578296915</v>
      </c>
      <c r="D46" s="6" t="e">
        <v>#DIV/0!</v>
      </c>
      <c r="E46" s="10" t="e">
        <v>#DIV/0!</v>
      </c>
    </row>
    <row r="47" spans="1:5" x14ac:dyDescent="0.25">
      <c r="A47" s="12" t="s">
        <v>111</v>
      </c>
      <c r="B47" s="17" t="s">
        <v>135</v>
      </c>
      <c r="C47" s="7">
        <v>8669.6223656991206</v>
      </c>
      <c r="D47" s="7">
        <v>5650.3293671160245</v>
      </c>
      <c r="E47" s="11">
        <v>3293.8377784894092</v>
      </c>
    </row>
    <row r="48" spans="1:5" x14ac:dyDescent="0.25">
      <c r="A48" s="5" t="s">
        <v>112</v>
      </c>
      <c r="B48" s="17" t="s">
        <v>135</v>
      </c>
      <c r="C48" s="6">
        <v>1465.2157774434913</v>
      </c>
      <c r="D48" s="6" t="e">
        <v>#DIV/0!</v>
      </c>
      <c r="E48" s="10" t="e">
        <v>#DIV/0!</v>
      </c>
    </row>
    <row r="49" spans="1:5" x14ac:dyDescent="0.25">
      <c r="A49" s="15" t="s">
        <v>113</v>
      </c>
      <c r="B49" s="17" t="s">
        <v>135</v>
      </c>
      <c r="C49" s="7">
        <v>8352.8038738448195</v>
      </c>
      <c r="D49" s="7">
        <v>8357.1279337001179</v>
      </c>
      <c r="E49" s="11" t="e">
        <v>#DIV/0!</v>
      </c>
    </row>
    <row r="50" spans="1:5" x14ac:dyDescent="0.25">
      <c r="A50" s="5" t="s">
        <v>114</v>
      </c>
      <c r="B50" s="17" t="s">
        <v>135</v>
      </c>
      <c r="C50" s="6">
        <v>878.75886051338557</v>
      </c>
      <c r="D50" s="6" t="e">
        <v>#DIV/0!</v>
      </c>
      <c r="E50" s="10" t="e">
        <v>#DIV/0!</v>
      </c>
    </row>
    <row r="51" spans="1:5" x14ac:dyDescent="0.25">
      <c r="A51" s="8" t="s">
        <v>115</v>
      </c>
      <c r="B51" s="17" t="s">
        <v>135</v>
      </c>
      <c r="C51" s="7">
        <v>3238.094381456513</v>
      </c>
      <c r="D51" s="7" t="e">
        <v>#DIV/0!</v>
      </c>
      <c r="E51" s="11" t="e">
        <v>#DIV/0!</v>
      </c>
    </row>
    <row r="52" spans="1:5" x14ac:dyDescent="0.25">
      <c r="A52" s="5" t="s">
        <v>116</v>
      </c>
      <c r="B52" s="17" t="s">
        <v>135</v>
      </c>
      <c r="C52" s="6">
        <v>563.560726955767</v>
      </c>
      <c r="D52" s="6" t="e">
        <v>#DIV/0!</v>
      </c>
      <c r="E52" s="10" t="e">
        <v>#DIV/0!</v>
      </c>
    </row>
    <row r="53" spans="1:5" x14ac:dyDescent="0.25">
      <c r="A53" s="8" t="s">
        <v>117</v>
      </c>
      <c r="B53" s="17" t="s">
        <v>135</v>
      </c>
      <c r="C53" s="7">
        <v>352.28509728352958</v>
      </c>
      <c r="D53" s="7" t="e">
        <v>#DIV/0!</v>
      </c>
      <c r="E53" s="11" t="e">
        <v>#DIV/0!</v>
      </c>
    </row>
    <row r="54" spans="1:5" x14ac:dyDescent="0.25">
      <c r="A54" s="5" t="s">
        <v>118</v>
      </c>
      <c r="B54" s="17" t="s">
        <v>135</v>
      </c>
      <c r="C54" s="6">
        <v>140.63793759152452</v>
      </c>
      <c r="D54" s="6" t="e">
        <v>#DIV/0!</v>
      </c>
      <c r="E54" s="10" t="e">
        <v>#DIV/0!</v>
      </c>
    </row>
    <row r="55" spans="1:5" x14ac:dyDescent="0.25">
      <c r="A55" s="8" t="s">
        <v>119</v>
      </c>
      <c r="B55" s="17" t="s">
        <v>135</v>
      </c>
      <c r="C55" s="7">
        <v>1869.7093069455029</v>
      </c>
      <c r="D55" s="7" t="e">
        <v>#DIV/0!</v>
      </c>
      <c r="E55" s="11" t="e">
        <v>#DIV/0!</v>
      </c>
    </row>
    <row r="56" spans="1:5" x14ac:dyDescent="0.25">
      <c r="A56" s="5" t="s">
        <v>120</v>
      </c>
      <c r="B56" s="17" t="s">
        <v>135</v>
      </c>
      <c r="C56" s="6">
        <v>4016.9649821077687</v>
      </c>
      <c r="D56" s="6" t="e">
        <v>#DIV/0!</v>
      </c>
      <c r="E56" s="10" t="e">
        <v>#DIV/0!</v>
      </c>
    </row>
    <row r="57" spans="1:5" x14ac:dyDescent="0.25">
      <c r="A57" s="8" t="s">
        <v>121</v>
      </c>
      <c r="B57" s="17" t="s">
        <v>135</v>
      </c>
      <c r="C57" s="7">
        <v>3322.243806553126</v>
      </c>
      <c r="D57" s="7" t="e">
        <v>#DIV/0!</v>
      </c>
      <c r="E57" s="11" t="e">
        <v>#DIV/0!</v>
      </c>
    </row>
    <row r="58" spans="1:5" x14ac:dyDescent="0.25">
      <c r="A58" s="5" t="s">
        <v>122</v>
      </c>
      <c r="B58" s="17" t="s">
        <v>135</v>
      </c>
      <c r="C58" s="6">
        <v>373.73215260272781</v>
      </c>
      <c r="D58" s="6" t="e">
        <v>#DIV/0!</v>
      </c>
      <c r="E58" s="10" t="e">
        <v>#DIV/0!</v>
      </c>
    </row>
    <row r="59" spans="1:5" x14ac:dyDescent="0.25">
      <c r="A59" s="8" t="s">
        <v>123</v>
      </c>
      <c r="B59" s="17" t="s">
        <v>135</v>
      </c>
      <c r="C59" s="7">
        <v>2739.2444707209006</v>
      </c>
      <c r="D59" s="7" t="e">
        <v>#DIV/0!</v>
      </c>
      <c r="E59" s="11" t="e">
        <v>#DIV/0!</v>
      </c>
    </row>
    <row r="60" spans="1:5" x14ac:dyDescent="0.25">
      <c r="A60" s="5" t="s">
        <v>124</v>
      </c>
      <c r="B60" s="17" t="s">
        <v>135</v>
      </c>
      <c r="C60" s="6">
        <v>3288.325895018369</v>
      </c>
      <c r="D60" s="6" t="e">
        <v>#DIV/0!</v>
      </c>
      <c r="E60" s="10" t="e">
        <v>#DIV/0!</v>
      </c>
    </row>
    <row r="61" spans="1:5" x14ac:dyDescent="0.25">
      <c r="A61" s="8" t="s">
        <v>125</v>
      </c>
      <c r="B61" s="17" t="s">
        <v>135</v>
      </c>
      <c r="C61" s="7">
        <v>7019.7058743238649</v>
      </c>
      <c r="D61" s="7" t="e">
        <v>#DIV/0!</v>
      </c>
      <c r="E61" s="11" t="e">
        <v>#DIV/0!</v>
      </c>
    </row>
    <row r="62" spans="1:5" x14ac:dyDescent="0.25">
      <c r="A62" s="12" t="s">
        <v>126</v>
      </c>
      <c r="B62" s="17" t="s">
        <v>135</v>
      </c>
      <c r="C62" s="6">
        <v>1.0206974766090162</v>
      </c>
      <c r="D62" s="6">
        <v>2.4982650936849411</v>
      </c>
      <c r="E62" s="10">
        <v>169.0864344489938</v>
      </c>
    </row>
    <row r="63" spans="1:5" x14ac:dyDescent="0.25">
      <c r="A63" s="8" t="s">
        <v>127</v>
      </c>
      <c r="B63" s="17" t="s">
        <v>135</v>
      </c>
      <c r="C63" s="7">
        <v>3014.3836339064569</v>
      </c>
      <c r="D63" s="7" t="e">
        <v>#DIV/0!</v>
      </c>
      <c r="E63" s="11" t="e">
        <v>#DIV/0!</v>
      </c>
    </row>
    <row r="64" spans="1:5" x14ac:dyDescent="0.25">
      <c r="A64" s="5" t="s">
        <v>128</v>
      </c>
      <c r="B64" s="17" t="s">
        <v>135</v>
      </c>
      <c r="C64" s="6">
        <v>1823.4735753352913</v>
      </c>
      <c r="D64" s="6" t="e">
        <v>#DIV/0!</v>
      </c>
      <c r="E64" s="10" t="e">
        <v>#DIV/0!</v>
      </c>
    </row>
    <row r="65" spans="1:5" x14ac:dyDescent="0.25">
      <c r="A65" s="12" t="s">
        <v>131</v>
      </c>
      <c r="B65" s="17" t="s">
        <v>135</v>
      </c>
      <c r="C65">
        <v>0.73755377996312232</v>
      </c>
      <c r="D65" s="7">
        <v>1821.5876350631331</v>
      </c>
      <c r="E65" s="11">
        <v>3234.9663922935911</v>
      </c>
    </row>
    <row r="66" spans="1:5" x14ac:dyDescent="0.25">
      <c r="A66" s="15" t="s">
        <v>129</v>
      </c>
      <c r="B66" s="17" t="s">
        <v>135</v>
      </c>
      <c r="C66" s="6">
        <v>554.54735765115913</v>
      </c>
      <c r="D66" s="6">
        <v>550.75447243229087</v>
      </c>
      <c r="E66" s="10" t="e">
        <v>#DIV/0!</v>
      </c>
    </row>
    <row r="67" spans="1:5" x14ac:dyDescent="0.25">
      <c r="A67" s="15" t="s">
        <v>130</v>
      </c>
      <c r="B67" s="17" t="s">
        <v>135</v>
      </c>
      <c r="C67">
        <v>3.8543897216274092</v>
      </c>
      <c r="D67">
        <v>3.8461538461538467</v>
      </c>
      <c r="E67" s="11" t="e">
        <v>#DIV/0!</v>
      </c>
    </row>
    <row r="68" spans="1:5" x14ac:dyDescent="0.25">
      <c r="A68" s="5" t="s">
        <v>110</v>
      </c>
      <c r="B68" s="17" t="s">
        <v>136</v>
      </c>
      <c r="C68" s="6">
        <v>4107.0900924437528</v>
      </c>
      <c r="D68" s="6" t="e">
        <v>#DIV/0!</v>
      </c>
      <c r="E68" s="10" t="e">
        <v>#DIV/0!</v>
      </c>
    </row>
    <row r="69" spans="1:5" x14ac:dyDescent="0.25">
      <c r="A69" s="12" t="s">
        <v>111</v>
      </c>
      <c r="B69" s="17" t="s">
        <v>136</v>
      </c>
      <c r="C69" s="7">
        <v>42565.770026603597</v>
      </c>
      <c r="D69" s="7">
        <v>40198.311670909818</v>
      </c>
      <c r="E69" s="11">
        <v>69365.498371837617</v>
      </c>
    </row>
    <row r="70" spans="1:5" x14ac:dyDescent="0.25">
      <c r="A70" s="5" t="s">
        <v>112</v>
      </c>
      <c r="B70" s="17" t="s">
        <v>136</v>
      </c>
      <c r="C70" s="6">
        <v>11892.845462383921</v>
      </c>
      <c r="D70" s="6" t="e">
        <v>#DIV/0!</v>
      </c>
      <c r="E70" s="10" t="e">
        <v>#DIV/0!</v>
      </c>
    </row>
    <row r="71" spans="1:5" x14ac:dyDescent="0.25">
      <c r="A71" s="15" t="s">
        <v>113</v>
      </c>
      <c r="B71" s="17" t="s">
        <v>136</v>
      </c>
      <c r="C71" s="7">
        <v>9508.6409774882923</v>
      </c>
      <c r="D71" s="7">
        <v>9405.9367137224781</v>
      </c>
      <c r="E71" s="11" t="e">
        <v>#DIV/0!</v>
      </c>
    </row>
    <row r="72" spans="1:5" x14ac:dyDescent="0.25">
      <c r="A72" s="5" t="s">
        <v>114</v>
      </c>
      <c r="B72" s="17" t="s">
        <v>136</v>
      </c>
      <c r="C72" s="6">
        <v>11091.358907131436</v>
      </c>
      <c r="D72" s="6" t="e">
        <v>#DIV/0!</v>
      </c>
      <c r="E72" s="10" t="e">
        <v>#DIV/0!</v>
      </c>
    </row>
    <row r="73" spans="1:5" x14ac:dyDescent="0.25">
      <c r="A73" s="8" t="s">
        <v>115</v>
      </c>
      <c r="B73" s="17" t="s">
        <v>136</v>
      </c>
      <c r="C73" s="7">
        <v>14489.720348397275</v>
      </c>
      <c r="D73" s="7" t="e">
        <v>#DIV/0!</v>
      </c>
      <c r="E73" s="11" t="e">
        <v>#DIV/0!</v>
      </c>
    </row>
    <row r="74" spans="1:5" x14ac:dyDescent="0.25">
      <c r="A74" s="5" t="s">
        <v>116</v>
      </c>
      <c r="B74" s="17" t="s">
        <v>136</v>
      </c>
      <c r="C74" s="6">
        <v>5212.8357392018279</v>
      </c>
      <c r="D74" s="6" t="e">
        <v>#DIV/0!</v>
      </c>
      <c r="E74" s="10" t="e">
        <v>#DIV/0!</v>
      </c>
    </row>
    <row r="75" spans="1:5" x14ac:dyDescent="0.25">
      <c r="A75" s="8" t="s">
        <v>117</v>
      </c>
      <c r="B75" s="17" t="s">
        <v>136</v>
      </c>
      <c r="C75" s="7">
        <v>14736.342276109934</v>
      </c>
      <c r="D75" s="7" t="e">
        <v>#DIV/0!</v>
      </c>
      <c r="E75" s="11" t="e">
        <v>#DIV/0!</v>
      </c>
    </row>
    <row r="76" spans="1:5" x14ac:dyDescent="0.25">
      <c r="A76" s="5" t="s">
        <v>118</v>
      </c>
      <c r="B76" s="17" t="s">
        <v>136</v>
      </c>
      <c r="C76" s="6">
        <v>3773.3001282922041</v>
      </c>
      <c r="D76" s="6" t="e">
        <v>#DIV/0!</v>
      </c>
      <c r="E76" s="10" t="e">
        <v>#DIV/0!</v>
      </c>
    </row>
    <row r="77" spans="1:5" x14ac:dyDescent="0.25">
      <c r="A77" s="8" t="s">
        <v>119</v>
      </c>
      <c r="B77" s="17" t="s">
        <v>136</v>
      </c>
      <c r="C77" s="7">
        <v>6067.4907217954378</v>
      </c>
      <c r="D77" s="7" t="e">
        <v>#DIV/0!</v>
      </c>
      <c r="E77" s="11" t="e">
        <v>#DIV/0!</v>
      </c>
    </row>
    <row r="78" spans="1:5" x14ac:dyDescent="0.25">
      <c r="A78" s="5" t="s">
        <v>120</v>
      </c>
      <c r="B78" s="17" t="s">
        <v>136</v>
      </c>
      <c r="C78" s="6">
        <v>85231.308300582416</v>
      </c>
      <c r="D78" s="6" t="e">
        <v>#DIV/0!</v>
      </c>
      <c r="E78" s="10" t="e">
        <v>#DIV/0!</v>
      </c>
    </row>
    <row r="79" spans="1:5" x14ac:dyDescent="0.25">
      <c r="A79" s="8" t="s">
        <v>121</v>
      </c>
      <c r="B79" s="17" t="s">
        <v>136</v>
      </c>
      <c r="C79" s="7">
        <v>20167.276353308273</v>
      </c>
      <c r="D79" s="7" t="e">
        <v>#DIV/0!</v>
      </c>
      <c r="E79" s="11" t="e">
        <v>#DIV/0!</v>
      </c>
    </row>
    <row r="80" spans="1:5" x14ac:dyDescent="0.25">
      <c r="A80" s="5" t="s">
        <v>122</v>
      </c>
      <c r="B80" s="17" t="s">
        <v>136</v>
      </c>
      <c r="C80" s="6">
        <v>6364.1233154961092</v>
      </c>
      <c r="D80" s="6" t="e">
        <v>#DIV/0!</v>
      </c>
      <c r="E80" s="10" t="e">
        <v>#DIV/0!</v>
      </c>
    </row>
    <row r="81" spans="1:5" x14ac:dyDescent="0.25">
      <c r="A81" s="8" t="s">
        <v>123</v>
      </c>
      <c r="B81" s="17" t="s">
        <v>136</v>
      </c>
      <c r="C81" s="7">
        <v>17283.926908193542</v>
      </c>
      <c r="D81" s="7" t="e">
        <v>#DIV/0!</v>
      </c>
      <c r="E81" s="11" t="e">
        <v>#DIV/0!</v>
      </c>
    </row>
    <row r="82" spans="1:5" x14ac:dyDescent="0.25">
      <c r="A82" s="5" t="s">
        <v>124</v>
      </c>
      <c r="B82" s="17" t="s">
        <v>136</v>
      </c>
      <c r="C82" s="6">
        <v>6815.0066446314786</v>
      </c>
      <c r="D82" s="6" t="e">
        <v>#DIV/0!</v>
      </c>
      <c r="E82" s="10" t="e">
        <v>#DIV/0!</v>
      </c>
    </row>
    <row r="83" spans="1:5" x14ac:dyDescent="0.25">
      <c r="A83" s="8" t="s">
        <v>125</v>
      </c>
      <c r="B83" s="17" t="s">
        <v>136</v>
      </c>
      <c r="C83" s="7">
        <v>26454.832048559318</v>
      </c>
      <c r="D83" s="7" t="e">
        <v>#DIV/0!</v>
      </c>
      <c r="E83" s="11" t="e">
        <v>#DIV/0!</v>
      </c>
    </row>
    <row r="84" spans="1:5" x14ac:dyDescent="0.25">
      <c r="A84" s="12" t="s">
        <v>126</v>
      </c>
      <c r="B84" s="17" t="s">
        <v>136</v>
      </c>
      <c r="C84" s="13">
        <v>3101.5125042645795</v>
      </c>
      <c r="D84" s="6">
        <v>3100.454733360893</v>
      </c>
      <c r="E84" s="10">
        <v>8369.0373514786461</v>
      </c>
    </row>
    <row r="85" spans="1:5" x14ac:dyDescent="0.25">
      <c r="A85" s="8" t="s">
        <v>127</v>
      </c>
      <c r="B85" s="17" t="s">
        <v>136</v>
      </c>
      <c r="C85" s="7">
        <v>2087.2396603365328</v>
      </c>
      <c r="D85" s="7" t="e">
        <v>#DIV/0!</v>
      </c>
      <c r="E85" s="11" t="e">
        <v>#DIV/0!</v>
      </c>
    </row>
    <row r="86" spans="1:5" x14ac:dyDescent="0.25">
      <c r="A86" s="5" t="s">
        <v>128</v>
      </c>
      <c r="B86" s="17" t="s">
        <v>136</v>
      </c>
      <c r="C86" s="6">
        <v>6278.6025226029697</v>
      </c>
      <c r="D86" s="6" t="e">
        <v>#DIV/0!</v>
      </c>
      <c r="E86" s="10" t="e">
        <v>#DIV/0!</v>
      </c>
    </row>
    <row r="87" spans="1:5" x14ac:dyDescent="0.25">
      <c r="A87" s="12" t="s">
        <v>131</v>
      </c>
      <c r="B87" s="17" t="s">
        <v>136</v>
      </c>
      <c r="C87" s="14">
        <v>6575.6427234120274</v>
      </c>
      <c r="D87" s="7">
        <v>5079.3794127108649</v>
      </c>
      <c r="E87" s="11">
        <v>3773.090527970654</v>
      </c>
    </row>
    <row r="88" spans="1:5" x14ac:dyDescent="0.25">
      <c r="A88" s="15" t="s">
        <v>129</v>
      </c>
      <c r="B88" s="17" t="s">
        <v>136</v>
      </c>
      <c r="C88" s="6">
        <v>2999.0852789899081</v>
      </c>
      <c r="D88" s="6">
        <v>2985.6390760442273</v>
      </c>
      <c r="E88" s="10" t="e">
        <v>#DIV/0!</v>
      </c>
    </row>
    <row r="89" spans="1:5" x14ac:dyDescent="0.25">
      <c r="A89" s="15" t="s">
        <v>130</v>
      </c>
      <c r="B89" s="17" t="s">
        <v>136</v>
      </c>
      <c r="C89" s="7">
        <v>18792.969341358625</v>
      </c>
      <c r="D89" s="7">
        <v>20470.014272148841</v>
      </c>
      <c r="E89" s="11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1 2 B q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1 2 B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g a l b y 4 9 k w 7 A E A A C Y W A A A T A B w A R m 9 y b X V s Y X M v U 2 V j d G l v b j E u b S C i G A A o o B Q A A A A A A A A A A A A A A A A A A A A A A A A A A A D t m F 1 r 2 z A U h u 8 D + Q 9 C v Z g D I i x u O s a G L 4 a z s a u x 4 f S q H k a x T 2 M R f X j 6 a B t C / / u 0 x a G h t d n K 0 i 4 U + U b W e 8 T R E c 8 L x 7 K B 0 j I l U b Y d J + + H g + H A 1 F R D h T Q Y x 6 1 B C e J g h w P k n 0 w 5 X Y J X U n M 1 n q n S C Z A 2 + s Q 4 j F M l r Z + Y C K f v 8 n M D 2 u S 2 V o L m M z A r q 5 q 8 T Z d X c E n 9 y 2 4 + L s 0 V H p G L G X A m m A W d Y I I J S h V 3 Q p p k S t B H W a q K y W U y i c 9 i g r 4 5 Z S G z a w 7 J 3 e v 4 i 5 L w f U S 2 Z Z 7 g r 1 o J H 6 v Q Z 6 C V r w X 7 m u d 0 4 R e 2 k V a P t i c i 6 K L V P 3 C e l Z R T b R K r 3 X 7 K t K Z y 6 T P O 1 w 3 c p Z t r K s 2 l 0 m J b 8 K + g i T r 2 J 5 s N / u F A r / 3 Z r F + E L N z Y W 4 I 2 W G m 2 Z J L y B 4 E K S u U a D t U u I p 1 Y g P 4 d k 8 o W f f H b 0 X D A Z G f Z + 3 h P 8 A 5 w F I / w o S k L e l M 0 V F P O g R f X S q / 8 0 q I B X S y p r f 3 w O v A / H v 6 n z 8 9 / G v g f D / / p 8 / N / G / j / Z / 5 S F Z x 6 m O W 6 O H C n f 5 j 5 D 5 A n 8 Q u i f D 1 5 1 Q H M q 3 1 y p x 7 3 q H 1 y p 3 7 a o / b J n f q 0 R + 2 T 7 + t / a c c n 8 m I w Y j D i Y / v i f S s e 5 P u 4 X W b y c 8 n y b J a a f O E 3 q Q X V K x N c G l z 6 a J d 2 9 O + n N 2 p o 7 c G r / 3 L T O D v 8 T S P 8 T z q O + 8 Q e 5 T e B 8 o u i / B N Q S w E C L Q A U A A I A C A D X Y G p W j Z h y K K Q A A A D 2 A A A A E g A A A A A A A A A A A A A A A A A A A A A A Q 2 9 u Z m l n L 1 B h Y 2 t h Z 2 U u e G 1 s U E s B A i 0 A F A A C A A g A 1 2 B q V g / K 6 a u k A A A A 6 Q A A A B M A A A A A A A A A A A A A A A A A 8 A A A A F t D b 2 5 0 Z W 5 0 X 1 R 5 c G V z X S 5 4 b W x Q S w E C L Q A U A A I A C A D X Y G p W 8 u P Z M O w B A A A m F g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l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I 6 M j M u N j Q 2 N z U 2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z o x M S 4 0 M z Y 4 N T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5 O j I z O j Q y L j I 3 N D A w O T B a I i A v P j x F b n R y e S B U e X B l P S J G a W x s Q 2 9 s d W 1 u V H l w Z X M i I F Z h b H V l P S J z Q m d Z R k J R P T 0 i I C 8 + P E V u d H J 5 I F R 5 c G U 9 I k Z p b G x D b 2 x 1 b W 5 O Y W 1 l c y I g V m F s d W U 9 I n N b J n F 1 b 3 Q 7 c X V l c n k m c X V v d D s s J n F 1 b 3 Q 7 b 3 J p Z 2 l u Y W w m c X V v d D s s J n F 1 b 3 Q 7 Z G V j b 3 V w b G V k J n F 1 b 3 Q 7 L C Z x d W 9 0 O 2 5 v d F 9 k Z W N v d X B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z O j A w O j I 4 L j I w N j g 5 M D d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s Y X R l b m N 5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b G F 0 Z W 5 j e V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V U M T M 6 M D A 6 N T I u M j U 4 N D E 4 N 1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3 c x X H U w M D I 3 J n F 1 b 3 Q 7 L C Z x d W 9 0 O 3 c x X H U w M D I 3 X H U w M D I 3 J n F 1 b 3 Q 7 L C Z x d W 9 0 O 3 c x X H U w M D I 3 X H U w M D I 3 X H U w M D I 3 J n F 1 b 3 Q 7 L C Z x d W 9 0 O 3 c y X H U w M D I 3 J n F 1 b 3 Q 7 L C Z x d W 9 0 O 3 c y X H U w M D I 3 X H U w M D I 3 J n F 1 b 3 Q 7 L C Z x d W 9 0 O 3 c y X H U w M D I 3 X H U w M D I 3 X H U w M D I 3 J n F 1 b 3 Q 7 L C Z x d W 9 0 O 3 c z X H U w M D I 3 J n F 1 b 3 Q 7 L C Z x d W 9 0 O 3 c z X H U w M D I 3 X H U w M D I 3 J n F 1 b 3 Q 7 L C Z x d W 9 0 O 3 c z X H U w M D I 3 X H U w M D I 3 X H U w M D I 3 J n F 1 b 3 Q 7 L C Z x d W 9 0 O 3 c 0 X H U w M D I 3 J n F 1 b 3 Q 7 L C Z x d W 9 0 O 3 c 0 X H U w M D I 3 X H U w M D I 3 J n F 1 b 3 Q 7 L C Z x d W 9 0 O 3 c 0 X H U w M D I 3 X H U w M D I 3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u Y 3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W 5 j e V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1 O j Q x O j A 3 L j I 2 M D I 5 N D V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X 2 x h d G V u Y 3 l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O D o y N j o 0 N C 4 3 M D E z N z c z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d z F c d T A w M j c m c X V v d D s s J n F 1 b 3 Q 7 d z F c d T A w M j d c d T A w M j c m c X V v d D s s J n F 1 b 3 Q 7 d z F c d T A w M j d c d T A w M j d c d T A w M j c m c X V v d D s s J n F 1 b 3 Q 7 d z J c d T A w M j c m c X V v d D s s J n F 1 b 3 Q 7 d z J c d T A w M j d c d T A w M j c m c X V v d D s s J n F 1 b 3 Q 7 d z J c d T A w M j d c d T A w M j d c d T A w M j c m c X V v d D s s J n F 1 b 3 Q 7 d z N c d T A w M j c m c X V v d D s s J n F 1 b 3 Q 7 d z N c d T A w M j d c d T A w M j c m c X V v d D s s J n F 1 b 3 Q 7 d z N c d T A w M j d c d T A w M j d c d T A w M j c m c X V v d D s s J n F 1 b 3 Q 7 d z R c d T A w M j c m c X V v d D s s J n F 1 b 3 Q 7 d z R c d T A w M j d c d T A w M j c m c X V v d D s s J n F 1 b 3 Q 7 d z R c d T A w M j d c d T A w M j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b G F 0 Z W 5 j e V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T o 1 N y 4 3 N D c y N D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5 I h g s Q B l T r + / + a g P U 8 L H A A A A A A I A A A A A A B B m A A A A A Q A A I A A A A E F 7 g O 3 W m 0 R 8 P M 6 O 8 Z B u H 4 p r L H o + B v V s r B K X / / e S b V x t A A A A A A 6 A A A A A A g A A I A A A A D X W h D a r 2 l + z 8 L v K 0 4 6 m 8 x 6 i Q G B k T 0 h Q 5 9 C t 5 f 2 Q S B C E U A A A A C 6 F S t 2 j 1 C 0 3 q r K L i z R g i h V q 5 8 Q X B Q X / e j g b j p x G v y w K 8 y 1 o 7 R I M B P C 6 v D b 4 K N A 4 2 M c U u N l G 5 8 z K E y 8 W S K B K i W L K c p p / U q f z 8 9 2 k + b 7 Z z A e U Q A A A A B v 0 5 N I Q E D r 7 I l / S 8 e H y O t e k A a 4 k g N T Z i 1 I s / 4 2 2 I K t i 8 0 U d m V z + R Y B B L O F Q D 3 h E t q A I Y t 5 y D V g / 5 3 f H e G L I Q C Q = < / D a t a M a s h u p > 
</file>

<file path=customXml/itemProps1.xml><?xml version="1.0" encoding="utf-8"?>
<ds:datastoreItem xmlns:ds="http://schemas.openxmlformats.org/officeDocument/2006/customXml" ds:itemID="{D6593BB1-26B9-4326-95FA-EB0DA429B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postgresql_throughput</vt:lpstr>
      <vt:lpstr>duckDB_throughput</vt:lpstr>
      <vt:lpstr>sqlite_throughput</vt:lpstr>
      <vt:lpstr>mysql_throughput</vt:lpstr>
      <vt:lpstr>no_latency_results</vt:lpstr>
      <vt:lpstr>latency_results</vt:lpstr>
      <vt:lpstr>sqlite origi</vt:lpstr>
      <vt:lpstr>mysql</vt:lpstr>
      <vt:lpstr>throughput</vt:lpstr>
      <vt:lpstr>duckDB orig</vt:lpstr>
      <vt:lpstr>PostgreSQL Origin</vt:lpstr>
      <vt:lpstr>runtimes</vt:lpstr>
      <vt:lpstr>postgresql_multithread</vt:lpstr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Glas</dc:creator>
  <cp:lastModifiedBy>Thomas Glas</cp:lastModifiedBy>
  <dcterms:created xsi:type="dcterms:W3CDTF">2023-02-16T09:21:01Z</dcterms:created>
  <dcterms:modified xsi:type="dcterms:W3CDTF">2023-03-30T17:33:37Z</dcterms:modified>
</cp:coreProperties>
</file>