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Master\Projekte und Ideen\fussball\"/>
    </mc:Choice>
  </mc:AlternateContent>
  <xr:revisionPtr revIDLastSave="0" documentId="13_ncr:1_{A70BD62B-5929-4123-B217-9256DFF992D1}" xr6:coauthVersionLast="43" xr6:coauthVersionMax="43" xr10:uidLastSave="{00000000-0000-0000-0000-000000000000}"/>
  <bookViews>
    <workbookView xWindow="-120" yWindow="-120" windowWidth="25440" windowHeight="15390" activeTab="2" xr2:uid="{186CA591-2B8B-4FBE-87FF-74B3132CD416}"/>
  </bookViews>
  <sheets>
    <sheet name="Tabelle1" sheetId="1" r:id="rId1"/>
    <sheet name="games1304" sheetId="2" r:id="rId2"/>
    <sheet name="Tabelle2" sheetId="3" r:id="rId3"/>
  </sheets>
  <definedNames>
    <definedName name="_xlnm._FilterDatabase" localSheetId="0" hidden="1">Tabelle1!$I$1:$AL$257</definedName>
    <definedName name="mat">Tabelle1!$J$2:$P$76</definedName>
    <definedName name="matrix">Tabelle1!$I$2:$P$76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" i="1" l="1"/>
  <c r="R10" i="3" l="1"/>
  <c r="I2" i="3" l="1"/>
  <c r="L2" i="3" s="1"/>
  <c r="I3" i="3"/>
  <c r="L3" i="3" s="1"/>
  <c r="I4" i="3"/>
  <c r="L4" i="3" s="1"/>
  <c r="I5" i="3"/>
  <c r="L5" i="3" s="1"/>
  <c r="I6" i="3"/>
  <c r="L6" i="3" s="1"/>
  <c r="I7" i="3"/>
  <c r="L7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L13" i="3" s="1"/>
  <c r="I14" i="3"/>
  <c r="L14" i="3" s="1"/>
  <c r="I15" i="3"/>
  <c r="L15" i="3" s="1"/>
  <c r="I16" i="3"/>
  <c r="L16" i="3" s="1"/>
  <c r="I17" i="3"/>
  <c r="L17" i="3" s="1"/>
  <c r="I18" i="3"/>
  <c r="L18" i="3" s="1"/>
  <c r="I19" i="3"/>
  <c r="L19" i="3" s="1"/>
  <c r="I20" i="3"/>
  <c r="L20" i="3" s="1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L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L37" i="3" s="1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L45" i="3" s="1"/>
  <c r="I46" i="3"/>
  <c r="L46" i="3" s="1"/>
  <c r="I47" i="3"/>
  <c r="L47" i="3" s="1"/>
  <c r="I48" i="3"/>
  <c r="L48" i="3" s="1"/>
  <c r="I49" i="3"/>
  <c r="L49" i="3" s="1"/>
  <c r="I50" i="3"/>
  <c r="L50" i="3" s="1"/>
  <c r="I51" i="3"/>
  <c r="L51" i="3" s="1"/>
  <c r="I52" i="3"/>
  <c r="L52" i="3" s="1"/>
  <c r="I53" i="3"/>
  <c r="L53" i="3" s="1"/>
  <c r="I54" i="3"/>
  <c r="L54" i="3" s="1"/>
  <c r="I55" i="3"/>
  <c r="L55" i="3" s="1"/>
  <c r="I56" i="3"/>
  <c r="L56" i="3" s="1"/>
  <c r="I57" i="3"/>
  <c r="L57" i="3" s="1"/>
  <c r="I58" i="3"/>
  <c r="L58" i="3" s="1"/>
  <c r="I59" i="3"/>
  <c r="L59" i="3" s="1"/>
  <c r="I60" i="3"/>
  <c r="L60" i="3" s="1"/>
  <c r="I61" i="3"/>
  <c r="L61" i="3" s="1"/>
  <c r="I62" i="3"/>
  <c r="L62" i="3" s="1"/>
  <c r="I63" i="3"/>
  <c r="L63" i="3" s="1"/>
  <c r="I64" i="3"/>
  <c r="L64" i="3" s="1"/>
  <c r="I65" i="3"/>
  <c r="L65" i="3" s="1"/>
  <c r="I66" i="3"/>
  <c r="L66" i="3" s="1"/>
  <c r="I67" i="3"/>
  <c r="L67" i="3" s="1"/>
  <c r="I68" i="3"/>
  <c r="L68" i="3" s="1"/>
  <c r="I69" i="3"/>
  <c r="L69" i="3" s="1"/>
  <c r="I70" i="3"/>
  <c r="L70" i="3" s="1"/>
  <c r="I71" i="3"/>
  <c r="L71" i="3" s="1"/>
  <c r="I72" i="3"/>
  <c r="L72" i="3" s="1"/>
  <c r="I73" i="3"/>
  <c r="L73" i="3" s="1"/>
  <c r="I74" i="3"/>
  <c r="L74" i="3" s="1"/>
  <c r="I75" i="3"/>
  <c r="L75" i="3" s="1"/>
  <c r="I76" i="3"/>
  <c r="L76" i="3" s="1"/>
  <c r="I77" i="3"/>
  <c r="L77" i="3" s="1"/>
  <c r="I78" i="3"/>
  <c r="L78" i="3" s="1"/>
  <c r="I79" i="3"/>
  <c r="L79" i="3" s="1"/>
  <c r="I80" i="3"/>
  <c r="L80" i="3" s="1"/>
  <c r="I81" i="3"/>
  <c r="L81" i="3" s="1"/>
  <c r="I82" i="3"/>
  <c r="L82" i="3" s="1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I91" i="3"/>
  <c r="L91" i="3" s="1"/>
  <c r="I92" i="3"/>
  <c r="L92" i="3" s="1"/>
  <c r="I93" i="3"/>
  <c r="L93" i="3" s="1"/>
  <c r="I94" i="3"/>
  <c r="L94" i="3" s="1"/>
  <c r="I95" i="3"/>
  <c r="L95" i="3" s="1"/>
  <c r="I96" i="3"/>
  <c r="L96" i="3" s="1"/>
  <c r="I97" i="3"/>
  <c r="L97" i="3" s="1"/>
  <c r="I98" i="3"/>
  <c r="L98" i="3" s="1"/>
  <c r="I99" i="3"/>
  <c r="L99" i="3" s="1"/>
  <c r="I100" i="3"/>
  <c r="L100" i="3" s="1"/>
  <c r="I101" i="3"/>
  <c r="L101" i="3" s="1"/>
  <c r="I102" i="3"/>
  <c r="L102" i="3" s="1"/>
  <c r="I103" i="3"/>
  <c r="L103" i="3" s="1"/>
  <c r="I104" i="3"/>
  <c r="L104" i="3" s="1"/>
  <c r="I105" i="3"/>
  <c r="L105" i="3" s="1"/>
  <c r="I106" i="3"/>
  <c r="L106" i="3" s="1"/>
  <c r="I107" i="3"/>
  <c r="L107" i="3" s="1"/>
  <c r="I108" i="3"/>
  <c r="L108" i="3" s="1"/>
  <c r="I109" i="3"/>
  <c r="L109" i="3" s="1"/>
  <c r="I110" i="3"/>
  <c r="L110" i="3" s="1"/>
  <c r="I111" i="3"/>
  <c r="L111" i="3" s="1"/>
  <c r="I112" i="3"/>
  <c r="L112" i="3" s="1"/>
  <c r="I113" i="3"/>
  <c r="L113" i="3" s="1"/>
  <c r="I114" i="3"/>
  <c r="L114" i="3" s="1"/>
  <c r="I115" i="3"/>
  <c r="L115" i="3" s="1"/>
  <c r="I116" i="3"/>
  <c r="L116" i="3" s="1"/>
  <c r="I117" i="3"/>
  <c r="L117" i="3" s="1"/>
  <c r="I118" i="3"/>
  <c r="L118" i="3" s="1"/>
  <c r="I119" i="3"/>
  <c r="L119" i="3" s="1"/>
  <c r="I120" i="3"/>
  <c r="L120" i="3" s="1"/>
  <c r="I121" i="3"/>
  <c r="L121" i="3" s="1"/>
  <c r="I122" i="3"/>
  <c r="L122" i="3" s="1"/>
  <c r="I123" i="3"/>
  <c r="L123" i="3" s="1"/>
  <c r="I124" i="3"/>
  <c r="L124" i="3" s="1"/>
  <c r="I125" i="3"/>
  <c r="L125" i="3" s="1"/>
  <c r="I126" i="3"/>
  <c r="L126" i="3" s="1"/>
  <c r="I127" i="3"/>
  <c r="L127" i="3" s="1"/>
  <c r="I128" i="3"/>
  <c r="L128" i="3" s="1"/>
  <c r="I129" i="3"/>
  <c r="L129" i="3" s="1"/>
  <c r="I130" i="3"/>
  <c r="L130" i="3" s="1"/>
  <c r="I131" i="3"/>
  <c r="L131" i="3" s="1"/>
  <c r="I132" i="3"/>
  <c r="L132" i="3" s="1"/>
  <c r="I133" i="3"/>
  <c r="L133" i="3" s="1"/>
  <c r="I134" i="3"/>
  <c r="L134" i="3" s="1"/>
  <c r="I135" i="3"/>
  <c r="L135" i="3" s="1"/>
  <c r="I136" i="3"/>
  <c r="L136" i="3" s="1"/>
  <c r="I137" i="3"/>
  <c r="L137" i="3" s="1"/>
  <c r="I138" i="3"/>
  <c r="L138" i="3" s="1"/>
  <c r="I139" i="3"/>
  <c r="L139" i="3" s="1"/>
  <c r="I140" i="3"/>
  <c r="L140" i="3" s="1"/>
  <c r="I141" i="3"/>
  <c r="L141" i="3" s="1"/>
  <c r="I142" i="3"/>
  <c r="L142" i="3" s="1"/>
  <c r="I143" i="3"/>
  <c r="L143" i="3" s="1"/>
  <c r="I144" i="3"/>
  <c r="L144" i="3" s="1"/>
  <c r="I145" i="3"/>
  <c r="L145" i="3" s="1"/>
  <c r="I146" i="3"/>
  <c r="L146" i="3" s="1"/>
  <c r="I147" i="3"/>
  <c r="L147" i="3" s="1"/>
  <c r="I148" i="3"/>
  <c r="L148" i="3" s="1"/>
  <c r="I149" i="3"/>
  <c r="L149" i="3" s="1"/>
  <c r="I150" i="3"/>
  <c r="L150" i="3" s="1"/>
  <c r="I151" i="3"/>
  <c r="L151" i="3" s="1"/>
  <c r="I152" i="3"/>
  <c r="L152" i="3" s="1"/>
  <c r="I153" i="3"/>
  <c r="L153" i="3" s="1"/>
  <c r="I154" i="3"/>
  <c r="L154" i="3" s="1"/>
  <c r="I155" i="3"/>
  <c r="L155" i="3" s="1"/>
  <c r="I156" i="3"/>
  <c r="L156" i="3" s="1"/>
  <c r="I157" i="3"/>
  <c r="L157" i="3" s="1"/>
  <c r="I158" i="3"/>
  <c r="L158" i="3" s="1"/>
  <c r="I159" i="3"/>
  <c r="L159" i="3" s="1"/>
  <c r="I160" i="3"/>
  <c r="L160" i="3" s="1"/>
  <c r="I161" i="3"/>
  <c r="L161" i="3" s="1"/>
  <c r="I162" i="3"/>
  <c r="L162" i="3" s="1"/>
  <c r="I163" i="3"/>
  <c r="L163" i="3" s="1"/>
  <c r="I164" i="3"/>
  <c r="L164" i="3" s="1"/>
  <c r="I165" i="3"/>
  <c r="L165" i="3" s="1"/>
  <c r="I166" i="3"/>
  <c r="L166" i="3" s="1"/>
  <c r="I167" i="3"/>
  <c r="L167" i="3" s="1"/>
  <c r="I168" i="3"/>
  <c r="L168" i="3" s="1"/>
  <c r="I169" i="3"/>
  <c r="L169" i="3" s="1"/>
  <c r="I170" i="3"/>
  <c r="L170" i="3" s="1"/>
  <c r="I171" i="3"/>
  <c r="L171" i="3" s="1"/>
  <c r="I172" i="3"/>
  <c r="L172" i="3" s="1"/>
  <c r="I173" i="3"/>
  <c r="L173" i="3" s="1"/>
  <c r="I174" i="3"/>
  <c r="L174" i="3" s="1"/>
  <c r="I175" i="3"/>
  <c r="L175" i="3" s="1"/>
  <c r="I176" i="3"/>
  <c r="L176" i="3" s="1"/>
  <c r="I177" i="3"/>
  <c r="L177" i="3" s="1"/>
  <c r="I178" i="3"/>
  <c r="L178" i="3" s="1"/>
  <c r="I179" i="3"/>
  <c r="L179" i="3" s="1"/>
  <c r="I180" i="3"/>
  <c r="L180" i="3" s="1"/>
  <c r="I181" i="3"/>
  <c r="L181" i="3" s="1"/>
  <c r="I182" i="3"/>
  <c r="L182" i="3" s="1"/>
  <c r="I183" i="3"/>
  <c r="L183" i="3" s="1"/>
  <c r="I184" i="3"/>
  <c r="L184" i="3" s="1"/>
  <c r="I185" i="3"/>
  <c r="L185" i="3" s="1"/>
  <c r="I186" i="3"/>
  <c r="L186" i="3" s="1"/>
  <c r="I187" i="3"/>
  <c r="L187" i="3" s="1"/>
  <c r="I188" i="3"/>
  <c r="L188" i="3" s="1"/>
  <c r="I189" i="3"/>
  <c r="L189" i="3" s="1"/>
  <c r="I190" i="3"/>
  <c r="L190" i="3" s="1"/>
  <c r="I191" i="3"/>
  <c r="L191" i="3" s="1"/>
  <c r="I192" i="3"/>
  <c r="L192" i="3" s="1"/>
  <c r="I193" i="3"/>
  <c r="L193" i="3" s="1"/>
  <c r="I194" i="3"/>
  <c r="L194" i="3" s="1"/>
  <c r="I195" i="3"/>
  <c r="L195" i="3" s="1"/>
  <c r="I196" i="3"/>
  <c r="L196" i="3" s="1"/>
  <c r="I197" i="3"/>
  <c r="L197" i="3" s="1"/>
  <c r="I198" i="3"/>
  <c r="L198" i="3" s="1"/>
  <c r="I199" i="3"/>
  <c r="L199" i="3" s="1"/>
  <c r="I200" i="3"/>
  <c r="L200" i="3" s="1"/>
  <c r="I201" i="3"/>
  <c r="L201" i="3" s="1"/>
  <c r="I202" i="3"/>
  <c r="L202" i="3" s="1"/>
  <c r="I203" i="3"/>
  <c r="L203" i="3" s="1"/>
  <c r="I204" i="3"/>
  <c r="L204" i="3" s="1"/>
  <c r="I205" i="3"/>
  <c r="L205" i="3" s="1"/>
  <c r="I206" i="3"/>
  <c r="L206" i="3" s="1"/>
  <c r="I207" i="3"/>
  <c r="L207" i="3" s="1"/>
  <c r="I208" i="3"/>
  <c r="L208" i="3" s="1"/>
  <c r="I209" i="3"/>
  <c r="L209" i="3" s="1"/>
  <c r="I210" i="3"/>
  <c r="I211" i="3"/>
  <c r="L211" i="3" s="1"/>
  <c r="I212" i="3"/>
  <c r="I213" i="3"/>
  <c r="L213" i="3" s="1"/>
  <c r="I214" i="3"/>
  <c r="I215" i="3"/>
  <c r="L215" i="3" s="1"/>
  <c r="I216" i="3"/>
  <c r="I217" i="3"/>
  <c r="L217" i="3" s="1"/>
  <c r="I218" i="3"/>
  <c r="I219" i="3"/>
  <c r="L219" i="3" s="1"/>
  <c r="I220" i="3"/>
  <c r="I221" i="3"/>
  <c r="L221" i="3" s="1"/>
  <c r="I222" i="3"/>
  <c r="I223" i="3"/>
  <c r="L223" i="3" s="1"/>
  <c r="I224" i="3"/>
  <c r="I225" i="3"/>
  <c r="L225" i="3" s="1"/>
  <c r="I226" i="3"/>
  <c r="I227" i="3"/>
  <c r="L227" i="3" s="1"/>
  <c r="I228" i="3"/>
  <c r="I229" i="3"/>
  <c r="L229" i="3" s="1"/>
  <c r="I230" i="3"/>
  <c r="I231" i="3"/>
  <c r="L231" i="3" s="1"/>
  <c r="I232" i="3"/>
  <c r="I233" i="3"/>
  <c r="L233" i="3" s="1"/>
  <c r="I234" i="3"/>
  <c r="I235" i="3"/>
  <c r="L235" i="3" s="1"/>
  <c r="I236" i="3"/>
  <c r="I237" i="3"/>
  <c r="L237" i="3" s="1"/>
  <c r="I238" i="3"/>
  <c r="I239" i="3"/>
  <c r="L239" i="3" s="1"/>
  <c r="I240" i="3"/>
  <c r="I241" i="3"/>
  <c r="L241" i="3" s="1"/>
  <c r="I242" i="3"/>
  <c r="I243" i="3"/>
  <c r="L243" i="3" s="1"/>
  <c r="I244" i="3"/>
  <c r="I245" i="3"/>
  <c r="L245" i="3" s="1"/>
  <c r="I246" i="3"/>
  <c r="I247" i="3"/>
  <c r="L247" i="3" s="1"/>
  <c r="I248" i="3"/>
  <c r="I249" i="3"/>
  <c r="L249" i="3" s="1"/>
  <c r="I250" i="3"/>
  <c r="I251" i="3"/>
  <c r="L251" i="3" s="1"/>
  <c r="I252" i="3"/>
  <c r="I253" i="3"/>
  <c r="L253" i="3" s="1"/>
  <c r="I254" i="3"/>
  <c r="I255" i="3"/>
  <c r="L255" i="3" s="1"/>
  <c r="I256" i="3"/>
  <c r="I1" i="3"/>
  <c r="O2" i="3"/>
  <c r="O5" i="3"/>
  <c r="O8" i="3"/>
  <c r="O9" i="3"/>
  <c r="O10" i="3"/>
  <c r="O13" i="3"/>
  <c r="O16" i="3"/>
  <c r="O17" i="3"/>
  <c r="O18" i="3"/>
  <c r="O21" i="3"/>
  <c r="O24" i="3"/>
  <c r="O25" i="3"/>
  <c r="O26" i="3"/>
  <c r="O29" i="3"/>
  <c r="O32" i="3"/>
  <c r="O33" i="3"/>
  <c r="O34" i="3"/>
  <c r="O37" i="3"/>
  <c r="O40" i="3"/>
  <c r="O41" i="3"/>
  <c r="O44" i="3"/>
  <c r="O45" i="3"/>
  <c r="O46" i="3"/>
  <c r="O49" i="3"/>
  <c r="O52" i="3"/>
  <c r="O53" i="3"/>
  <c r="O54" i="3"/>
  <c r="O57" i="3"/>
  <c r="O60" i="3"/>
  <c r="O61" i="3"/>
  <c r="O62" i="3"/>
  <c r="O65" i="3"/>
  <c r="O68" i="3"/>
  <c r="O69" i="3"/>
  <c r="O70" i="3"/>
  <c r="O73" i="3"/>
  <c r="O76" i="3"/>
  <c r="O77" i="3"/>
  <c r="O78" i="3"/>
  <c r="O81" i="3"/>
  <c r="O84" i="3"/>
  <c r="O85" i="3"/>
  <c r="O86" i="3"/>
  <c r="O89" i="3"/>
  <c r="O92" i="3"/>
  <c r="O93" i="3"/>
  <c r="O94" i="3"/>
  <c r="O97" i="3"/>
  <c r="O100" i="3"/>
  <c r="O101" i="3"/>
  <c r="O102" i="3"/>
  <c r="O105" i="3"/>
  <c r="O108" i="3"/>
  <c r="O109" i="3"/>
  <c r="O110" i="3"/>
  <c r="O113" i="3"/>
  <c r="O116" i="3"/>
  <c r="O117" i="3"/>
  <c r="O118" i="3"/>
  <c r="O121" i="3"/>
  <c r="O124" i="3"/>
  <c r="O125" i="3"/>
  <c r="O126" i="3"/>
  <c r="O129" i="3"/>
  <c r="O132" i="3"/>
  <c r="O133" i="3"/>
  <c r="O134" i="3"/>
  <c r="O137" i="3"/>
  <c r="O140" i="3"/>
  <c r="O141" i="3"/>
  <c r="O142" i="3"/>
  <c r="O145" i="3"/>
  <c r="O148" i="3"/>
  <c r="O149" i="3"/>
  <c r="O150" i="3"/>
  <c r="O153" i="3"/>
  <c r="O156" i="3"/>
  <c r="O157" i="3"/>
  <c r="O158" i="3"/>
  <c r="O161" i="3"/>
  <c r="O164" i="3"/>
  <c r="O165" i="3"/>
  <c r="O166" i="3"/>
  <c r="O169" i="3"/>
  <c r="O172" i="3"/>
  <c r="O204" i="3" l="1"/>
  <c r="O188" i="3"/>
  <c r="O196" i="3"/>
  <c r="O180" i="3"/>
  <c r="O208" i="3"/>
  <c r="O200" i="3"/>
  <c r="O192" i="3"/>
  <c r="O184" i="3"/>
  <c r="O176" i="3"/>
  <c r="L256" i="3"/>
  <c r="O256" i="3" s="1"/>
  <c r="L254" i="3"/>
  <c r="O254" i="3" s="1"/>
  <c r="L252" i="3"/>
  <c r="O252" i="3" s="1"/>
  <c r="L250" i="3"/>
  <c r="O250" i="3" s="1"/>
  <c r="L248" i="3"/>
  <c r="O248" i="3" s="1"/>
  <c r="L246" i="3"/>
  <c r="O246" i="3" s="1"/>
  <c r="L244" i="3"/>
  <c r="O244" i="3" s="1"/>
  <c r="L242" i="3"/>
  <c r="O242" i="3" s="1"/>
  <c r="L240" i="3"/>
  <c r="O240" i="3" s="1"/>
  <c r="L238" i="3"/>
  <c r="O238" i="3" s="1"/>
  <c r="L236" i="3"/>
  <c r="O236" i="3" s="1"/>
  <c r="L234" i="3"/>
  <c r="O234" i="3" s="1"/>
  <c r="L232" i="3"/>
  <c r="O232" i="3" s="1"/>
  <c r="L230" i="3"/>
  <c r="O230" i="3" s="1"/>
  <c r="L228" i="3"/>
  <c r="O228" i="3" s="1"/>
  <c r="L226" i="3"/>
  <c r="O226" i="3" s="1"/>
  <c r="L224" i="3"/>
  <c r="O224" i="3" s="1"/>
  <c r="L222" i="3"/>
  <c r="O222" i="3" s="1"/>
  <c r="L220" i="3"/>
  <c r="O220" i="3" s="1"/>
  <c r="L218" i="3"/>
  <c r="O218" i="3" s="1"/>
  <c r="L216" i="3"/>
  <c r="O216" i="3" s="1"/>
  <c r="L214" i="3"/>
  <c r="O214" i="3" s="1"/>
  <c r="L212" i="3"/>
  <c r="O212" i="3" s="1"/>
  <c r="L210" i="3"/>
  <c r="O210" i="3" s="1"/>
  <c r="O206" i="3"/>
  <c r="O202" i="3"/>
  <c r="O198" i="3"/>
  <c r="O194" i="3"/>
  <c r="O190" i="3"/>
  <c r="O186" i="3"/>
  <c r="O182" i="3"/>
  <c r="O178" i="3"/>
  <c r="O174" i="3"/>
  <c r="O170" i="3"/>
  <c r="O168" i="3"/>
  <c r="O162" i="3"/>
  <c r="O160" i="3"/>
  <c r="O154" i="3"/>
  <c r="O152" i="3"/>
  <c r="O146" i="3"/>
  <c r="O144" i="3"/>
  <c r="O138" i="3"/>
  <c r="O136" i="3"/>
  <c r="O130" i="3"/>
  <c r="O128" i="3"/>
  <c r="O122" i="3"/>
  <c r="O120" i="3"/>
  <c r="O114" i="3"/>
  <c r="O112" i="3"/>
  <c r="O106" i="3"/>
  <c r="O104" i="3"/>
  <c r="O98" i="3"/>
  <c r="O96" i="3"/>
  <c r="O90" i="3"/>
  <c r="O88" i="3"/>
  <c r="O82" i="3"/>
  <c r="O80" i="3"/>
  <c r="O74" i="3"/>
  <c r="O72" i="3"/>
  <c r="O66" i="3"/>
  <c r="O64" i="3"/>
  <c r="O58" i="3"/>
  <c r="O56" i="3"/>
  <c r="O50" i="3"/>
  <c r="O48" i="3"/>
  <c r="O38" i="3"/>
  <c r="O36" i="3"/>
  <c r="O30" i="3"/>
  <c r="O28" i="3"/>
  <c r="O22" i="3"/>
  <c r="O20" i="3"/>
  <c r="O14" i="3"/>
  <c r="O12" i="3"/>
  <c r="O6" i="3"/>
  <c r="O4" i="3"/>
  <c r="L1" i="3"/>
  <c r="O1" i="3" s="1"/>
  <c r="O42" i="3"/>
  <c r="O255" i="3"/>
  <c r="O249" i="3"/>
  <c r="O237" i="3"/>
  <c r="O233" i="3"/>
  <c r="O223" i="3"/>
  <c r="O217" i="3"/>
  <c r="O215" i="3"/>
  <c r="O207" i="3"/>
  <c r="O205" i="3"/>
  <c r="O203" i="3"/>
  <c r="O201" i="3"/>
  <c r="O199" i="3"/>
  <c r="O191" i="3"/>
  <c r="O189" i="3"/>
  <c r="O187" i="3"/>
  <c r="O185" i="3"/>
  <c r="O177" i="3"/>
  <c r="O175" i="3"/>
  <c r="O151" i="3"/>
  <c r="O103" i="3"/>
  <c r="O91" i="3"/>
  <c r="O87" i="3"/>
  <c r="O63" i="3"/>
  <c r="O59" i="3"/>
  <c r="O55" i="3"/>
  <c r="O23" i="3"/>
  <c r="O15" i="3"/>
  <c r="O7" i="3"/>
  <c r="O253" i="3"/>
  <c r="O241" i="3"/>
  <c r="O239" i="3"/>
  <c r="O231" i="3"/>
  <c r="O225" i="3"/>
  <c r="O219" i="3"/>
  <c r="O213" i="3"/>
  <c r="O211" i="3"/>
  <c r="O197" i="3"/>
  <c r="O195" i="3"/>
  <c r="O183" i="3"/>
  <c r="O179" i="3"/>
  <c r="O171" i="3"/>
  <c r="O159" i="3"/>
  <c r="O119" i="3"/>
  <c r="O115" i="3"/>
  <c r="O111" i="3"/>
  <c r="O107" i="3"/>
  <c r="O99" i="3"/>
  <c r="O95" i="3"/>
  <c r="O83" i="3"/>
  <c r="O67" i="3"/>
  <c r="O35" i="3"/>
  <c r="O27" i="3"/>
  <c r="O19" i="3"/>
  <c r="O3" i="3"/>
  <c r="O251" i="3"/>
  <c r="O247" i="3"/>
  <c r="O245" i="3"/>
  <c r="O243" i="3"/>
  <c r="O235" i="3"/>
  <c r="O229" i="3"/>
  <c r="O227" i="3"/>
  <c r="O221" i="3"/>
  <c r="O209" i="3"/>
  <c r="O193" i="3"/>
  <c r="O181" i="3"/>
  <c r="O173" i="3"/>
  <c r="O167" i="3"/>
  <c r="O163" i="3"/>
  <c r="O155" i="3"/>
  <c r="O147" i="3"/>
  <c r="O143" i="3"/>
  <c r="O139" i="3"/>
  <c r="O135" i="3"/>
  <c r="O131" i="3"/>
  <c r="O127" i="3"/>
  <c r="O123" i="3"/>
  <c r="O79" i="3"/>
  <c r="O75" i="3"/>
  <c r="O71" i="3"/>
  <c r="O51" i="3"/>
  <c r="O47" i="3"/>
  <c r="O43" i="3"/>
  <c r="O39" i="3"/>
  <c r="O31" i="3"/>
  <c r="O1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1" i="3"/>
  <c r="F257" i="3" s="1"/>
  <c r="F258" i="3" s="1"/>
  <c r="F259" i="3" s="1"/>
  <c r="N182" i="1"/>
  <c r="O182" i="1"/>
  <c r="P182" i="1"/>
  <c r="Q182" i="1"/>
  <c r="W182" i="1"/>
  <c r="X182" i="1"/>
  <c r="Z182" i="1"/>
  <c r="AA182" i="1"/>
  <c r="AC182" i="1"/>
  <c r="AD182" i="1"/>
  <c r="AF182" i="1"/>
  <c r="AG182" i="1"/>
  <c r="AI182" i="1"/>
  <c r="BJ182" i="1" s="1"/>
  <c r="AJ182" i="1"/>
  <c r="AT182" i="1"/>
  <c r="AU182" i="1"/>
  <c r="AY182" i="1" s="1"/>
  <c r="BD182" i="1" s="1"/>
  <c r="AV182" i="1"/>
  <c r="AW182" i="1"/>
  <c r="BB182" i="1" s="1"/>
  <c r="BA182" i="1"/>
  <c r="BF182" i="1"/>
  <c r="BG182" i="1"/>
  <c r="BI182" i="1"/>
  <c r="N183" i="1"/>
  <c r="O183" i="1"/>
  <c r="P183" i="1"/>
  <c r="Q183" i="1"/>
  <c r="W183" i="1"/>
  <c r="X183" i="1"/>
  <c r="Z183" i="1"/>
  <c r="AA183" i="1"/>
  <c r="AC183" i="1"/>
  <c r="AD183" i="1"/>
  <c r="AF183" i="1"/>
  <c r="AG183" i="1"/>
  <c r="AI183" i="1"/>
  <c r="AJ183" i="1"/>
  <c r="AT183" i="1"/>
  <c r="AU183" i="1"/>
  <c r="AY183" i="1" s="1"/>
  <c r="BD183" i="1" s="1"/>
  <c r="AV183" i="1"/>
  <c r="AW183" i="1"/>
  <c r="BB183" i="1" s="1"/>
  <c r="BA183" i="1"/>
  <c r="BF183" i="1"/>
  <c r="BG183" i="1"/>
  <c r="BI183" i="1"/>
  <c r="BJ183" i="1"/>
  <c r="N184" i="1"/>
  <c r="O184" i="1"/>
  <c r="P184" i="1"/>
  <c r="Q184" i="1"/>
  <c r="W184" i="1"/>
  <c r="X184" i="1"/>
  <c r="Z184" i="1"/>
  <c r="AA184" i="1"/>
  <c r="AC184" i="1"/>
  <c r="AD184" i="1"/>
  <c r="AF184" i="1"/>
  <c r="AG184" i="1"/>
  <c r="AI184" i="1"/>
  <c r="BJ184" i="1" s="1"/>
  <c r="AJ184" i="1"/>
  <c r="BI184" i="1" s="1"/>
  <c r="AT184" i="1"/>
  <c r="AU184" i="1"/>
  <c r="AY184" i="1" s="1"/>
  <c r="BD184" i="1" s="1"/>
  <c r="AV184" i="1"/>
  <c r="BA184" i="1" s="1"/>
  <c r="AW184" i="1"/>
  <c r="BB184" i="1" s="1"/>
  <c r="BF184" i="1"/>
  <c r="BG184" i="1"/>
  <c r="N185" i="1"/>
  <c r="O185" i="1"/>
  <c r="P185" i="1"/>
  <c r="Q185" i="1"/>
  <c r="W185" i="1"/>
  <c r="X185" i="1"/>
  <c r="Z185" i="1"/>
  <c r="AA185" i="1"/>
  <c r="AC185" i="1"/>
  <c r="AD185" i="1"/>
  <c r="AF185" i="1"/>
  <c r="AG185" i="1"/>
  <c r="AI185" i="1"/>
  <c r="BJ185" i="1" s="1"/>
  <c r="AJ185" i="1"/>
  <c r="BI185" i="1" s="1"/>
  <c r="AT185" i="1"/>
  <c r="AU185" i="1"/>
  <c r="AY185" i="1" s="1"/>
  <c r="BD185" i="1" s="1"/>
  <c r="AV185" i="1"/>
  <c r="BA185" i="1" s="1"/>
  <c r="AW185" i="1"/>
  <c r="BB185" i="1"/>
  <c r="BF185" i="1"/>
  <c r="BG185" i="1"/>
  <c r="N186" i="1"/>
  <c r="O186" i="1"/>
  <c r="P186" i="1"/>
  <c r="Q186" i="1"/>
  <c r="W186" i="1"/>
  <c r="X186" i="1"/>
  <c r="Z186" i="1"/>
  <c r="AA186" i="1"/>
  <c r="AC186" i="1"/>
  <c r="AD186" i="1"/>
  <c r="AF186" i="1"/>
  <c r="AG186" i="1"/>
  <c r="AI186" i="1"/>
  <c r="BJ186" i="1" s="1"/>
  <c r="AJ186" i="1"/>
  <c r="BI186" i="1" s="1"/>
  <c r="AT186" i="1"/>
  <c r="AU186" i="1"/>
  <c r="AY186" i="1" s="1"/>
  <c r="AV186" i="1"/>
  <c r="AW186" i="1"/>
  <c r="BB186" i="1" s="1"/>
  <c r="BA186" i="1"/>
  <c r="BD186" i="1"/>
  <c r="BF186" i="1"/>
  <c r="BG186" i="1"/>
  <c r="N187" i="1"/>
  <c r="O187" i="1"/>
  <c r="P187" i="1"/>
  <c r="Q187" i="1"/>
  <c r="W187" i="1"/>
  <c r="X187" i="1"/>
  <c r="Z187" i="1"/>
  <c r="AA187" i="1"/>
  <c r="AC187" i="1"/>
  <c r="AD187" i="1"/>
  <c r="AF187" i="1"/>
  <c r="AG187" i="1"/>
  <c r="AI187" i="1"/>
  <c r="BJ187" i="1" s="1"/>
  <c r="AJ187" i="1"/>
  <c r="AT187" i="1"/>
  <c r="AU187" i="1"/>
  <c r="AY187" i="1" s="1"/>
  <c r="AV187" i="1"/>
  <c r="AW187" i="1"/>
  <c r="BB187" i="1" s="1"/>
  <c r="BA187" i="1"/>
  <c r="BD187" i="1"/>
  <c r="BF187" i="1"/>
  <c r="BG187" i="1"/>
  <c r="BI187" i="1"/>
  <c r="N188" i="1"/>
  <c r="O188" i="1"/>
  <c r="P188" i="1"/>
  <c r="Q188" i="1"/>
  <c r="W188" i="1"/>
  <c r="X188" i="1"/>
  <c r="Z188" i="1"/>
  <c r="AA188" i="1"/>
  <c r="AC188" i="1"/>
  <c r="AD188" i="1"/>
  <c r="AF188" i="1"/>
  <c r="AG188" i="1"/>
  <c r="AI188" i="1"/>
  <c r="BJ188" i="1" s="1"/>
  <c r="AJ188" i="1"/>
  <c r="BI188" i="1" s="1"/>
  <c r="AT188" i="1"/>
  <c r="AU188" i="1"/>
  <c r="AY188" i="1" s="1"/>
  <c r="BD188" i="1" s="1"/>
  <c r="AV188" i="1"/>
  <c r="BA188" i="1" s="1"/>
  <c r="AW188" i="1"/>
  <c r="BB188" i="1" s="1"/>
  <c r="BF188" i="1"/>
  <c r="BG188" i="1"/>
  <c r="N189" i="1"/>
  <c r="O189" i="1"/>
  <c r="P189" i="1"/>
  <c r="Q189" i="1"/>
  <c r="W189" i="1"/>
  <c r="X189" i="1"/>
  <c r="Z189" i="1"/>
  <c r="AA189" i="1"/>
  <c r="AC189" i="1"/>
  <c r="AD189" i="1"/>
  <c r="AF189" i="1"/>
  <c r="AG189" i="1"/>
  <c r="AI189" i="1"/>
  <c r="AJ189" i="1"/>
  <c r="BI189" i="1" s="1"/>
  <c r="AT189" i="1"/>
  <c r="AU189" i="1"/>
  <c r="AY189" i="1" s="1"/>
  <c r="AV189" i="1"/>
  <c r="AW189" i="1"/>
  <c r="BB189" i="1" s="1"/>
  <c r="BA189" i="1"/>
  <c r="BD189" i="1"/>
  <c r="BF189" i="1"/>
  <c r="BG189" i="1"/>
  <c r="BJ189" i="1"/>
  <c r="N190" i="1"/>
  <c r="O190" i="1"/>
  <c r="P190" i="1"/>
  <c r="Q190" i="1"/>
  <c r="W190" i="1"/>
  <c r="X190" i="1"/>
  <c r="Z190" i="1"/>
  <c r="AA190" i="1"/>
  <c r="AC190" i="1"/>
  <c r="AD190" i="1"/>
  <c r="AF190" i="1"/>
  <c r="AG190" i="1"/>
  <c r="AI190" i="1"/>
  <c r="AJ190" i="1"/>
  <c r="BI190" i="1" s="1"/>
  <c r="AT190" i="1"/>
  <c r="AU190" i="1"/>
  <c r="AY190" i="1" s="1"/>
  <c r="AV190" i="1"/>
  <c r="AW190" i="1"/>
  <c r="BB190" i="1" s="1"/>
  <c r="BA190" i="1"/>
  <c r="BD190" i="1"/>
  <c r="BF190" i="1"/>
  <c r="BG190" i="1"/>
  <c r="BJ190" i="1"/>
  <c r="N191" i="1"/>
  <c r="O191" i="1"/>
  <c r="P191" i="1"/>
  <c r="Q191" i="1"/>
  <c r="W191" i="1"/>
  <c r="X191" i="1"/>
  <c r="Z191" i="1"/>
  <c r="AA191" i="1"/>
  <c r="AC191" i="1"/>
  <c r="AD191" i="1"/>
  <c r="AF191" i="1"/>
  <c r="AG191" i="1"/>
  <c r="AI191" i="1"/>
  <c r="BJ191" i="1" s="1"/>
  <c r="AJ191" i="1"/>
  <c r="BI191" i="1" s="1"/>
  <c r="AT191" i="1"/>
  <c r="AU191" i="1"/>
  <c r="AY191" i="1" s="1"/>
  <c r="BD191" i="1" s="1"/>
  <c r="AV191" i="1"/>
  <c r="BA191" i="1" s="1"/>
  <c r="AW191" i="1"/>
  <c r="BB191" i="1"/>
  <c r="BF191" i="1"/>
  <c r="BG191" i="1"/>
  <c r="N192" i="1"/>
  <c r="O192" i="1"/>
  <c r="P192" i="1"/>
  <c r="Q192" i="1"/>
  <c r="W192" i="1"/>
  <c r="X192" i="1"/>
  <c r="Z192" i="1"/>
  <c r="AA192" i="1"/>
  <c r="AC192" i="1"/>
  <c r="AD192" i="1"/>
  <c r="AF192" i="1"/>
  <c r="AG192" i="1"/>
  <c r="AI192" i="1"/>
  <c r="BJ192" i="1" s="1"/>
  <c r="AJ192" i="1"/>
  <c r="BI192" i="1" s="1"/>
  <c r="AT192" i="1"/>
  <c r="AU192" i="1"/>
  <c r="AY192" i="1" s="1"/>
  <c r="BD192" i="1" s="1"/>
  <c r="AV192" i="1"/>
  <c r="BA192" i="1" s="1"/>
  <c r="AW192" i="1"/>
  <c r="BB192" i="1" s="1"/>
  <c r="BF192" i="1"/>
  <c r="BG192" i="1"/>
  <c r="N193" i="1"/>
  <c r="O193" i="1"/>
  <c r="P193" i="1"/>
  <c r="Q193" i="1"/>
  <c r="W193" i="1"/>
  <c r="X193" i="1"/>
  <c r="Z193" i="1"/>
  <c r="AA193" i="1"/>
  <c r="AC193" i="1"/>
  <c r="AD193" i="1"/>
  <c r="AF193" i="1"/>
  <c r="AG193" i="1"/>
  <c r="AI193" i="1"/>
  <c r="BJ193" i="1" s="1"/>
  <c r="AJ193" i="1"/>
  <c r="AT193" i="1"/>
  <c r="AU193" i="1"/>
  <c r="AY193" i="1" s="1"/>
  <c r="AV193" i="1"/>
  <c r="AW193" i="1"/>
  <c r="BB193" i="1" s="1"/>
  <c r="BA193" i="1"/>
  <c r="BD193" i="1"/>
  <c r="BF193" i="1"/>
  <c r="BG193" i="1"/>
  <c r="BI193" i="1"/>
  <c r="N194" i="1"/>
  <c r="O194" i="1"/>
  <c r="P194" i="1"/>
  <c r="Q194" i="1"/>
  <c r="W194" i="1"/>
  <c r="X194" i="1"/>
  <c r="Z194" i="1"/>
  <c r="AA194" i="1"/>
  <c r="AC194" i="1"/>
  <c r="AD194" i="1"/>
  <c r="AF194" i="1"/>
  <c r="AG194" i="1"/>
  <c r="AI194" i="1"/>
  <c r="AJ194" i="1"/>
  <c r="AT194" i="1"/>
  <c r="AU194" i="1"/>
  <c r="AY194" i="1" s="1"/>
  <c r="AV194" i="1"/>
  <c r="AW194" i="1"/>
  <c r="BB194" i="1" s="1"/>
  <c r="BA194" i="1"/>
  <c r="BD194" i="1"/>
  <c r="BF194" i="1"/>
  <c r="BG194" i="1"/>
  <c r="BI194" i="1"/>
  <c r="BJ194" i="1"/>
  <c r="N195" i="1"/>
  <c r="O195" i="1"/>
  <c r="P195" i="1"/>
  <c r="Q195" i="1"/>
  <c r="W195" i="1"/>
  <c r="X195" i="1"/>
  <c r="Z195" i="1"/>
  <c r="AA195" i="1"/>
  <c r="AC195" i="1"/>
  <c r="AD195" i="1"/>
  <c r="AF195" i="1"/>
  <c r="AG195" i="1"/>
  <c r="AI195" i="1"/>
  <c r="BJ195" i="1" s="1"/>
  <c r="AJ195" i="1"/>
  <c r="AT195" i="1"/>
  <c r="AZ195" i="1" s="1"/>
  <c r="BE195" i="1" s="1"/>
  <c r="AU195" i="1"/>
  <c r="AV195" i="1"/>
  <c r="BA195" i="1" s="1"/>
  <c r="AW195" i="1"/>
  <c r="AY195" i="1"/>
  <c r="BD195" i="1" s="1"/>
  <c r="BB195" i="1"/>
  <c r="BF195" i="1"/>
  <c r="BG195" i="1"/>
  <c r="BI195" i="1"/>
  <c r="N196" i="1"/>
  <c r="O196" i="1"/>
  <c r="P196" i="1"/>
  <c r="Q196" i="1"/>
  <c r="W196" i="1"/>
  <c r="X196" i="1"/>
  <c r="Z196" i="1"/>
  <c r="AA196" i="1"/>
  <c r="AC196" i="1"/>
  <c r="AD196" i="1"/>
  <c r="AF196" i="1"/>
  <c r="AG196" i="1"/>
  <c r="AI196" i="1"/>
  <c r="AJ196" i="1"/>
  <c r="BI196" i="1" s="1"/>
  <c r="AT196" i="1"/>
  <c r="AU196" i="1"/>
  <c r="AY196" i="1" s="1"/>
  <c r="AV196" i="1"/>
  <c r="BA196" i="1" s="1"/>
  <c r="AW196" i="1"/>
  <c r="AZ196" i="1"/>
  <c r="BE196" i="1" s="1"/>
  <c r="BB196" i="1"/>
  <c r="BF196" i="1"/>
  <c r="BG196" i="1"/>
  <c r="BJ196" i="1"/>
  <c r="N197" i="1"/>
  <c r="O197" i="1"/>
  <c r="P197" i="1"/>
  <c r="Q197" i="1"/>
  <c r="W197" i="1"/>
  <c r="X197" i="1"/>
  <c r="Z197" i="1"/>
  <c r="AA197" i="1"/>
  <c r="AC197" i="1"/>
  <c r="AD197" i="1"/>
  <c r="AF197" i="1"/>
  <c r="AG197" i="1"/>
  <c r="AI197" i="1"/>
  <c r="BJ197" i="1" s="1"/>
  <c r="AJ197" i="1"/>
  <c r="BI197" i="1" s="1"/>
  <c r="AT197" i="1"/>
  <c r="AU197" i="1"/>
  <c r="AY197" i="1" s="1"/>
  <c r="AV197" i="1"/>
  <c r="AW197" i="1"/>
  <c r="BB197" i="1" s="1"/>
  <c r="BA197" i="1"/>
  <c r="BD197" i="1"/>
  <c r="BF197" i="1"/>
  <c r="BG197" i="1"/>
  <c r="N198" i="1"/>
  <c r="O198" i="1"/>
  <c r="P198" i="1"/>
  <c r="Q198" i="1"/>
  <c r="W198" i="1"/>
  <c r="X198" i="1"/>
  <c r="Z198" i="1"/>
  <c r="AA198" i="1"/>
  <c r="AC198" i="1"/>
  <c r="AD198" i="1"/>
  <c r="AF198" i="1"/>
  <c r="AG198" i="1"/>
  <c r="AI198" i="1"/>
  <c r="BJ198" i="1" s="1"/>
  <c r="AJ198" i="1"/>
  <c r="BI198" i="1" s="1"/>
  <c r="AT198" i="1"/>
  <c r="AU198" i="1"/>
  <c r="AY198" i="1" s="1"/>
  <c r="AV198" i="1"/>
  <c r="AW198" i="1"/>
  <c r="BB198" i="1" s="1"/>
  <c r="AZ198" i="1"/>
  <c r="BA198" i="1"/>
  <c r="BE198" i="1"/>
  <c r="BF198" i="1"/>
  <c r="BG198" i="1"/>
  <c r="N199" i="1"/>
  <c r="O199" i="1"/>
  <c r="P199" i="1"/>
  <c r="Q199" i="1"/>
  <c r="W199" i="1"/>
  <c r="X199" i="1"/>
  <c r="Z199" i="1"/>
  <c r="AA199" i="1"/>
  <c r="AC199" i="1"/>
  <c r="AD199" i="1"/>
  <c r="AF199" i="1"/>
  <c r="AG199" i="1"/>
  <c r="AI199" i="1"/>
  <c r="BJ199" i="1" s="1"/>
  <c r="AJ199" i="1"/>
  <c r="AT199" i="1"/>
  <c r="AU199" i="1"/>
  <c r="AY199" i="1" s="1"/>
  <c r="AV199" i="1"/>
  <c r="AW199" i="1"/>
  <c r="BB199" i="1" s="1"/>
  <c r="BA199" i="1"/>
  <c r="BD199" i="1"/>
  <c r="BF199" i="1"/>
  <c r="BG199" i="1"/>
  <c r="BI199" i="1"/>
  <c r="N200" i="1"/>
  <c r="O200" i="1"/>
  <c r="P200" i="1"/>
  <c r="Q200" i="1"/>
  <c r="W200" i="1"/>
  <c r="X200" i="1"/>
  <c r="Z200" i="1"/>
  <c r="AA200" i="1"/>
  <c r="AC200" i="1"/>
  <c r="AD200" i="1"/>
  <c r="AF200" i="1"/>
  <c r="AG200" i="1"/>
  <c r="AI200" i="1"/>
  <c r="BJ200" i="1" s="1"/>
  <c r="AJ200" i="1"/>
  <c r="BI200" i="1" s="1"/>
  <c r="AT200" i="1"/>
  <c r="AU200" i="1"/>
  <c r="AY200" i="1" s="1"/>
  <c r="AV200" i="1"/>
  <c r="BA200" i="1" s="1"/>
  <c r="AW200" i="1"/>
  <c r="BB200" i="1" s="1"/>
  <c r="AZ200" i="1"/>
  <c r="BE200" i="1" s="1"/>
  <c r="BF200" i="1"/>
  <c r="BG200" i="1"/>
  <c r="N201" i="1"/>
  <c r="O201" i="1"/>
  <c r="P201" i="1"/>
  <c r="Q201" i="1"/>
  <c r="W201" i="1"/>
  <c r="X201" i="1"/>
  <c r="Z201" i="1"/>
  <c r="AA201" i="1"/>
  <c r="AC201" i="1"/>
  <c r="AD201" i="1"/>
  <c r="AF201" i="1"/>
  <c r="AG201" i="1"/>
  <c r="AI201" i="1"/>
  <c r="BJ201" i="1" s="1"/>
  <c r="AJ201" i="1"/>
  <c r="BI201" i="1" s="1"/>
  <c r="AT201" i="1"/>
  <c r="AU201" i="1"/>
  <c r="AY201" i="1" s="1"/>
  <c r="BD201" i="1" s="1"/>
  <c r="AV201" i="1"/>
  <c r="BA201" i="1" s="1"/>
  <c r="AW201" i="1"/>
  <c r="BB201" i="1" s="1"/>
  <c r="BF201" i="1"/>
  <c r="BG201" i="1"/>
  <c r="N202" i="1"/>
  <c r="O202" i="1"/>
  <c r="P202" i="1"/>
  <c r="Q202" i="1"/>
  <c r="W202" i="1"/>
  <c r="X202" i="1"/>
  <c r="Z202" i="1"/>
  <c r="AA202" i="1"/>
  <c r="AC202" i="1"/>
  <c r="AD202" i="1"/>
  <c r="AF202" i="1"/>
  <c r="AG202" i="1"/>
  <c r="AI202" i="1"/>
  <c r="BJ202" i="1" s="1"/>
  <c r="AJ202" i="1"/>
  <c r="BI202" i="1" s="1"/>
  <c r="AT202" i="1"/>
  <c r="AU202" i="1"/>
  <c r="AY202" i="1" s="1"/>
  <c r="BD202" i="1" s="1"/>
  <c r="AV202" i="1"/>
  <c r="BA202" i="1" s="1"/>
  <c r="AW202" i="1"/>
  <c r="BB202" i="1"/>
  <c r="BF202" i="1"/>
  <c r="BG202" i="1"/>
  <c r="N203" i="1"/>
  <c r="O203" i="1"/>
  <c r="P203" i="1"/>
  <c r="Q203" i="1"/>
  <c r="W203" i="1"/>
  <c r="X203" i="1"/>
  <c r="Z203" i="1"/>
  <c r="AA203" i="1"/>
  <c r="AC203" i="1"/>
  <c r="AD203" i="1"/>
  <c r="AF203" i="1"/>
  <c r="AG203" i="1"/>
  <c r="AI203" i="1"/>
  <c r="BJ203" i="1" s="1"/>
  <c r="AJ203" i="1"/>
  <c r="AT203" i="1"/>
  <c r="AU203" i="1"/>
  <c r="AY203" i="1" s="1"/>
  <c r="BD203" i="1" s="1"/>
  <c r="AV203" i="1"/>
  <c r="BA203" i="1" s="1"/>
  <c r="AW203" i="1"/>
  <c r="BB203" i="1" s="1"/>
  <c r="BF203" i="1"/>
  <c r="BG203" i="1"/>
  <c r="BI203" i="1"/>
  <c r="N204" i="1"/>
  <c r="O204" i="1"/>
  <c r="P204" i="1"/>
  <c r="Q204" i="1"/>
  <c r="W204" i="1"/>
  <c r="X204" i="1"/>
  <c r="Z204" i="1"/>
  <c r="AA204" i="1"/>
  <c r="AC204" i="1"/>
  <c r="AD204" i="1"/>
  <c r="AF204" i="1"/>
  <c r="AG204" i="1"/>
  <c r="AI204" i="1"/>
  <c r="BJ204" i="1" s="1"/>
  <c r="AJ204" i="1"/>
  <c r="BI204" i="1" s="1"/>
  <c r="AT204" i="1"/>
  <c r="AU204" i="1"/>
  <c r="AY204" i="1" s="1"/>
  <c r="AV204" i="1"/>
  <c r="AW204" i="1"/>
  <c r="BB204" i="1" s="1"/>
  <c r="AZ204" i="1"/>
  <c r="BA204" i="1"/>
  <c r="BE204" i="1"/>
  <c r="BF204" i="1"/>
  <c r="BG204" i="1"/>
  <c r="N205" i="1"/>
  <c r="O205" i="1"/>
  <c r="P205" i="1"/>
  <c r="Q205" i="1"/>
  <c r="W205" i="1"/>
  <c r="X205" i="1"/>
  <c r="Z205" i="1"/>
  <c r="AA205" i="1"/>
  <c r="AC205" i="1"/>
  <c r="AD205" i="1"/>
  <c r="AF205" i="1"/>
  <c r="AG205" i="1"/>
  <c r="AI205" i="1"/>
  <c r="BJ205" i="1" s="1"/>
  <c r="AJ205" i="1"/>
  <c r="AT205" i="1"/>
  <c r="AU205" i="1"/>
  <c r="AY205" i="1" s="1"/>
  <c r="AV205" i="1"/>
  <c r="AW205" i="1"/>
  <c r="BB205" i="1" s="1"/>
  <c r="BA205" i="1"/>
  <c r="BD205" i="1"/>
  <c r="BF205" i="1"/>
  <c r="BG205" i="1"/>
  <c r="BI205" i="1"/>
  <c r="N206" i="1"/>
  <c r="AI206" i="1" s="1"/>
  <c r="O206" i="1"/>
  <c r="AJ206" i="1" s="1"/>
  <c r="BI206" i="1" s="1"/>
  <c r="P206" i="1"/>
  <c r="Q206" i="1"/>
  <c r="W206" i="1"/>
  <c r="X206" i="1"/>
  <c r="Z206" i="1"/>
  <c r="AA206" i="1"/>
  <c r="AB206" i="1" s="1"/>
  <c r="AC206" i="1"/>
  <c r="AD206" i="1"/>
  <c r="AF206" i="1"/>
  <c r="AG206" i="1"/>
  <c r="AT206" i="1"/>
  <c r="AU206" i="1"/>
  <c r="AY206" i="1" s="1"/>
  <c r="AV206" i="1"/>
  <c r="BA206" i="1" s="1"/>
  <c r="AW206" i="1"/>
  <c r="BB206" i="1" s="1"/>
  <c r="AZ206" i="1"/>
  <c r="BE206" i="1"/>
  <c r="BF206" i="1"/>
  <c r="BG206" i="1"/>
  <c r="N207" i="1"/>
  <c r="O207" i="1"/>
  <c r="AJ207" i="1" s="1"/>
  <c r="BI207" i="1" s="1"/>
  <c r="P207" i="1"/>
  <c r="Q207" i="1"/>
  <c r="W207" i="1"/>
  <c r="X207" i="1"/>
  <c r="Z207" i="1"/>
  <c r="AA207" i="1"/>
  <c r="AC207" i="1"/>
  <c r="AD207" i="1"/>
  <c r="AF207" i="1"/>
  <c r="AG207" i="1"/>
  <c r="AI207" i="1"/>
  <c r="BJ207" i="1" s="1"/>
  <c r="AT207" i="1"/>
  <c r="AU207" i="1"/>
  <c r="AV207" i="1"/>
  <c r="BA207" i="1" s="1"/>
  <c r="AW207" i="1"/>
  <c r="AY207" i="1"/>
  <c r="BD207" i="1" s="1"/>
  <c r="BB207" i="1"/>
  <c r="BF207" i="1"/>
  <c r="BG207" i="1"/>
  <c r="N208" i="1"/>
  <c r="AI208" i="1" s="1"/>
  <c r="O208" i="1"/>
  <c r="P208" i="1"/>
  <c r="Q208" i="1"/>
  <c r="W208" i="1"/>
  <c r="X208" i="1"/>
  <c r="Z208" i="1"/>
  <c r="AA208" i="1"/>
  <c r="AC208" i="1"/>
  <c r="AD208" i="1"/>
  <c r="AF208" i="1"/>
  <c r="AG208" i="1"/>
  <c r="AJ208" i="1"/>
  <c r="BI208" i="1" s="1"/>
  <c r="AT208" i="1"/>
  <c r="AU208" i="1"/>
  <c r="AY208" i="1" s="1"/>
  <c r="AV208" i="1"/>
  <c r="BA208" i="1" s="1"/>
  <c r="AW208" i="1"/>
  <c r="AZ208" i="1"/>
  <c r="BB208" i="1"/>
  <c r="BE208" i="1"/>
  <c r="BF208" i="1"/>
  <c r="BG208" i="1"/>
  <c r="N209" i="1"/>
  <c r="O209" i="1"/>
  <c r="AJ209" i="1" s="1"/>
  <c r="BI209" i="1" s="1"/>
  <c r="P209" i="1"/>
  <c r="Q209" i="1"/>
  <c r="W209" i="1"/>
  <c r="X209" i="1"/>
  <c r="Z209" i="1"/>
  <c r="AA209" i="1"/>
  <c r="AC209" i="1"/>
  <c r="AD209" i="1"/>
  <c r="AF209" i="1"/>
  <c r="AG209" i="1"/>
  <c r="AI209" i="1"/>
  <c r="BJ209" i="1" s="1"/>
  <c r="AT209" i="1"/>
  <c r="AU209" i="1"/>
  <c r="AY209" i="1" s="1"/>
  <c r="BD209" i="1" s="1"/>
  <c r="AV209" i="1"/>
  <c r="BA209" i="1" s="1"/>
  <c r="AW209" i="1"/>
  <c r="BB209" i="1" s="1"/>
  <c r="BF209" i="1"/>
  <c r="BG209" i="1"/>
  <c r="N210" i="1"/>
  <c r="O210" i="1"/>
  <c r="P210" i="1"/>
  <c r="Q210" i="1"/>
  <c r="W210" i="1"/>
  <c r="X210" i="1"/>
  <c r="Z210" i="1"/>
  <c r="AA210" i="1"/>
  <c r="AC210" i="1"/>
  <c r="AD210" i="1"/>
  <c r="AF210" i="1"/>
  <c r="AG210" i="1"/>
  <c r="AI210" i="1"/>
  <c r="AJ210" i="1"/>
  <c r="BI210" i="1" s="1"/>
  <c r="AT210" i="1"/>
  <c r="AU210" i="1"/>
  <c r="AY210" i="1" s="1"/>
  <c r="AV210" i="1"/>
  <c r="BA210" i="1" s="1"/>
  <c r="AW210" i="1"/>
  <c r="BB210" i="1" s="1"/>
  <c r="BF210" i="1"/>
  <c r="BG210" i="1"/>
  <c r="N211" i="1"/>
  <c r="AI211" i="1" s="1"/>
  <c r="BJ211" i="1" s="1"/>
  <c r="O211" i="1"/>
  <c r="AJ211" i="1" s="1"/>
  <c r="BI211" i="1" s="1"/>
  <c r="P211" i="1"/>
  <c r="Q211" i="1"/>
  <c r="W211" i="1"/>
  <c r="X211" i="1"/>
  <c r="Z211" i="1"/>
  <c r="AA211" i="1"/>
  <c r="AC211" i="1"/>
  <c r="AD211" i="1"/>
  <c r="AF211" i="1"/>
  <c r="AG211" i="1"/>
  <c r="AT211" i="1"/>
  <c r="AU211" i="1"/>
  <c r="AY211" i="1" s="1"/>
  <c r="AV211" i="1"/>
  <c r="BA211" i="1" s="1"/>
  <c r="AW211" i="1"/>
  <c r="BB211" i="1" s="1"/>
  <c r="AZ211" i="1"/>
  <c r="BE211" i="1" s="1"/>
  <c r="BF211" i="1"/>
  <c r="BG211" i="1"/>
  <c r="N212" i="1"/>
  <c r="O212" i="1"/>
  <c r="AJ212" i="1" s="1"/>
  <c r="BI212" i="1" s="1"/>
  <c r="P212" i="1"/>
  <c r="Q212" i="1"/>
  <c r="W212" i="1"/>
  <c r="X212" i="1"/>
  <c r="Z212" i="1"/>
  <c r="AA212" i="1"/>
  <c r="AC212" i="1"/>
  <c r="AD212" i="1"/>
  <c r="AF212" i="1"/>
  <c r="AG212" i="1"/>
  <c r="AI212" i="1"/>
  <c r="AT212" i="1"/>
  <c r="AU212" i="1"/>
  <c r="AY212" i="1" s="1"/>
  <c r="BD212" i="1" s="1"/>
  <c r="AV212" i="1"/>
  <c r="AW212" i="1"/>
  <c r="BB212" i="1" s="1"/>
  <c r="BA212" i="1"/>
  <c r="BF212" i="1"/>
  <c r="BG212" i="1"/>
  <c r="N213" i="1"/>
  <c r="AI213" i="1" s="1"/>
  <c r="BJ213" i="1" s="1"/>
  <c r="O213" i="1"/>
  <c r="AJ213" i="1" s="1"/>
  <c r="BI213" i="1" s="1"/>
  <c r="P213" i="1"/>
  <c r="Q213" i="1"/>
  <c r="W213" i="1"/>
  <c r="X213" i="1"/>
  <c r="Z213" i="1"/>
  <c r="AA213" i="1"/>
  <c r="AC213" i="1"/>
  <c r="AD213" i="1"/>
  <c r="AF213" i="1"/>
  <c r="AG213" i="1"/>
  <c r="AT213" i="1"/>
  <c r="AU213" i="1"/>
  <c r="AY213" i="1" s="1"/>
  <c r="BD213" i="1" s="1"/>
  <c r="AV213" i="1"/>
  <c r="BA213" i="1" s="1"/>
  <c r="AW213" i="1"/>
  <c r="AZ213" i="1"/>
  <c r="BE213" i="1" s="1"/>
  <c r="BB213" i="1"/>
  <c r="BF213" i="1"/>
  <c r="BG213" i="1"/>
  <c r="N214" i="1"/>
  <c r="O214" i="1"/>
  <c r="AJ214" i="1" s="1"/>
  <c r="P214" i="1"/>
  <c r="Q214" i="1"/>
  <c r="W214" i="1"/>
  <c r="X214" i="1"/>
  <c r="Z214" i="1"/>
  <c r="AA214" i="1"/>
  <c r="AC214" i="1"/>
  <c r="AD214" i="1"/>
  <c r="AF214" i="1"/>
  <c r="AG214" i="1"/>
  <c r="AI214" i="1"/>
  <c r="BJ214" i="1" s="1"/>
  <c r="AT214" i="1"/>
  <c r="AU214" i="1"/>
  <c r="AY214" i="1" s="1"/>
  <c r="AV214" i="1"/>
  <c r="BA214" i="1" s="1"/>
  <c r="AW214" i="1"/>
  <c r="BB214" i="1" s="1"/>
  <c r="BF214" i="1"/>
  <c r="BG214" i="1"/>
  <c r="BI214" i="1"/>
  <c r="N215" i="1"/>
  <c r="AI215" i="1" s="1"/>
  <c r="O215" i="1"/>
  <c r="AJ215" i="1" s="1"/>
  <c r="BI215" i="1" s="1"/>
  <c r="P215" i="1"/>
  <c r="Q215" i="1"/>
  <c r="W215" i="1"/>
  <c r="X215" i="1"/>
  <c r="Z215" i="1"/>
  <c r="AA215" i="1"/>
  <c r="AC215" i="1"/>
  <c r="AD215" i="1"/>
  <c r="AF215" i="1"/>
  <c r="AG215" i="1"/>
  <c r="AT215" i="1"/>
  <c r="AU215" i="1"/>
  <c r="AY215" i="1" s="1"/>
  <c r="AV215" i="1"/>
  <c r="BA215" i="1" s="1"/>
  <c r="AW215" i="1"/>
  <c r="BB215" i="1" s="1"/>
  <c r="AZ215" i="1"/>
  <c r="BE215" i="1" s="1"/>
  <c r="BF215" i="1"/>
  <c r="BG215" i="1"/>
  <c r="BJ215" i="1"/>
  <c r="N216" i="1"/>
  <c r="O216" i="1"/>
  <c r="AJ216" i="1" s="1"/>
  <c r="BI216" i="1" s="1"/>
  <c r="P216" i="1"/>
  <c r="Q216" i="1"/>
  <c r="W216" i="1"/>
  <c r="X216" i="1"/>
  <c r="Z216" i="1"/>
  <c r="AA216" i="1"/>
  <c r="AC216" i="1"/>
  <c r="AD216" i="1"/>
  <c r="AF216" i="1"/>
  <c r="AG216" i="1"/>
  <c r="AI216" i="1"/>
  <c r="AT216" i="1"/>
  <c r="AU216" i="1"/>
  <c r="AY216" i="1" s="1"/>
  <c r="BD216" i="1" s="1"/>
  <c r="AV216" i="1"/>
  <c r="AW216" i="1"/>
  <c r="BB216" i="1" s="1"/>
  <c r="BA216" i="1"/>
  <c r="BF216" i="1"/>
  <c r="BG216" i="1"/>
  <c r="N217" i="1"/>
  <c r="AI217" i="1" s="1"/>
  <c r="O217" i="1"/>
  <c r="AJ217" i="1" s="1"/>
  <c r="BI217" i="1" s="1"/>
  <c r="P217" i="1"/>
  <c r="Q217" i="1"/>
  <c r="W217" i="1"/>
  <c r="X217" i="1"/>
  <c r="Z217" i="1"/>
  <c r="AA217" i="1"/>
  <c r="AC217" i="1"/>
  <c r="AD217" i="1"/>
  <c r="AF217" i="1"/>
  <c r="AG217" i="1"/>
  <c r="AT217" i="1"/>
  <c r="AU217" i="1"/>
  <c r="AY217" i="1" s="1"/>
  <c r="BD217" i="1" s="1"/>
  <c r="AV217" i="1"/>
  <c r="BA217" i="1" s="1"/>
  <c r="AW217" i="1"/>
  <c r="AZ217" i="1"/>
  <c r="BE217" i="1" s="1"/>
  <c r="BB217" i="1"/>
  <c r="BF217" i="1"/>
  <c r="BG217" i="1"/>
  <c r="N218" i="1"/>
  <c r="O218" i="1"/>
  <c r="AJ218" i="1" s="1"/>
  <c r="BI218" i="1" s="1"/>
  <c r="P218" i="1"/>
  <c r="Q218" i="1"/>
  <c r="W218" i="1"/>
  <c r="X218" i="1"/>
  <c r="Z218" i="1"/>
  <c r="AA218" i="1"/>
  <c r="AC218" i="1"/>
  <c r="AD218" i="1"/>
  <c r="AF218" i="1"/>
  <c r="AG218" i="1"/>
  <c r="AI218" i="1"/>
  <c r="BJ218" i="1" s="1"/>
  <c r="AT218" i="1"/>
  <c r="AU218" i="1"/>
  <c r="AY218" i="1" s="1"/>
  <c r="AV218" i="1"/>
  <c r="BA218" i="1" s="1"/>
  <c r="AW218" i="1"/>
  <c r="BB218" i="1" s="1"/>
  <c r="BF218" i="1"/>
  <c r="BG218" i="1"/>
  <c r="N219" i="1"/>
  <c r="AI219" i="1" s="1"/>
  <c r="O219" i="1"/>
  <c r="AJ219" i="1" s="1"/>
  <c r="BI219" i="1" s="1"/>
  <c r="P219" i="1"/>
  <c r="Q219" i="1"/>
  <c r="W219" i="1"/>
  <c r="X219" i="1"/>
  <c r="Z219" i="1"/>
  <c r="AA219" i="1"/>
  <c r="AC219" i="1"/>
  <c r="AD219" i="1"/>
  <c r="AF219" i="1"/>
  <c r="AG219" i="1"/>
  <c r="AT219" i="1"/>
  <c r="AU219" i="1"/>
  <c r="AY219" i="1" s="1"/>
  <c r="AV219" i="1"/>
  <c r="BA219" i="1" s="1"/>
  <c r="AW219" i="1"/>
  <c r="BB219" i="1" s="1"/>
  <c r="AZ219" i="1"/>
  <c r="BE219" i="1" s="1"/>
  <c r="BF219" i="1"/>
  <c r="BG219" i="1"/>
  <c r="BJ219" i="1"/>
  <c r="N220" i="1"/>
  <c r="O220" i="1"/>
  <c r="AJ220" i="1" s="1"/>
  <c r="BI220" i="1" s="1"/>
  <c r="P220" i="1"/>
  <c r="Q220" i="1"/>
  <c r="W220" i="1"/>
  <c r="X220" i="1"/>
  <c r="Z220" i="1"/>
  <c r="AA220" i="1"/>
  <c r="AC220" i="1"/>
  <c r="AD220" i="1"/>
  <c r="AF220" i="1"/>
  <c r="AG220" i="1"/>
  <c r="AI220" i="1"/>
  <c r="AT220" i="1"/>
  <c r="AU220" i="1"/>
  <c r="AY220" i="1" s="1"/>
  <c r="BD220" i="1" s="1"/>
  <c r="AV220" i="1"/>
  <c r="BA220" i="1" s="1"/>
  <c r="AW220" i="1"/>
  <c r="BB220" i="1"/>
  <c r="BF220" i="1"/>
  <c r="BG220" i="1"/>
  <c r="N221" i="1"/>
  <c r="AI221" i="1" s="1"/>
  <c r="BJ221" i="1" s="1"/>
  <c r="O221" i="1"/>
  <c r="AJ221" i="1" s="1"/>
  <c r="BI221" i="1" s="1"/>
  <c r="P221" i="1"/>
  <c r="Q221" i="1"/>
  <c r="W221" i="1"/>
  <c r="X221" i="1"/>
  <c r="Z221" i="1"/>
  <c r="AA221" i="1"/>
  <c r="AC221" i="1"/>
  <c r="AD221" i="1"/>
  <c r="AF221" i="1"/>
  <c r="AG221" i="1"/>
  <c r="AT221" i="1"/>
  <c r="AU221" i="1"/>
  <c r="AY221" i="1" s="1"/>
  <c r="BD221" i="1" s="1"/>
  <c r="AV221" i="1"/>
  <c r="BA221" i="1" s="1"/>
  <c r="AW221" i="1"/>
  <c r="BB221" i="1" s="1"/>
  <c r="AZ221" i="1"/>
  <c r="BE221" i="1" s="1"/>
  <c r="BF221" i="1"/>
  <c r="BG221" i="1"/>
  <c r="N222" i="1"/>
  <c r="O222" i="1"/>
  <c r="AJ222" i="1" s="1"/>
  <c r="BI222" i="1" s="1"/>
  <c r="P222" i="1"/>
  <c r="Q222" i="1"/>
  <c r="W222" i="1"/>
  <c r="X222" i="1"/>
  <c r="Z222" i="1"/>
  <c r="AA222" i="1"/>
  <c r="AC222" i="1"/>
  <c r="AD222" i="1"/>
  <c r="AF222" i="1"/>
  <c r="AG222" i="1"/>
  <c r="AI222" i="1"/>
  <c r="BJ222" i="1" s="1"/>
  <c r="AT222" i="1"/>
  <c r="AU222" i="1"/>
  <c r="AY222" i="1" s="1"/>
  <c r="AV222" i="1"/>
  <c r="BA222" i="1" s="1"/>
  <c r="AW222" i="1"/>
  <c r="BB222" i="1"/>
  <c r="BF222" i="1"/>
  <c r="BG222" i="1"/>
  <c r="N223" i="1"/>
  <c r="AI223" i="1" s="1"/>
  <c r="BJ223" i="1" s="1"/>
  <c r="O223" i="1"/>
  <c r="AJ223" i="1" s="1"/>
  <c r="BI223" i="1" s="1"/>
  <c r="P223" i="1"/>
  <c r="Q223" i="1"/>
  <c r="W223" i="1"/>
  <c r="X223" i="1"/>
  <c r="Z223" i="1"/>
  <c r="AA223" i="1"/>
  <c r="AC223" i="1"/>
  <c r="AD223" i="1"/>
  <c r="AF223" i="1"/>
  <c r="AG223" i="1"/>
  <c r="AT223" i="1"/>
  <c r="AU223" i="1"/>
  <c r="AY223" i="1" s="1"/>
  <c r="BD223" i="1" s="1"/>
  <c r="AV223" i="1"/>
  <c r="BA223" i="1" s="1"/>
  <c r="AW223" i="1"/>
  <c r="BB223" i="1" s="1"/>
  <c r="AZ223" i="1"/>
  <c r="BE223" i="1" s="1"/>
  <c r="BF223" i="1"/>
  <c r="BG223" i="1"/>
  <c r="N224" i="1"/>
  <c r="O224" i="1"/>
  <c r="AJ224" i="1" s="1"/>
  <c r="BI224" i="1" s="1"/>
  <c r="P224" i="1"/>
  <c r="Q224" i="1"/>
  <c r="W224" i="1"/>
  <c r="X224" i="1"/>
  <c r="Z224" i="1"/>
  <c r="AA224" i="1"/>
  <c r="AC224" i="1"/>
  <c r="AD224" i="1"/>
  <c r="AF224" i="1"/>
  <c r="AG224" i="1"/>
  <c r="AI224" i="1"/>
  <c r="BJ224" i="1" s="1"/>
  <c r="AT224" i="1"/>
  <c r="AU224" i="1"/>
  <c r="AY224" i="1" s="1"/>
  <c r="BD224" i="1" s="1"/>
  <c r="AV224" i="1"/>
  <c r="AW224" i="1"/>
  <c r="BB224" i="1" s="1"/>
  <c r="BA224" i="1"/>
  <c r="BF224" i="1"/>
  <c r="BG224" i="1"/>
  <c r="N225" i="1"/>
  <c r="AI225" i="1" s="1"/>
  <c r="BJ225" i="1" s="1"/>
  <c r="O225" i="1"/>
  <c r="AJ225" i="1" s="1"/>
  <c r="BI225" i="1" s="1"/>
  <c r="P225" i="1"/>
  <c r="Q225" i="1"/>
  <c r="W225" i="1"/>
  <c r="X225" i="1"/>
  <c r="Z225" i="1"/>
  <c r="AA225" i="1"/>
  <c r="AC225" i="1"/>
  <c r="AD225" i="1"/>
  <c r="AF225" i="1"/>
  <c r="AG225" i="1"/>
  <c r="AT225" i="1"/>
  <c r="AU225" i="1"/>
  <c r="AY225" i="1" s="1"/>
  <c r="BD225" i="1" s="1"/>
  <c r="AV225" i="1"/>
  <c r="BA225" i="1" s="1"/>
  <c r="AW225" i="1"/>
  <c r="AZ225" i="1"/>
  <c r="BE225" i="1" s="1"/>
  <c r="BB225" i="1"/>
  <c r="BF225" i="1"/>
  <c r="BG225" i="1"/>
  <c r="N226" i="1"/>
  <c r="O226" i="1"/>
  <c r="AJ226" i="1" s="1"/>
  <c r="P226" i="1"/>
  <c r="Q226" i="1"/>
  <c r="W226" i="1"/>
  <c r="X226" i="1"/>
  <c r="Z226" i="1"/>
  <c r="AA226" i="1"/>
  <c r="AC226" i="1"/>
  <c r="AD226" i="1"/>
  <c r="AF226" i="1"/>
  <c r="AG226" i="1"/>
  <c r="AI226" i="1"/>
  <c r="BJ226" i="1" s="1"/>
  <c r="AT226" i="1"/>
  <c r="AU226" i="1"/>
  <c r="AY226" i="1" s="1"/>
  <c r="AV226" i="1"/>
  <c r="BA226" i="1" s="1"/>
  <c r="AW226" i="1"/>
  <c r="BB226" i="1" s="1"/>
  <c r="BF226" i="1"/>
  <c r="BG226" i="1"/>
  <c r="BI226" i="1"/>
  <c r="N227" i="1"/>
  <c r="AI227" i="1" s="1"/>
  <c r="BJ227" i="1" s="1"/>
  <c r="O227" i="1"/>
  <c r="AJ227" i="1" s="1"/>
  <c r="BI227" i="1" s="1"/>
  <c r="P227" i="1"/>
  <c r="Q227" i="1"/>
  <c r="W227" i="1"/>
  <c r="X227" i="1"/>
  <c r="Z227" i="1"/>
  <c r="AA227" i="1"/>
  <c r="AC227" i="1"/>
  <c r="AD227" i="1"/>
  <c r="AF227" i="1"/>
  <c r="AG227" i="1"/>
  <c r="AT227" i="1"/>
  <c r="AU227" i="1"/>
  <c r="AY227" i="1" s="1"/>
  <c r="BD227" i="1" s="1"/>
  <c r="AV227" i="1"/>
  <c r="BA227" i="1" s="1"/>
  <c r="AW227" i="1"/>
  <c r="BB227" i="1" s="1"/>
  <c r="AZ227" i="1"/>
  <c r="BE227" i="1" s="1"/>
  <c r="BF227" i="1"/>
  <c r="BG227" i="1"/>
  <c r="N228" i="1"/>
  <c r="O228" i="1"/>
  <c r="AJ228" i="1" s="1"/>
  <c r="BI228" i="1" s="1"/>
  <c r="P228" i="1"/>
  <c r="Q228" i="1"/>
  <c r="W228" i="1"/>
  <c r="X228" i="1"/>
  <c r="Z228" i="1"/>
  <c r="AA228" i="1"/>
  <c r="AC228" i="1"/>
  <c r="AD228" i="1"/>
  <c r="AF228" i="1"/>
  <c r="AG228" i="1"/>
  <c r="AI228" i="1"/>
  <c r="BJ228" i="1" s="1"/>
  <c r="AT228" i="1"/>
  <c r="AU228" i="1"/>
  <c r="AY228" i="1" s="1"/>
  <c r="BD228" i="1" s="1"/>
  <c r="AV228" i="1"/>
  <c r="AW228" i="1"/>
  <c r="BB228" i="1" s="1"/>
  <c r="BA228" i="1"/>
  <c r="BF228" i="1"/>
  <c r="BG228" i="1"/>
  <c r="N229" i="1"/>
  <c r="AI229" i="1" s="1"/>
  <c r="BJ229" i="1" s="1"/>
  <c r="O229" i="1"/>
  <c r="AJ229" i="1" s="1"/>
  <c r="BI229" i="1" s="1"/>
  <c r="P229" i="1"/>
  <c r="Q229" i="1"/>
  <c r="W229" i="1"/>
  <c r="X229" i="1"/>
  <c r="Z229" i="1"/>
  <c r="AA229" i="1"/>
  <c r="AC229" i="1"/>
  <c r="AD229" i="1"/>
  <c r="AF229" i="1"/>
  <c r="AG229" i="1"/>
  <c r="AT229" i="1"/>
  <c r="AU229" i="1"/>
  <c r="AY229" i="1" s="1"/>
  <c r="BD229" i="1" s="1"/>
  <c r="AV229" i="1"/>
  <c r="BA229" i="1" s="1"/>
  <c r="AW229" i="1"/>
  <c r="BB229" i="1" s="1"/>
  <c r="AZ229" i="1"/>
  <c r="BE229" i="1" s="1"/>
  <c r="BF229" i="1"/>
  <c r="BG229" i="1"/>
  <c r="N230" i="1"/>
  <c r="O230" i="1"/>
  <c r="AJ230" i="1" s="1"/>
  <c r="BI230" i="1" s="1"/>
  <c r="P230" i="1"/>
  <c r="Q230" i="1"/>
  <c r="W230" i="1"/>
  <c r="X230" i="1"/>
  <c r="Z230" i="1"/>
  <c r="AA230" i="1"/>
  <c r="AC230" i="1"/>
  <c r="AD230" i="1"/>
  <c r="AF230" i="1"/>
  <c r="AG230" i="1"/>
  <c r="AI230" i="1"/>
  <c r="BJ230" i="1" s="1"/>
  <c r="AT230" i="1"/>
  <c r="AU230" i="1"/>
  <c r="AY230" i="1" s="1"/>
  <c r="AV230" i="1"/>
  <c r="BA230" i="1" s="1"/>
  <c r="AW230" i="1"/>
  <c r="BB230" i="1" s="1"/>
  <c r="BF230" i="1"/>
  <c r="BG230" i="1"/>
  <c r="N231" i="1"/>
  <c r="AI231" i="1" s="1"/>
  <c r="O231" i="1"/>
  <c r="AJ231" i="1" s="1"/>
  <c r="BI231" i="1" s="1"/>
  <c r="P231" i="1"/>
  <c r="Q231" i="1"/>
  <c r="W231" i="1"/>
  <c r="X231" i="1"/>
  <c r="Z231" i="1"/>
  <c r="AA231" i="1"/>
  <c r="AC231" i="1"/>
  <c r="AD231" i="1"/>
  <c r="AF231" i="1"/>
  <c r="AG231" i="1"/>
  <c r="AT231" i="1"/>
  <c r="AZ231" i="1" s="1"/>
  <c r="BE231" i="1" s="1"/>
  <c r="AU231" i="1"/>
  <c r="AY231" i="1" s="1"/>
  <c r="BD231" i="1" s="1"/>
  <c r="AV231" i="1"/>
  <c r="BA231" i="1" s="1"/>
  <c r="AW231" i="1"/>
  <c r="BB231" i="1" s="1"/>
  <c r="BF231" i="1"/>
  <c r="BG231" i="1"/>
  <c r="BJ231" i="1"/>
  <c r="N232" i="1"/>
  <c r="O232" i="1"/>
  <c r="AJ232" i="1" s="1"/>
  <c r="BI232" i="1" s="1"/>
  <c r="P232" i="1"/>
  <c r="Q232" i="1"/>
  <c r="W232" i="1"/>
  <c r="X232" i="1"/>
  <c r="Z232" i="1"/>
  <c r="AA232" i="1"/>
  <c r="AC232" i="1"/>
  <c r="AD232" i="1"/>
  <c r="AF232" i="1"/>
  <c r="AG232" i="1"/>
  <c r="AI232" i="1"/>
  <c r="BJ232" i="1" s="1"/>
  <c r="AT232" i="1"/>
  <c r="AU232" i="1"/>
  <c r="AY232" i="1" s="1"/>
  <c r="BD232" i="1" s="1"/>
  <c r="AV232" i="1"/>
  <c r="BA232" i="1" s="1"/>
  <c r="AW232" i="1"/>
  <c r="BB232" i="1"/>
  <c r="BF232" i="1"/>
  <c r="BG232" i="1"/>
  <c r="N233" i="1"/>
  <c r="AI233" i="1" s="1"/>
  <c r="BJ233" i="1" s="1"/>
  <c r="O233" i="1"/>
  <c r="AJ233" i="1" s="1"/>
  <c r="BI233" i="1" s="1"/>
  <c r="P233" i="1"/>
  <c r="Q233" i="1"/>
  <c r="W233" i="1"/>
  <c r="X233" i="1"/>
  <c r="Z233" i="1"/>
  <c r="AA233" i="1"/>
  <c r="AC233" i="1"/>
  <c r="AD233" i="1"/>
  <c r="AF233" i="1"/>
  <c r="AG233" i="1"/>
  <c r="AT233" i="1"/>
  <c r="AU233" i="1"/>
  <c r="AY233" i="1" s="1"/>
  <c r="BD233" i="1" s="1"/>
  <c r="AV233" i="1"/>
  <c r="BA233" i="1" s="1"/>
  <c r="AW233" i="1"/>
  <c r="BB233" i="1" s="1"/>
  <c r="AZ233" i="1"/>
  <c r="BE233" i="1" s="1"/>
  <c r="BF233" i="1"/>
  <c r="BG233" i="1"/>
  <c r="N234" i="1"/>
  <c r="O234" i="1"/>
  <c r="AJ234" i="1" s="1"/>
  <c r="BI234" i="1" s="1"/>
  <c r="P234" i="1"/>
  <c r="Q234" i="1"/>
  <c r="W234" i="1"/>
  <c r="X234" i="1"/>
  <c r="Z234" i="1"/>
  <c r="AA234" i="1"/>
  <c r="AC234" i="1"/>
  <c r="AD234" i="1"/>
  <c r="AF234" i="1"/>
  <c r="AG234" i="1"/>
  <c r="AI234" i="1"/>
  <c r="BJ234" i="1" s="1"/>
  <c r="AT234" i="1"/>
  <c r="AU234" i="1"/>
  <c r="AY234" i="1" s="1"/>
  <c r="AV234" i="1"/>
  <c r="BA234" i="1" s="1"/>
  <c r="AW234" i="1"/>
  <c r="BB234" i="1" s="1"/>
  <c r="BF234" i="1"/>
  <c r="BG234" i="1"/>
  <c r="N235" i="1"/>
  <c r="AI235" i="1" s="1"/>
  <c r="O235" i="1"/>
  <c r="AJ235" i="1" s="1"/>
  <c r="BI235" i="1" s="1"/>
  <c r="P235" i="1"/>
  <c r="Q235" i="1"/>
  <c r="W235" i="1"/>
  <c r="X235" i="1"/>
  <c r="Z235" i="1"/>
  <c r="AA235" i="1"/>
  <c r="AC235" i="1"/>
  <c r="AD235" i="1"/>
  <c r="AF235" i="1"/>
  <c r="AG235" i="1"/>
  <c r="AT235" i="1"/>
  <c r="AU235" i="1"/>
  <c r="AY235" i="1" s="1"/>
  <c r="BD235" i="1" s="1"/>
  <c r="AV235" i="1"/>
  <c r="BA235" i="1" s="1"/>
  <c r="AW235" i="1"/>
  <c r="BB235" i="1" s="1"/>
  <c r="AZ235" i="1"/>
  <c r="BE235" i="1"/>
  <c r="BF235" i="1"/>
  <c r="BG235" i="1"/>
  <c r="BJ235" i="1"/>
  <c r="N236" i="1"/>
  <c r="O236" i="1"/>
  <c r="AJ236" i="1" s="1"/>
  <c r="P236" i="1"/>
  <c r="Q236" i="1"/>
  <c r="W236" i="1"/>
  <c r="X236" i="1"/>
  <c r="Z236" i="1"/>
  <c r="AA236" i="1"/>
  <c r="AC236" i="1"/>
  <c r="AD236" i="1"/>
  <c r="AF236" i="1"/>
  <c r="AG236" i="1"/>
  <c r="AI236" i="1"/>
  <c r="BJ236" i="1" s="1"/>
  <c r="AT236" i="1"/>
  <c r="AU236" i="1"/>
  <c r="AY236" i="1" s="1"/>
  <c r="BD236" i="1" s="1"/>
  <c r="AV236" i="1"/>
  <c r="BA236" i="1" s="1"/>
  <c r="AW236" i="1"/>
  <c r="BB236" i="1"/>
  <c r="BF236" i="1"/>
  <c r="BG236" i="1"/>
  <c r="BI236" i="1"/>
  <c r="N237" i="1"/>
  <c r="AI237" i="1" s="1"/>
  <c r="O237" i="1"/>
  <c r="AJ237" i="1" s="1"/>
  <c r="BI237" i="1" s="1"/>
  <c r="P237" i="1"/>
  <c r="Q237" i="1"/>
  <c r="W237" i="1"/>
  <c r="X237" i="1"/>
  <c r="Z237" i="1"/>
  <c r="AA237" i="1"/>
  <c r="AC237" i="1"/>
  <c r="AD237" i="1"/>
  <c r="AF237" i="1"/>
  <c r="AG237" i="1"/>
  <c r="AT237" i="1"/>
  <c r="AU237" i="1"/>
  <c r="AY237" i="1" s="1"/>
  <c r="BD237" i="1" s="1"/>
  <c r="AV237" i="1"/>
  <c r="BA237" i="1" s="1"/>
  <c r="AW237" i="1"/>
  <c r="AZ237" i="1"/>
  <c r="BE237" i="1" s="1"/>
  <c r="BB237" i="1"/>
  <c r="BF237" i="1"/>
  <c r="BG237" i="1"/>
  <c r="BJ237" i="1"/>
  <c r="N238" i="1"/>
  <c r="O238" i="1"/>
  <c r="AJ238" i="1" s="1"/>
  <c r="P238" i="1"/>
  <c r="Q238" i="1"/>
  <c r="W238" i="1"/>
  <c r="X238" i="1"/>
  <c r="Z238" i="1"/>
  <c r="AA238" i="1"/>
  <c r="AC238" i="1"/>
  <c r="AD238" i="1"/>
  <c r="AF238" i="1"/>
  <c r="AG238" i="1"/>
  <c r="AI238" i="1"/>
  <c r="BJ238" i="1" s="1"/>
  <c r="AT238" i="1"/>
  <c r="AU238" i="1"/>
  <c r="AY238" i="1" s="1"/>
  <c r="AV238" i="1"/>
  <c r="BA238" i="1" s="1"/>
  <c r="AW238" i="1"/>
  <c r="BB238" i="1" s="1"/>
  <c r="BF238" i="1"/>
  <c r="BG238" i="1"/>
  <c r="BI238" i="1"/>
  <c r="N239" i="1"/>
  <c r="AI239" i="1" s="1"/>
  <c r="O239" i="1"/>
  <c r="AJ239" i="1" s="1"/>
  <c r="BI239" i="1" s="1"/>
  <c r="P239" i="1"/>
  <c r="Q239" i="1"/>
  <c r="W239" i="1"/>
  <c r="X239" i="1"/>
  <c r="Z239" i="1"/>
  <c r="AA239" i="1"/>
  <c r="AC239" i="1"/>
  <c r="AD239" i="1"/>
  <c r="AF239" i="1"/>
  <c r="AG239" i="1"/>
  <c r="AT239" i="1"/>
  <c r="AU239" i="1"/>
  <c r="AY239" i="1" s="1"/>
  <c r="BD239" i="1" s="1"/>
  <c r="AV239" i="1"/>
  <c r="BA239" i="1" s="1"/>
  <c r="AW239" i="1"/>
  <c r="BB239" i="1" s="1"/>
  <c r="AZ239" i="1"/>
  <c r="BE239" i="1" s="1"/>
  <c r="BF239" i="1"/>
  <c r="BG239" i="1"/>
  <c r="BJ239" i="1"/>
  <c r="N240" i="1"/>
  <c r="O240" i="1"/>
  <c r="AJ240" i="1" s="1"/>
  <c r="BI240" i="1" s="1"/>
  <c r="P240" i="1"/>
  <c r="Q240" i="1"/>
  <c r="W240" i="1"/>
  <c r="X240" i="1"/>
  <c r="Z240" i="1"/>
  <c r="AA240" i="1"/>
  <c r="AC240" i="1"/>
  <c r="AD240" i="1"/>
  <c r="AF240" i="1"/>
  <c r="AG240" i="1"/>
  <c r="AI240" i="1"/>
  <c r="BJ240" i="1" s="1"/>
  <c r="AT240" i="1"/>
  <c r="AU240" i="1"/>
  <c r="AY240" i="1" s="1"/>
  <c r="BD240" i="1" s="1"/>
  <c r="AV240" i="1"/>
  <c r="AW240" i="1"/>
  <c r="BB240" i="1" s="1"/>
  <c r="BA240" i="1"/>
  <c r="BF240" i="1"/>
  <c r="BG240" i="1"/>
  <c r="N241" i="1"/>
  <c r="AI241" i="1" s="1"/>
  <c r="BJ241" i="1" s="1"/>
  <c r="O241" i="1"/>
  <c r="AJ241" i="1" s="1"/>
  <c r="BI241" i="1" s="1"/>
  <c r="P241" i="1"/>
  <c r="Q241" i="1"/>
  <c r="W241" i="1"/>
  <c r="X241" i="1"/>
  <c r="Z241" i="1"/>
  <c r="AA241" i="1"/>
  <c r="AC241" i="1"/>
  <c r="AD241" i="1"/>
  <c r="AF241" i="1"/>
  <c r="AG241" i="1"/>
  <c r="AT241" i="1"/>
  <c r="AU241" i="1"/>
  <c r="AY241" i="1" s="1"/>
  <c r="BD241" i="1" s="1"/>
  <c r="AV241" i="1"/>
  <c r="BA241" i="1" s="1"/>
  <c r="AW241" i="1"/>
  <c r="AZ241" i="1"/>
  <c r="BE241" i="1" s="1"/>
  <c r="BB241" i="1"/>
  <c r="BF241" i="1"/>
  <c r="BG241" i="1"/>
  <c r="N242" i="1"/>
  <c r="O242" i="1"/>
  <c r="AJ242" i="1" s="1"/>
  <c r="BI242" i="1" s="1"/>
  <c r="P242" i="1"/>
  <c r="Q242" i="1"/>
  <c r="W242" i="1"/>
  <c r="X242" i="1"/>
  <c r="Z242" i="1"/>
  <c r="AA242" i="1"/>
  <c r="AC242" i="1"/>
  <c r="AD242" i="1"/>
  <c r="AF242" i="1"/>
  <c r="AG242" i="1"/>
  <c r="AI242" i="1"/>
  <c r="BJ242" i="1" s="1"/>
  <c r="AT242" i="1"/>
  <c r="AU242" i="1"/>
  <c r="AY242" i="1" s="1"/>
  <c r="AV242" i="1"/>
  <c r="BA242" i="1" s="1"/>
  <c r="AW242" i="1"/>
  <c r="BB242" i="1"/>
  <c r="BF242" i="1"/>
  <c r="BG242" i="1"/>
  <c r="N243" i="1"/>
  <c r="AI243" i="1" s="1"/>
  <c r="O243" i="1"/>
  <c r="AJ243" i="1" s="1"/>
  <c r="BI243" i="1" s="1"/>
  <c r="P243" i="1"/>
  <c r="Q243" i="1"/>
  <c r="W243" i="1"/>
  <c r="X243" i="1"/>
  <c r="Z243" i="1"/>
  <c r="AA243" i="1"/>
  <c r="AC243" i="1"/>
  <c r="AD243" i="1"/>
  <c r="AF243" i="1"/>
  <c r="AG243" i="1"/>
  <c r="AT243" i="1"/>
  <c r="AU243" i="1"/>
  <c r="AY243" i="1" s="1"/>
  <c r="BD243" i="1" s="1"/>
  <c r="AV243" i="1"/>
  <c r="BA243" i="1" s="1"/>
  <c r="AW243" i="1"/>
  <c r="BB243" i="1" s="1"/>
  <c r="AZ243" i="1"/>
  <c r="BE243" i="1" s="1"/>
  <c r="BF243" i="1"/>
  <c r="BG243" i="1"/>
  <c r="N244" i="1"/>
  <c r="O244" i="1"/>
  <c r="AJ244" i="1" s="1"/>
  <c r="BI244" i="1" s="1"/>
  <c r="P244" i="1"/>
  <c r="Q244" i="1"/>
  <c r="W244" i="1"/>
  <c r="X244" i="1"/>
  <c r="Z244" i="1"/>
  <c r="AA244" i="1"/>
  <c r="AC244" i="1"/>
  <c r="AD244" i="1"/>
  <c r="AF244" i="1"/>
  <c r="AG244" i="1"/>
  <c r="AI244" i="1"/>
  <c r="BJ244" i="1" s="1"/>
  <c r="AT244" i="1"/>
  <c r="AU244" i="1"/>
  <c r="AY244" i="1" s="1"/>
  <c r="BD244" i="1" s="1"/>
  <c r="AV244" i="1"/>
  <c r="BA244" i="1" s="1"/>
  <c r="AW244" i="1"/>
  <c r="BB244" i="1" s="1"/>
  <c r="BF244" i="1"/>
  <c r="BG244" i="1"/>
  <c r="N245" i="1"/>
  <c r="AI245" i="1" s="1"/>
  <c r="BJ245" i="1" s="1"/>
  <c r="O245" i="1"/>
  <c r="P245" i="1"/>
  <c r="Q245" i="1"/>
  <c r="W245" i="1"/>
  <c r="X245" i="1"/>
  <c r="Z245" i="1"/>
  <c r="AA245" i="1"/>
  <c r="AC245" i="1"/>
  <c r="AD245" i="1"/>
  <c r="AF245" i="1"/>
  <c r="AG245" i="1"/>
  <c r="AJ245" i="1"/>
  <c r="BI245" i="1" s="1"/>
  <c r="AT245" i="1"/>
  <c r="AU245" i="1"/>
  <c r="AY245" i="1" s="1"/>
  <c r="BD245" i="1" s="1"/>
  <c r="AV245" i="1"/>
  <c r="AW245" i="1"/>
  <c r="BB245" i="1" s="1"/>
  <c r="AZ245" i="1"/>
  <c r="BE245" i="1" s="1"/>
  <c r="BA245" i="1"/>
  <c r="BF245" i="1"/>
  <c r="BG245" i="1"/>
  <c r="N246" i="1"/>
  <c r="O246" i="1"/>
  <c r="AJ246" i="1" s="1"/>
  <c r="BI246" i="1" s="1"/>
  <c r="P246" i="1"/>
  <c r="Q246" i="1"/>
  <c r="W246" i="1"/>
  <c r="X246" i="1"/>
  <c r="Z246" i="1"/>
  <c r="AA246" i="1"/>
  <c r="AC246" i="1"/>
  <c r="AD246" i="1"/>
  <c r="AF246" i="1"/>
  <c r="AG246" i="1"/>
  <c r="AI246" i="1"/>
  <c r="BJ246" i="1" s="1"/>
  <c r="AT246" i="1"/>
  <c r="AU246" i="1"/>
  <c r="AY246" i="1" s="1"/>
  <c r="AV246" i="1"/>
  <c r="BA246" i="1" s="1"/>
  <c r="AW246" i="1"/>
  <c r="BB246" i="1"/>
  <c r="BF246" i="1"/>
  <c r="BG246" i="1"/>
  <c r="N247" i="1"/>
  <c r="AI247" i="1" s="1"/>
  <c r="BJ247" i="1" s="1"/>
  <c r="O247" i="1"/>
  <c r="AJ247" i="1" s="1"/>
  <c r="BI247" i="1" s="1"/>
  <c r="P247" i="1"/>
  <c r="Q247" i="1"/>
  <c r="W247" i="1"/>
  <c r="X247" i="1"/>
  <c r="Z247" i="1"/>
  <c r="AA247" i="1"/>
  <c r="AC247" i="1"/>
  <c r="AD247" i="1"/>
  <c r="AF247" i="1"/>
  <c r="AG247" i="1"/>
  <c r="AT247" i="1"/>
  <c r="AU247" i="1"/>
  <c r="AY247" i="1" s="1"/>
  <c r="BD247" i="1" s="1"/>
  <c r="AV247" i="1"/>
  <c r="BA247" i="1" s="1"/>
  <c r="AW247" i="1"/>
  <c r="BB247" i="1" s="1"/>
  <c r="AZ247" i="1"/>
  <c r="BE247" i="1" s="1"/>
  <c r="BF247" i="1"/>
  <c r="BG247" i="1"/>
  <c r="N248" i="1"/>
  <c r="O248" i="1"/>
  <c r="AJ248" i="1" s="1"/>
  <c r="P248" i="1"/>
  <c r="Q248" i="1"/>
  <c r="W248" i="1"/>
  <c r="X248" i="1"/>
  <c r="Z248" i="1"/>
  <c r="AA248" i="1"/>
  <c r="AC248" i="1"/>
  <c r="AD248" i="1"/>
  <c r="AF248" i="1"/>
  <c r="AG248" i="1"/>
  <c r="AI248" i="1"/>
  <c r="BJ248" i="1" s="1"/>
  <c r="AT248" i="1"/>
  <c r="AU248" i="1"/>
  <c r="AY248" i="1" s="1"/>
  <c r="AV248" i="1"/>
  <c r="AW248" i="1"/>
  <c r="BB248" i="1" s="1"/>
  <c r="BA248" i="1"/>
  <c r="BD248" i="1"/>
  <c r="BF248" i="1"/>
  <c r="BG248" i="1"/>
  <c r="BI248" i="1"/>
  <c r="N249" i="1"/>
  <c r="AI249" i="1" s="1"/>
  <c r="O249" i="1"/>
  <c r="AJ249" i="1" s="1"/>
  <c r="BI249" i="1" s="1"/>
  <c r="P249" i="1"/>
  <c r="Q249" i="1"/>
  <c r="W249" i="1"/>
  <c r="X249" i="1"/>
  <c r="Z249" i="1"/>
  <c r="AA249" i="1"/>
  <c r="AC249" i="1"/>
  <c r="AD249" i="1"/>
  <c r="AF249" i="1"/>
  <c r="AG249" i="1"/>
  <c r="AT249" i="1"/>
  <c r="AU249" i="1"/>
  <c r="AY249" i="1" s="1"/>
  <c r="BD249" i="1" s="1"/>
  <c r="AV249" i="1"/>
  <c r="BA249" i="1" s="1"/>
  <c r="AW249" i="1"/>
  <c r="AZ249" i="1"/>
  <c r="BE249" i="1" s="1"/>
  <c r="BB249" i="1"/>
  <c r="BF249" i="1"/>
  <c r="BG249" i="1"/>
  <c r="N250" i="1"/>
  <c r="O250" i="1"/>
  <c r="AJ250" i="1" s="1"/>
  <c r="P250" i="1"/>
  <c r="Q250" i="1"/>
  <c r="W250" i="1"/>
  <c r="X250" i="1"/>
  <c r="Z250" i="1"/>
  <c r="AA250" i="1"/>
  <c r="AC250" i="1"/>
  <c r="AD250" i="1"/>
  <c r="AF250" i="1"/>
  <c r="AG250" i="1"/>
  <c r="AI250" i="1"/>
  <c r="AT250" i="1"/>
  <c r="AU250" i="1"/>
  <c r="AY250" i="1" s="1"/>
  <c r="BD250" i="1" s="1"/>
  <c r="AV250" i="1"/>
  <c r="BA250" i="1" s="1"/>
  <c r="AW250" i="1"/>
  <c r="BB250" i="1" s="1"/>
  <c r="BF250" i="1"/>
  <c r="BG250" i="1"/>
  <c r="BI250" i="1"/>
  <c r="N251" i="1"/>
  <c r="AI251" i="1" s="1"/>
  <c r="O251" i="1"/>
  <c r="AJ251" i="1" s="1"/>
  <c r="BI251" i="1" s="1"/>
  <c r="P251" i="1"/>
  <c r="Q251" i="1"/>
  <c r="W251" i="1"/>
  <c r="X251" i="1"/>
  <c r="Z251" i="1"/>
  <c r="AA251" i="1"/>
  <c r="AC251" i="1"/>
  <c r="AD251" i="1"/>
  <c r="AF251" i="1"/>
  <c r="AG251" i="1"/>
  <c r="AT251" i="1"/>
  <c r="AU251" i="1"/>
  <c r="AY251" i="1" s="1"/>
  <c r="AV251" i="1"/>
  <c r="BA251" i="1" s="1"/>
  <c r="AW251" i="1"/>
  <c r="AZ251" i="1"/>
  <c r="BE251" i="1" s="1"/>
  <c r="BB251" i="1"/>
  <c r="BF251" i="1"/>
  <c r="BG251" i="1"/>
  <c r="N252" i="1"/>
  <c r="O252" i="1"/>
  <c r="AJ252" i="1" s="1"/>
  <c r="P252" i="1"/>
  <c r="Q252" i="1"/>
  <c r="W252" i="1"/>
  <c r="X252" i="1"/>
  <c r="Z252" i="1"/>
  <c r="AA252" i="1"/>
  <c r="AC252" i="1"/>
  <c r="AD252" i="1"/>
  <c r="AF252" i="1"/>
  <c r="AG252" i="1"/>
  <c r="AI252" i="1"/>
  <c r="AT252" i="1"/>
  <c r="AU252" i="1"/>
  <c r="AY252" i="1" s="1"/>
  <c r="BD252" i="1" s="1"/>
  <c r="AV252" i="1"/>
  <c r="AW252" i="1"/>
  <c r="BB252" i="1" s="1"/>
  <c r="BA252" i="1"/>
  <c r="BF252" i="1"/>
  <c r="BG252" i="1"/>
  <c r="N253" i="1"/>
  <c r="O253" i="1"/>
  <c r="P253" i="1"/>
  <c r="Q253" i="1"/>
  <c r="W253" i="1"/>
  <c r="X253" i="1"/>
  <c r="Z253" i="1"/>
  <c r="AA253" i="1"/>
  <c r="AC253" i="1"/>
  <c r="AD253" i="1"/>
  <c r="AF253" i="1"/>
  <c r="AG253" i="1"/>
  <c r="AI253" i="1"/>
  <c r="BJ253" i="1" s="1"/>
  <c r="AJ253" i="1"/>
  <c r="BI253" i="1" s="1"/>
  <c r="AT253" i="1"/>
  <c r="AU253" i="1"/>
  <c r="AY253" i="1" s="1"/>
  <c r="BD253" i="1" s="1"/>
  <c r="AV253" i="1"/>
  <c r="BA253" i="1" s="1"/>
  <c r="AW253" i="1"/>
  <c r="BB253" i="1" s="1"/>
  <c r="BF253" i="1"/>
  <c r="BG253" i="1"/>
  <c r="N254" i="1"/>
  <c r="AI254" i="1" s="1"/>
  <c r="O254" i="1"/>
  <c r="AJ254" i="1" s="1"/>
  <c r="BI254" i="1" s="1"/>
  <c r="P254" i="1"/>
  <c r="Q254" i="1"/>
  <c r="W254" i="1"/>
  <c r="X254" i="1"/>
  <c r="Z254" i="1"/>
  <c r="AA254" i="1"/>
  <c r="AC254" i="1"/>
  <c r="AD254" i="1"/>
  <c r="AF254" i="1"/>
  <c r="AG254" i="1"/>
  <c r="AT254" i="1"/>
  <c r="AU254" i="1"/>
  <c r="AY254" i="1" s="1"/>
  <c r="AV254" i="1"/>
  <c r="BA254" i="1" s="1"/>
  <c r="AW254" i="1"/>
  <c r="AZ254" i="1"/>
  <c r="BE254" i="1" s="1"/>
  <c r="BB254" i="1"/>
  <c r="BF254" i="1"/>
  <c r="BG254" i="1"/>
  <c r="N255" i="1"/>
  <c r="O255" i="1"/>
  <c r="AJ255" i="1" s="1"/>
  <c r="BI255" i="1" s="1"/>
  <c r="P255" i="1"/>
  <c r="Q255" i="1"/>
  <c r="W255" i="1"/>
  <c r="X255" i="1"/>
  <c r="Z255" i="1"/>
  <c r="AA255" i="1"/>
  <c r="AC255" i="1"/>
  <c r="AD255" i="1"/>
  <c r="AF255" i="1"/>
  <c r="AG255" i="1"/>
  <c r="AI255" i="1"/>
  <c r="BJ255" i="1" s="1"/>
  <c r="AT255" i="1"/>
  <c r="AU255" i="1"/>
  <c r="AY255" i="1" s="1"/>
  <c r="BD255" i="1" s="1"/>
  <c r="AV255" i="1"/>
  <c r="AW255" i="1"/>
  <c r="BB255" i="1" s="1"/>
  <c r="BA255" i="1"/>
  <c r="BF255" i="1"/>
  <c r="BG255" i="1"/>
  <c r="N256" i="1"/>
  <c r="AI256" i="1" s="1"/>
  <c r="O256" i="1"/>
  <c r="AJ256" i="1" s="1"/>
  <c r="BI256" i="1" s="1"/>
  <c r="P256" i="1"/>
  <c r="Q256" i="1"/>
  <c r="W256" i="1"/>
  <c r="X256" i="1"/>
  <c r="Z256" i="1"/>
  <c r="AA256" i="1"/>
  <c r="AC256" i="1"/>
  <c r="AD256" i="1"/>
  <c r="AF256" i="1"/>
  <c r="AG256" i="1"/>
  <c r="AT256" i="1"/>
  <c r="AU256" i="1"/>
  <c r="AY256" i="1" s="1"/>
  <c r="AV256" i="1"/>
  <c r="BA256" i="1" s="1"/>
  <c r="AW256" i="1"/>
  <c r="BB256" i="1" s="1"/>
  <c r="AZ256" i="1"/>
  <c r="BE256" i="1" s="1"/>
  <c r="BF256" i="1"/>
  <c r="BG256" i="1"/>
  <c r="N257" i="1"/>
  <c r="O257" i="1"/>
  <c r="AJ257" i="1" s="1"/>
  <c r="BI257" i="1" s="1"/>
  <c r="P257" i="1"/>
  <c r="Q257" i="1"/>
  <c r="W257" i="1"/>
  <c r="X257" i="1"/>
  <c r="Z257" i="1"/>
  <c r="AA257" i="1"/>
  <c r="AC257" i="1"/>
  <c r="AD257" i="1"/>
  <c r="AF257" i="1"/>
  <c r="AG257" i="1"/>
  <c r="AI257" i="1"/>
  <c r="BJ257" i="1" s="1"/>
  <c r="AT257" i="1"/>
  <c r="AU257" i="1"/>
  <c r="AY257" i="1" s="1"/>
  <c r="BD257" i="1" s="1"/>
  <c r="AV257" i="1"/>
  <c r="AW257" i="1"/>
  <c r="BB257" i="1" s="1"/>
  <c r="BA257" i="1"/>
  <c r="BF257" i="1"/>
  <c r="BG257" i="1"/>
  <c r="N2" i="1"/>
  <c r="BJ243" i="1" l="1"/>
  <c r="AB249" i="1"/>
  <c r="AB243" i="1"/>
  <c r="AB225" i="1"/>
  <c r="Y254" i="1"/>
  <c r="AH239" i="1"/>
  <c r="AB229" i="1"/>
  <c r="AB213" i="1"/>
  <c r="AE202" i="1"/>
  <c r="R1" i="3"/>
  <c r="R2" i="3"/>
  <c r="BJ250" i="1"/>
  <c r="BJ249" i="1"/>
  <c r="BJ252" i="1"/>
  <c r="AE228" i="1"/>
  <c r="Y228" i="1"/>
  <c r="Y216" i="1"/>
  <c r="AE205" i="1"/>
  <c r="Y205" i="1"/>
  <c r="AH204" i="1"/>
  <c r="AB204" i="1"/>
  <c r="AH187" i="1"/>
  <c r="Y187" i="1"/>
  <c r="AH183" i="1"/>
  <c r="AB183" i="1"/>
  <c r="Y183" i="1"/>
  <c r="AE182" i="1"/>
  <c r="Y182" i="1"/>
  <c r="AB253" i="1"/>
  <c r="AH235" i="1"/>
  <c r="AB235" i="1"/>
  <c r="AB221" i="1"/>
  <c r="AH208" i="1"/>
  <c r="AB208" i="1"/>
  <c r="AH189" i="1"/>
  <c r="AB189" i="1"/>
  <c r="Y194" i="1"/>
  <c r="Y249" i="1"/>
  <c r="Y247" i="1"/>
  <c r="Y241" i="1"/>
  <c r="AE235" i="1"/>
  <c r="AE234" i="1"/>
  <c r="Y234" i="1"/>
  <c r="AE232" i="1"/>
  <c r="Y232" i="1"/>
  <c r="AE225" i="1"/>
  <c r="AE224" i="1"/>
  <c r="Y224" i="1"/>
  <c r="AE220" i="1"/>
  <c r="Y220" i="1"/>
  <c r="Y217" i="1"/>
  <c r="AE213" i="1"/>
  <c r="AE212" i="1"/>
  <c r="Y212" i="1"/>
  <c r="Y189" i="1"/>
  <c r="Y185" i="1"/>
  <c r="AH200" i="1"/>
  <c r="AH198" i="1"/>
  <c r="AB198" i="1"/>
  <c r="AH194" i="1"/>
  <c r="AB194" i="1"/>
  <c r="AB231" i="1"/>
  <c r="AH223" i="1"/>
  <c r="AB223" i="1"/>
  <c r="AB216" i="1"/>
  <c r="AH215" i="1"/>
  <c r="AB215" i="1"/>
  <c r="AE256" i="1"/>
  <c r="Y256" i="1"/>
  <c r="AE246" i="1"/>
  <c r="Y246" i="1"/>
  <c r="AH245" i="1"/>
  <c r="AE221" i="1"/>
  <c r="Y210" i="1"/>
  <c r="AE206" i="1"/>
  <c r="AE186" i="1"/>
  <c r="Y237" i="1"/>
  <c r="Y198" i="1"/>
  <c r="AE193" i="1"/>
  <c r="Y193" i="1"/>
  <c r="AE188" i="1"/>
  <c r="Y188" i="1"/>
  <c r="AE184" i="1"/>
  <c r="Y184" i="1"/>
  <c r="AB251" i="1"/>
  <c r="AH217" i="1"/>
  <c r="AH211" i="1"/>
  <c r="AB211" i="1"/>
  <c r="AH206" i="1"/>
  <c r="AH202" i="1"/>
  <c r="AB196" i="1"/>
  <c r="AB192" i="1"/>
  <c r="AB245" i="1"/>
  <c r="AB239" i="1"/>
  <c r="AH237" i="1"/>
  <c r="AB233" i="1"/>
  <c r="AH231" i="1"/>
  <c r="AH227" i="1"/>
  <c r="AB227" i="1"/>
  <c r="AH219" i="1"/>
  <c r="AB219" i="1"/>
  <c r="AH185" i="1"/>
  <c r="Y255" i="1"/>
  <c r="AH254" i="1"/>
  <c r="AE236" i="1"/>
  <c r="Y236" i="1"/>
  <c r="AE233" i="1"/>
  <c r="AE229" i="1"/>
  <c r="AE253" i="1"/>
  <c r="AE251" i="1"/>
  <c r="AE250" i="1"/>
  <c r="Y250" i="1"/>
  <c r="AH249" i="1"/>
  <c r="Y248" i="1"/>
  <c r="AH247" i="1"/>
  <c r="Y245" i="1"/>
  <c r="AE243" i="1"/>
  <c r="AE242" i="1"/>
  <c r="Y242" i="1"/>
  <c r="AH241" i="1"/>
  <c r="Y239" i="1"/>
  <c r="AE231" i="1"/>
  <c r="AE230" i="1"/>
  <c r="Y230" i="1"/>
  <c r="AE227" i="1"/>
  <c r="AE226" i="1"/>
  <c r="Y226" i="1"/>
  <c r="AE223" i="1"/>
  <c r="AE222" i="1"/>
  <c r="Y222" i="1"/>
  <c r="AE219" i="1"/>
  <c r="AE218" i="1"/>
  <c r="Y218" i="1"/>
  <c r="AE215" i="1"/>
  <c r="AE214" i="1"/>
  <c r="Y214" i="1"/>
  <c r="AE211" i="1"/>
  <c r="Y208" i="1"/>
  <c r="AE207" i="1"/>
  <c r="Y207" i="1"/>
  <c r="Y204" i="1"/>
  <c r="AE203" i="1"/>
  <c r="Y203" i="1"/>
  <c r="Y202" i="1"/>
  <c r="AE201" i="1"/>
  <c r="Y201" i="1"/>
  <c r="Y200" i="1"/>
  <c r="AE199" i="1"/>
  <c r="Y199" i="1"/>
  <c r="AE196" i="1"/>
  <c r="AE192" i="1"/>
  <c r="AB254" i="1"/>
  <c r="AB248" i="1"/>
  <c r="AB247" i="1"/>
  <c r="AB241" i="1"/>
  <c r="AB237" i="1"/>
  <c r="AH233" i="1"/>
  <c r="AH229" i="1"/>
  <c r="AH225" i="1"/>
  <c r="AH221" i="1"/>
  <c r="AB217" i="1"/>
  <c r="AH213" i="1"/>
  <c r="AB210" i="1"/>
  <c r="AB200" i="1"/>
  <c r="AB199" i="1"/>
  <c r="AH196" i="1"/>
  <c r="AH192" i="1"/>
  <c r="AB187" i="1"/>
  <c r="AB202" i="1"/>
  <c r="AB201" i="1"/>
  <c r="AB185" i="1"/>
  <c r="Y257" i="1"/>
  <c r="AH256" i="1"/>
  <c r="AB256" i="1"/>
  <c r="AE254" i="1"/>
  <c r="Y253" i="1"/>
  <c r="AE252" i="1"/>
  <c r="Y252" i="1"/>
  <c r="AH251" i="1"/>
  <c r="Y251" i="1"/>
  <c r="AE249" i="1"/>
  <c r="AE248" i="1"/>
  <c r="AE247" i="1"/>
  <c r="AE245" i="1"/>
  <c r="AE244" i="1"/>
  <c r="Y244" i="1"/>
  <c r="AH243" i="1"/>
  <c r="Y243" i="1"/>
  <c r="AE241" i="1"/>
  <c r="AE240" i="1"/>
  <c r="Y240" i="1"/>
  <c r="AE239" i="1"/>
  <c r="AE238" i="1"/>
  <c r="Y238" i="1"/>
  <c r="AE237" i="1"/>
  <c r="Y235" i="1"/>
  <c r="Y233" i="1"/>
  <c r="Y231" i="1"/>
  <c r="Y229" i="1"/>
  <c r="Y227" i="1"/>
  <c r="Y225" i="1"/>
  <c r="Y223" i="1"/>
  <c r="Y221" i="1"/>
  <c r="Y219" i="1"/>
  <c r="AE217" i="1"/>
  <c r="AE216" i="1"/>
  <c r="Y215" i="1"/>
  <c r="Y213" i="1"/>
  <c r="Y211" i="1"/>
  <c r="AE210" i="1"/>
  <c r="AE209" i="1"/>
  <c r="Y209" i="1"/>
  <c r="AE208" i="1"/>
  <c r="Y206" i="1"/>
  <c r="AE204" i="1"/>
  <c r="AE200" i="1"/>
  <c r="AE198" i="1"/>
  <c r="AE197" i="1"/>
  <c r="Y197" i="1"/>
  <c r="Y196" i="1"/>
  <c r="AE195" i="1"/>
  <c r="Y195" i="1"/>
  <c r="AE194" i="1"/>
  <c r="Y192" i="1"/>
  <c r="AE191" i="1"/>
  <c r="Y191" i="1"/>
  <c r="AE190" i="1"/>
  <c r="Y190" i="1"/>
  <c r="AE189" i="1"/>
  <c r="AE187" i="1"/>
  <c r="Y186" i="1"/>
  <c r="AE185" i="1"/>
  <c r="AE183" i="1"/>
  <c r="AE255" i="1"/>
  <c r="AB246" i="1"/>
  <c r="AB244" i="1"/>
  <c r="AB242" i="1"/>
  <c r="AH238" i="1"/>
  <c r="AH234" i="1"/>
  <c r="AH226" i="1"/>
  <c r="AH218" i="1"/>
  <c r="AB190" i="1"/>
  <c r="AH230" i="1"/>
  <c r="AH222" i="1"/>
  <c r="AB212" i="1"/>
  <c r="AH210" i="1"/>
  <c r="AH207" i="1"/>
  <c r="AB197" i="1"/>
  <c r="AB195" i="1"/>
  <c r="AB191" i="1"/>
  <c r="AE257" i="1"/>
  <c r="AB252" i="1"/>
  <c r="AB250" i="1"/>
  <c r="AH236" i="1"/>
  <c r="AH232" i="1"/>
  <c r="AH228" i="1"/>
  <c r="AH224" i="1"/>
  <c r="AH220" i="1"/>
  <c r="AB214" i="1"/>
  <c r="AB209" i="1"/>
  <c r="AB205" i="1"/>
  <c r="AB203" i="1"/>
  <c r="AH193" i="1"/>
  <c r="AH188" i="1"/>
  <c r="AH184" i="1"/>
  <c r="AH182" i="1"/>
  <c r="AH257" i="1"/>
  <c r="AB257" i="1"/>
  <c r="AH255" i="1"/>
  <c r="AB255" i="1"/>
  <c r="AH253" i="1"/>
  <c r="AH252" i="1"/>
  <c r="AH250" i="1"/>
  <c r="AH248" i="1"/>
  <c r="AH246" i="1"/>
  <c r="AH244" i="1"/>
  <c r="AH242" i="1"/>
  <c r="AH240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H216" i="1"/>
  <c r="AH214" i="1"/>
  <c r="AH212" i="1"/>
  <c r="AH209" i="1"/>
  <c r="AB207" i="1"/>
  <c r="AH205" i="1"/>
  <c r="AH203" i="1"/>
  <c r="AH201" i="1"/>
  <c r="AH199" i="1"/>
  <c r="AH197" i="1"/>
  <c r="AH195" i="1"/>
  <c r="AB193" i="1"/>
  <c r="AH191" i="1"/>
  <c r="AH190" i="1"/>
  <c r="AB188" i="1"/>
  <c r="AH186" i="1"/>
  <c r="AB184" i="1"/>
  <c r="AB186" i="1"/>
  <c r="AB182" i="1"/>
  <c r="BD256" i="1"/>
  <c r="BD254" i="1"/>
  <c r="BJ254" i="1"/>
  <c r="BJ251" i="1"/>
  <c r="BJ256" i="1"/>
  <c r="BI252" i="1"/>
  <c r="BD251" i="1"/>
  <c r="AZ257" i="1"/>
  <c r="BE257" i="1" s="1"/>
  <c r="AZ255" i="1"/>
  <c r="BE255" i="1" s="1"/>
  <c r="AZ253" i="1"/>
  <c r="BE253" i="1" s="1"/>
  <c r="AZ246" i="1"/>
  <c r="BE246" i="1" s="1"/>
  <c r="AZ242" i="1"/>
  <c r="BE242" i="1" s="1"/>
  <c r="AZ238" i="1"/>
  <c r="BE238" i="1" s="1"/>
  <c r="AZ234" i="1"/>
  <c r="BE234" i="1" s="1"/>
  <c r="AZ230" i="1"/>
  <c r="BE230" i="1" s="1"/>
  <c r="AZ226" i="1"/>
  <c r="BE226" i="1" s="1"/>
  <c r="BD222" i="1"/>
  <c r="AZ222" i="1"/>
  <c r="BE222" i="1" s="1"/>
  <c r="BJ220" i="1"/>
  <c r="BD219" i="1"/>
  <c r="BD214" i="1"/>
  <c r="AZ214" i="1"/>
  <c r="BE214" i="1" s="1"/>
  <c r="BJ212" i="1"/>
  <c r="BD211" i="1"/>
  <c r="BJ210" i="1"/>
  <c r="BD208" i="1"/>
  <c r="BJ206" i="1"/>
  <c r="AZ252" i="1"/>
  <c r="BE252" i="1" s="1"/>
  <c r="AZ250" i="1"/>
  <c r="BE250" i="1" s="1"/>
  <c r="AZ248" i="1"/>
  <c r="BE248" i="1" s="1"/>
  <c r="BD246" i="1"/>
  <c r="AZ244" i="1"/>
  <c r="BE244" i="1" s="1"/>
  <c r="BD242" i="1"/>
  <c r="AZ240" i="1"/>
  <c r="BE240" i="1" s="1"/>
  <c r="BD238" i="1"/>
  <c r="AZ236" i="1"/>
  <c r="BE236" i="1" s="1"/>
  <c r="BD234" i="1"/>
  <c r="AZ232" i="1"/>
  <c r="BE232" i="1" s="1"/>
  <c r="BD230" i="1"/>
  <c r="AZ228" i="1"/>
  <c r="BE228" i="1" s="1"/>
  <c r="BD226" i="1"/>
  <c r="AZ224" i="1"/>
  <c r="BE224" i="1" s="1"/>
  <c r="BD218" i="1"/>
  <c r="AZ218" i="1"/>
  <c r="BE218" i="1" s="1"/>
  <c r="BJ217" i="1"/>
  <c r="BJ216" i="1"/>
  <c r="BD215" i="1"/>
  <c r="BD210" i="1"/>
  <c r="AZ210" i="1"/>
  <c r="BE210" i="1" s="1"/>
  <c r="AZ220" i="1"/>
  <c r="BE220" i="1" s="1"/>
  <c r="AZ216" i="1"/>
  <c r="BE216" i="1" s="1"/>
  <c r="AZ212" i="1"/>
  <c r="BE212" i="1" s="1"/>
  <c r="BJ208" i="1"/>
  <c r="BD206" i="1"/>
  <c r="BD204" i="1"/>
  <c r="AZ209" i="1"/>
  <c r="BE209" i="1" s="1"/>
  <c r="AZ207" i="1"/>
  <c r="BE207" i="1" s="1"/>
  <c r="AZ205" i="1"/>
  <c r="BE205" i="1" s="1"/>
  <c r="AZ203" i="1"/>
  <c r="BE203" i="1" s="1"/>
  <c r="BD200" i="1"/>
  <c r="BD198" i="1"/>
  <c r="BD196" i="1"/>
  <c r="AZ201" i="1"/>
  <c r="BE201" i="1" s="1"/>
  <c r="AZ199" i="1"/>
  <c r="BE199" i="1" s="1"/>
  <c r="AZ197" i="1"/>
  <c r="BE197" i="1" s="1"/>
  <c r="AZ202" i="1"/>
  <c r="BE202" i="1" s="1"/>
  <c r="AZ193" i="1"/>
  <c r="BE193" i="1" s="1"/>
  <c r="AZ191" i="1"/>
  <c r="BE191" i="1" s="1"/>
  <c r="AZ189" i="1"/>
  <c r="BE189" i="1" s="1"/>
  <c r="AZ187" i="1"/>
  <c r="BE187" i="1" s="1"/>
  <c r="AZ185" i="1"/>
  <c r="BE185" i="1" s="1"/>
  <c r="AZ183" i="1"/>
  <c r="BE183" i="1" s="1"/>
  <c r="AZ194" i="1"/>
  <c r="BE194" i="1" s="1"/>
  <c r="AZ192" i="1"/>
  <c r="BE192" i="1" s="1"/>
  <c r="AZ190" i="1"/>
  <c r="BE190" i="1" s="1"/>
  <c r="AZ188" i="1"/>
  <c r="BE188" i="1" s="1"/>
  <c r="AZ186" i="1"/>
  <c r="BE186" i="1" s="1"/>
  <c r="AZ184" i="1"/>
  <c r="BE184" i="1" s="1"/>
  <c r="AZ1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AA2" i="1"/>
  <c r="Z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AC181" i="1"/>
  <c r="AD181" i="1"/>
  <c r="AC3" i="1"/>
  <c r="AD3" i="1"/>
  <c r="AC4" i="1"/>
  <c r="AD4" i="1"/>
  <c r="AC5" i="1"/>
  <c r="AD5" i="1"/>
  <c r="AC6" i="1"/>
  <c r="AD6" i="1"/>
  <c r="AC7" i="1"/>
  <c r="AD7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D2" i="1"/>
  <c r="AC2" i="1"/>
  <c r="X2" i="1"/>
  <c r="W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R3" i="3" l="1"/>
  <c r="BE182" i="1"/>
  <c r="Y77" i="1"/>
  <c r="AB77" i="1"/>
  <c r="AE77" i="1"/>
  <c r="AH77" i="1"/>
  <c r="Y78" i="1"/>
  <c r="AB78" i="1"/>
  <c r="AE78" i="1"/>
  <c r="AH78" i="1"/>
  <c r="Y79" i="1"/>
  <c r="AB79" i="1"/>
  <c r="AE79" i="1"/>
  <c r="AH79" i="1"/>
  <c r="Y80" i="1"/>
  <c r="AB80" i="1"/>
  <c r="AE80" i="1"/>
  <c r="AH80" i="1"/>
  <c r="Y81" i="1"/>
  <c r="AB81" i="1"/>
  <c r="AE81" i="1"/>
  <c r="AH81" i="1"/>
  <c r="Y82" i="1"/>
  <c r="AB82" i="1"/>
  <c r="AE82" i="1"/>
  <c r="AH82" i="1"/>
  <c r="Y83" i="1"/>
  <c r="AB83" i="1"/>
  <c r="AE83" i="1"/>
  <c r="AH83" i="1"/>
  <c r="Y84" i="1"/>
  <c r="AB84" i="1"/>
  <c r="AE84" i="1"/>
  <c r="AH84" i="1"/>
  <c r="Y85" i="1"/>
  <c r="AB85" i="1"/>
  <c r="AE85" i="1"/>
  <c r="AH85" i="1"/>
  <c r="Y86" i="1"/>
  <c r="AB86" i="1"/>
  <c r="AE86" i="1"/>
  <c r="AH86" i="1"/>
  <c r="Y87" i="1"/>
  <c r="AB87" i="1"/>
  <c r="AE87" i="1"/>
  <c r="AH87" i="1"/>
  <c r="Y88" i="1"/>
  <c r="AB88" i="1"/>
  <c r="AE88" i="1"/>
  <c r="AH88" i="1"/>
  <c r="Y89" i="1"/>
  <c r="AB89" i="1"/>
  <c r="AE89" i="1"/>
  <c r="AH89" i="1"/>
  <c r="Y90" i="1"/>
  <c r="AB90" i="1"/>
  <c r="AE90" i="1"/>
  <c r="AH90" i="1"/>
  <c r="Y91" i="1"/>
  <c r="AB91" i="1"/>
  <c r="AE91" i="1"/>
  <c r="AH91" i="1"/>
  <c r="Y92" i="1"/>
  <c r="AB92" i="1"/>
  <c r="AE92" i="1"/>
  <c r="AH92" i="1"/>
  <c r="Y93" i="1"/>
  <c r="AB93" i="1"/>
  <c r="AE93" i="1"/>
  <c r="AH93" i="1"/>
  <c r="Y94" i="1"/>
  <c r="AB94" i="1"/>
  <c r="AE94" i="1"/>
  <c r="AH94" i="1"/>
  <c r="Y95" i="1"/>
  <c r="AB95" i="1"/>
  <c r="AE95" i="1"/>
  <c r="AH95" i="1"/>
  <c r="Y96" i="1"/>
  <c r="AB96" i="1"/>
  <c r="AE96" i="1"/>
  <c r="AH96" i="1"/>
  <c r="Y97" i="1"/>
  <c r="AB97" i="1"/>
  <c r="AE97" i="1"/>
  <c r="AH97" i="1"/>
  <c r="Y98" i="1"/>
  <c r="AB98" i="1"/>
  <c r="AE98" i="1"/>
  <c r="AH98" i="1"/>
  <c r="Y99" i="1"/>
  <c r="AB99" i="1"/>
  <c r="AE99" i="1"/>
  <c r="AH99" i="1"/>
  <c r="Y100" i="1"/>
  <c r="AB100" i="1"/>
  <c r="AE100" i="1"/>
  <c r="AH100" i="1"/>
  <c r="Y101" i="1"/>
  <c r="AB101" i="1"/>
  <c r="AE101" i="1"/>
  <c r="AH101" i="1"/>
  <c r="Y102" i="1"/>
  <c r="AB102" i="1"/>
  <c r="AE102" i="1"/>
  <c r="AH102" i="1"/>
  <c r="Y103" i="1"/>
  <c r="AB103" i="1"/>
  <c r="AE103" i="1"/>
  <c r="AH103" i="1"/>
  <c r="Y104" i="1"/>
  <c r="AB104" i="1"/>
  <c r="AE104" i="1"/>
  <c r="AH104" i="1"/>
  <c r="Y105" i="1"/>
  <c r="AB105" i="1"/>
  <c r="AE105" i="1"/>
  <c r="AH105" i="1"/>
  <c r="Y106" i="1"/>
  <c r="AB106" i="1"/>
  <c r="AE106" i="1"/>
  <c r="AH106" i="1"/>
  <c r="Y107" i="1"/>
  <c r="AB107" i="1"/>
  <c r="AE107" i="1"/>
  <c r="AH107" i="1"/>
  <c r="Y108" i="1"/>
  <c r="AB108" i="1"/>
  <c r="AE108" i="1"/>
  <c r="AH108" i="1"/>
  <c r="Y109" i="1"/>
  <c r="AB109" i="1"/>
  <c r="AE109" i="1"/>
  <c r="AH109" i="1"/>
  <c r="Y110" i="1"/>
  <c r="AB110" i="1"/>
  <c r="AE110" i="1"/>
  <c r="AH110" i="1"/>
  <c r="Y111" i="1"/>
  <c r="AB111" i="1"/>
  <c r="AE111" i="1"/>
  <c r="AH111" i="1"/>
  <c r="Y112" i="1"/>
  <c r="AB112" i="1"/>
  <c r="AE112" i="1"/>
  <c r="AH112" i="1"/>
  <c r="Y113" i="1"/>
  <c r="AB113" i="1"/>
  <c r="AE113" i="1"/>
  <c r="AH113" i="1"/>
  <c r="Y114" i="1"/>
  <c r="AB114" i="1"/>
  <c r="AE114" i="1"/>
  <c r="AH114" i="1"/>
  <c r="Y115" i="1"/>
  <c r="AB115" i="1"/>
  <c r="AE115" i="1"/>
  <c r="AH115" i="1"/>
  <c r="Y116" i="1"/>
  <c r="AB116" i="1"/>
  <c r="AE116" i="1"/>
  <c r="AH116" i="1"/>
  <c r="Y117" i="1"/>
  <c r="AB117" i="1"/>
  <c r="AE117" i="1"/>
  <c r="AH117" i="1"/>
  <c r="Y118" i="1"/>
  <c r="AB118" i="1"/>
  <c r="AE118" i="1"/>
  <c r="AH118" i="1"/>
  <c r="Y119" i="1"/>
  <c r="AB119" i="1"/>
  <c r="AE119" i="1"/>
  <c r="AH119" i="1"/>
  <c r="Y120" i="1"/>
  <c r="AB120" i="1"/>
  <c r="AE120" i="1"/>
  <c r="AH120" i="1"/>
  <c r="Y121" i="1"/>
  <c r="AB121" i="1"/>
  <c r="AE121" i="1"/>
  <c r="AH121" i="1"/>
  <c r="Y122" i="1"/>
  <c r="AB122" i="1"/>
  <c r="AE122" i="1"/>
  <c r="AH122" i="1"/>
  <c r="Y123" i="1"/>
  <c r="AB123" i="1"/>
  <c r="AE123" i="1"/>
  <c r="AH123" i="1"/>
  <c r="Y124" i="1"/>
  <c r="AB124" i="1"/>
  <c r="AE124" i="1"/>
  <c r="AH124" i="1"/>
  <c r="Y125" i="1"/>
  <c r="AB125" i="1"/>
  <c r="AE125" i="1"/>
  <c r="AH125" i="1"/>
  <c r="Y126" i="1"/>
  <c r="AB126" i="1"/>
  <c r="AE126" i="1"/>
  <c r="AH126" i="1"/>
  <c r="Y127" i="1"/>
  <c r="AB127" i="1"/>
  <c r="AE127" i="1"/>
  <c r="AH127" i="1"/>
  <c r="Y128" i="1"/>
  <c r="AB128" i="1"/>
  <c r="AE128" i="1"/>
  <c r="AH128" i="1"/>
  <c r="Y129" i="1"/>
  <c r="AB129" i="1"/>
  <c r="AE129" i="1"/>
  <c r="AH129" i="1"/>
  <c r="Y130" i="1"/>
  <c r="AB130" i="1"/>
  <c r="AE130" i="1"/>
  <c r="AH130" i="1"/>
  <c r="Y131" i="1"/>
  <c r="AB131" i="1"/>
  <c r="AE131" i="1"/>
  <c r="AH131" i="1"/>
  <c r="Y132" i="1"/>
  <c r="AB132" i="1"/>
  <c r="AE132" i="1"/>
  <c r="AH132" i="1"/>
  <c r="Y133" i="1"/>
  <c r="AB133" i="1"/>
  <c r="AE133" i="1"/>
  <c r="AH133" i="1"/>
  <c r="Y134" i="1"/>
  <c r="AB134" i="1"/>
  <c r="AE134" i="1"/>
  <c r="AH134" i="1"/>
  <c r="Y135" i="1"/>
  <c r="AB135" i="1"/>
  <c r="AE135" i="1"/>
  <c r="AH135" i="1"/>
  <c r="Y136" i="1"/>
  <c r="AB136" i="1"/>
  <c r="AE136" i="1"/>
  <c r="AH136" i="1"/>
  <c r="Y137" i="1"/>
  <c r="AB137" i="1"/>
  <c r="AE137" i="1"/>
  <c r="AH137" i="1"/>
  <c r="Y138" i="1"/>
  <c r="AB138" i="1"/>
  <c r="AE138" i="1"/>
  <c r="AH138" i="1"/>
  <c r="Y139" i="1"/>
  <c r="AB139" i="1"/>
  <c r="AE139" i="1"/>
  <c r="AH139" i="1"/>
  <c r="Y140" i="1"/>
  <c r="AB140" i="1"/>
  <c r="AE140" i="1"/>
  <c r="AH140" i="1"/>
  <c r="Y141" i="1"/>
  <c r="AB141" i="1"/>
  <c r="AE141" i="1"/>
  <c r="AH141" i="1"/>
  <c r="Y142" i="1"/>
  <c r="AB142" i="1"/>
  <c r="AE142" i="1"/>
  <c r="AH142" i="1"/>
  <c r="Y143" i="1"/>
  <c r="AB143" i="1"/>
  <c r="AE143" i="1"/>
  <c r="AH143" i="1"/>
  <c r="Y144" i="1"/>
  <c r="AB144" i="1"/>
  <c r="AE144" i="1"/>
  <c r="AH144" i="1"/>
  <c r="Y145" i="1"/>
  <c r="AB145" i="1"/>
  <c r="AE145" i="1"/>
  <c r="AH145" i="1"/>
  <c r="Y146" i="1"/>
  <c r="AB146" i="1"/>
  <c r="AE146" i="1"/>
  <c r="AH146" i="1"/>
  <c r="Y147" i="1"/>
  <c r="AB147" i="1"/>
  <c r="AE147" i="1"/>
  <c r="AH147" i="1"/>
  <c r="Y148" i="1"/>
  <c r="AB148" i="1"/>
  <c r="AE148" i="1"/>
  <c r="AH148" i="1"/>
  <c r="Y149" i="1"/>
  <c r="AB149" i="1"/>
  <c r="AE149" i="1"/>
  <c r="AH149" i="1"/>
  <c r="Y150" i="1"/>
  <c r="AB150" i="1"/>
  <c r="AE150" i="1"/>
  <c r="AH150" i="1"/>
  <c r="Y151" i="1"/>
  <c r="AB151" i="1"/>
  <c r="AE151" i="1"/>
  <c r="AH151" i="1"/>
  <c r="Y152" i="1"/>
  <c r="AB152" i="1"/>
  <c r="AE152" i="1"/>
  <c r="AH152" i="1"/>
  <c r="Y153" i="1"/>
  <c r="AB153" i="1"/>
  <c r="AE153" i="1"/>
  <c r="AH153" i="1"/>
  <c r="Y154" i="1"/>
  <c r="AB154" i="1"/>
  <c r="AE154" i="1"/>
  <c r="AH154" i="1"/>
  <c r="Y155" i="1"/>
  <c r="AB155" i="1"/>
  <c r="AE155" i="1"/>
  <c r="AH155" i="1"/>
  <c r="Y156" i="1"/>
  <c r="AB156" i="1"/>
  <c r="AE156" i="1"/>
  <c r="AH156" i="1"/>
  <c r="Y157" i="1"/>
  <c r="AB157" i="1"/>
  <c r="AE157" i="1"/>
  <c r="AH157" i="1"/>
  <c r="Y158" i="1"/>
  <c r="AB158" i="1"/>
  <c r="AE158" i="1"/>
  <c r="AH158" i="1"/>
  <c r="Y159" i="1"/>
  <c r="AB159" i="1"/>
  <c r="AE159" i="1"/>
  <c r="AH159" i="1"/>
  <c r="Y160" i="1"/>
  <c r="AB160" i="1"/>
  <c r="AE160" i="1"/>
  <c r="AH160" i="1"/>
  <c r="Y161" i="1"/>
  <c r="AB161" i="1"/>
  <c r="AE161" i="1"/>
  <c r="AH161" i="1"/>
  <c r="Y162" i="1"/>
  <c r="AB162" i="1"/>
  <c r="AE162" i="1"/>
  <c r="AH162" i="1"/>
  <c r="Y163" i="1"/>
  <c r="AB163" i="1"/>
  <c r="AE163" i="1"/>
  <c r="AH163" i="1"/>
  <c r="Y164" i="1"/>
  <c r="AB164" i="1"/>
  <c r="AE164" i="1"/>
  <c r="AH164" i="1"/>
  <c r="Y165" i="1"/>
  <c r="AB165" i="1"/>
  <c r="AE165" i="1"/>
  <c r="AH165" i="1"/>
  <c r="Y166" i="1"/>
  <c r="AB166" i="1"/>
  <c r="AE166" i="1"/>
  <c r="AH166" i="1"/>
  <c r="Y167" i="1"/>
  <c r="AB167" i="1"/>
  <c r="AE167" i="1"/>
  <c r="AH167" i="1"/>
  <c r="Y168" i="1"/>
  <c r="AB168" i="1"/>
  <c r="AE168" i="1"/>
  <c r="AH168" i="1"/>
  <c r="Y169" i="1"/>
  <c r="AB169" i="1"/>
  <c r="AE169" i="1"/>
  <c r="AH169" i="1"/>
  <c r="Y170" i="1"/>
  <c r="AB170" i="1"/>
  <c r="AE170" i="1"/>
  <c r="AH170" i="1"/>
  <c r="Y171" i="1"/>
  <c r="AB171" i="1"/>
  <c r="AE171" i="1"/>
  <c r="AH171" i="1"/>
  <c r="Y172" i="1"/>
  <c r="AB172" i="1"/>
  <c r="AE172" i="1"/>
  <c r="AH172" i="1"/>
  <c r="Y173" i="1"/>
  <c r="AB173" i="1"/>
  <c r="AE173" i="1"/>
  <c r="AH173" i="1"/>
  <c r="Y174" i="1"/>
  <c r="AB174" i="1"/>
  <c r="AE174" i="1"/>
  <c r="AH174" i="1"/>
  <c r="Y175" i="1"/>
  <c r="AB175" i="1"/>
  <c r="AE175" i="1"/>
  <c r="AH175" i="1"/>
  <c r="Y176" i="1"/>
  <c r="AB176" i="1"/>
  <c r="AE176" i="1"/>
  <c r="AH176" i="1"/>
  <c r="Y177" i="1"/>
  <c r="AB177" i="1"/>
  <c r="AE177" i="1"/>
  <c r="AH177" i="1"/>
  <c r="Y178" i="1"/>
  <c r="AB178" i="1"/>
  <c r="AE178" i="1"/>
  <c r="AH178" i="1"/>
  <c r="Y179" i="1"/>
  <c r="AB179" i="1"/>
  <c r="AE179" i="1"/>
  <c r="AH179" i="1"/>
  <c r="Y180" i="1"/>
  <c r="AB180" i="1"/>
  <c r="AE180" i="1"/>
  <c r="AH180" i="1"/>
  <c r="Y181" i="1"/>
  <c r="AB181" i="1"/>
  <c r="AE181" i="1"/>
  <c r="AH181" i="1"/>
  <c r="N181" i="1"/>
  <c r="AI181" i="1" s="1"/>
  <c r="O181" i="1"/>
  <c r="AJ181" i="1" s="1"/>
  <c r="BI181" i="1" s="1"/>
  <c r="P181" i="1"/>
  <c r="AV181" i="1"/>
  <c r="BA181" i="1" s="1"/>
  <c r="BG181" i="1"/>
  <c r="N180" i="1"/>
  <c r="O180" i="1"/>
  <c r="AJ180" i="1" s="1"/>
  <c r="BI180" i="1" s="1"/>
  <c r="P180" i="1"/>
  <c r="AV180" i="1"/>
  <c r="BA180" i="1" s="1"/>
  <c r="BG180" i="1"/>
  <c r="N179" i="1"/>
  <c r="AI179" i="1" s="1"/>
  <c r="O179" i="1"/>
  <c r="AJ179" i="1" s="1"/>
  <c r="BI179" i="1" s="1"/>
  <c r="P179" i="1"/>
  <c r="AV179" i="1"/>
  <c r="BA179" i="1" s="1"/>
  <c r="BG179" i="1"/>
  <c r="N178" i="1"/>
  <c r="O178" i="1"/>
  <c r="AJ178" i="1" s="1"/>
  <c r="BI178" i="1" s="1"/>
  <c r="P178" i="1"/>
  <c r="AV178" i="1"/>
  <c r="BA178" i="1" s="1"/>
  <c r="BG178" i="1"/>
  <c r="N177" i="1"/>
  <c r="O177" i="1"/>
  <c r="AJ177" i="1" s="1"/>
  <c r="BI177" i="1" s="1"/>
  <c r="P177" i="1"/>
  <c r="AV177" i="1"/>
  <c r="BA177" i="1" s="1"/>
  <c r="BG177" i="1"/>
  <c r="N176" i="1"/>
  <c r="O176" i="1"/>
  <c r="AJ176" i="1" s="1"/>
  <c r="BI176" i="1" s="1"/>
  <c r="P176" i="1"/>
  <c r="AV176" i="1"/>
  <c r="BA176" i="1" s="1"/>
  <c r="BG176" i="1"/>
  <c r="N175" i="1"/>
  <c r="O175" i="1"/>
  <c r="AJ175" i="1" s="1"/>
  <c r="BI175" i="1" s="1"/>
  <c r="P175" i="1"/>
  <c r="AV175" i="1"/>
  <c r="BA175" i="1" s="1"/>
  <c r="BG175" i="1"/>
  <c r="N174" i="1"/>
  <c r="O174" i="1"/>
  <c r="AJ174" i="1" s="1"/>
  <c r="BI174" i="1" s="1"/>
  <c r="P174" i="1"/>
  <c r="AV174" i="1"/>
  <c r="BA174" i="1" s="1"/>
  <c r="BG174" i="1"/>
  <c r="N173" i="1"/>
  <c r="AI173" i="1" s="1"/>
  <c r="O173" i="1"/>
  <c r="P173" i="1"/>
  <c r="AV173" i="1"/>
  <c r="BA173" i="1" s="1"/>
  <c r="BG173" i="1"/>
  <c r="N172" i="1"/>
  <c r="O172" i="1"/>
  <c r="AJ172" i="1" s="1"/>
  <c r="BI172" i="1" s="1"/>
  <c r="P172" i="1"/>
  <c r="AV172" i="1"/>
  <c r="BA172" i="1" s="1"/>
  <c r="BG172" i="1"/>
  <c r="N171" i="1"/>
  <c r="AI171" i="1" s="1"/>
  <c r="O171" i="1"/>
  <c r="AJ171" i="1" s="1"/>
  <c r="BI171" i="1" s="1"/>
  <c r="P171" i="1"/>
  <c r="AV171" i="1"/>
  <c r="BA171" i="1"/>
  <c r="BG171" i="1"/>
  <c r="N170" i="1"/>
  <c r="O170" i="1"/>
  <c r="AJ170" i="1" s="1"/>
  <c r="BI170" i="1" s="1"/>
  <c r="P170" i="1"/>
  <c r="AV170" i="1"/>
  <c r="BA170" i="1" s="1"/>
  <c r="BG170" i="1"/>
  <c r="N169" i="1"/>
  <c r="AI169" i="1" s="1"/>
  <c r="O169" i="1"/>
  <c r="AJ169" i="1" s="1"/>
  <c r="BI169" i="1" s="1"/>
  <c r="P169" i="1"/>
  <c r="AV169" i="1"/>
  <c r="BA169" i="1" s="1"/>
  <c r="BG169" i="1"/>
  <c r="N168" i="1"/>
  <c r="O168" i="1"/>
  <c r="AJ168" i="1" s="1"/>
  <c r="BI168" i="1" s="1"/>
  <c r="P168" i="1"/>
  <c r="AV168" i="1"/>
  <c r="BA168" i="1" s="1"/>
  <c r="BG168" i="1"/>
  <c r="N167" i="1"/>
  <c r="AI167" i="1" s="1"/>
  <c r="O167" i="1"/>
  <c r="AJ167" i="1" s="1"/>
  <c r="BI167" i="1" s="1"/>
  <c r="P167" i="1"/>
  <c r="AV167" i="1"/>
  <c r="BA167" i="1" s="1"/>
  <c r="BG167" i="1"/>
  <c r="AW181" i="1"/>
  <c r="BB181" i="1" s="1"/>
  <c r="BF181" i="1"/>
  <c r="AW180" i="1"/>
  <c r="BB180" i="1" s="1"/>
  <c r="BF180" i="1"/>
  <c r="AW179" i="1"/>
  <c r="BB179" i="1" s="1"/>
  <c r="BF179" i="1"/>
  <c r="AW178" i="1"/>
  <c r="BB178" i="1" s="1"/>
  <c r="BF178" i="1"/>
  <c r="AW177" i="1"/>
  <c r="BB177" i="1" s="1"/>
  <c r="BF177" i="1"/>
  <c r="AW176" i="1"/>
  <c r="BB176" i="1" s="1"/>
  <c r="BF176" i="1"/>
  <c r="AW175" i="1"/>
  <c r="BB175" i="1" s="1"/>
  <c r="BF175" i="1"/>
  <c r="AW174" i="1"/>
  <c r="BB174" i="1" s="1"/>
  <c r="BF174" i="1"/>
  <c r="AW173" i="1"/>
  <c r="BB173" i="1" s="1"/>
  <c r="BF173" i="1"/>
  <c r="AW172" i="1"/>
  <c r="BB172" i="1" s="1"/>
  <c r="BF172" i="1"/>
  <c r="AW171" i="1"/>
  <c r="BB171" i="1" s="1"/>
  <c r="BF171" i="1"/>
  <c r="AW170" i="1"/>
  <c r="BB170" i="1" s="1"/>
  <c r="BF170" i="1"/>
  <c r="AW169" i="1"/>
  <c r="BB169" i="1" s="1"/>
  <c r="BF169" i="1"/>
  <c r="AW168" i="1"/>
  <c r="BB168" i="1" s="1"/>
  <c r="BF168" i="1"/>
  <c r="AW167" i="1"/>
  <c r="BB167" i="1" s="1"/>
  <c r="BF167" i="1"/>
  <c r="AU181" i="1"/>
  <c r="AY181" i="1" s="1"/>
  <c r="AU180" i="1"/>
  <c r="AY180" i="1" s="1"/>
  <c r="AU179" i="1"/>
  <c r="AY179" i="1" s="1"/>
  <c r="AU178" i="1"/>
  <c r="AY178" i="1" s="1"/>
  <c r="AU177" i="1"/>
  <c r="AY177" i="1" s="1"/>
  <c r="AU176" i="1"/>
  <c r="AY176" i="1" s="1"/>
  <c r="AU175" i="1"/>
  <c r="AY175" i="1" s="1"/>
  <c r="AU174" i="1"/>
  <c r="AY174" i="1" s="1"/>
  <c r="AU173" i="1"/>
  <c r="AY173" i="1" s="1"/>
  <c r="AU172" i="1"/>
  <c r="AY172" i="1" s="1"/>
  <c r="AU171" i="1"/>
  <c r="AY171" i="1" s="1"/>
  <c r="AU170" i="1"/>
  <c r="AY170" i="1" s="1"/>
  <c r="AU169" i="1"/>
  <c r="AY169" i="1" s="1"/>
  <c r="AU168" i="1"/>
  <c r="AY168" i="1" s="1"/>
  <c r="AU167" i="1"/>
  <c r="AY167" i="1" s="1"/>
  <c r="AT181" i="1"/>
  <c r="AZ181" i="1" s="1"/>
  <c r="BE181" i="1" s="1"/>
  <c r="AT180" i="1"/>
  <c r="AZ180" i="1" s="1"/>
  <c r="BE180" i="1" s="1"/>
  <c r="AT179" i="1"/>
  <c r="AZ179" i="1" s="1"/>
  <c r="BE179" i="1" s="1"/>
  <c r="AT178" i="1"/>
  <c r="AZ178" i="1" s="1"/>
  <c r="BE178" i="1" s="1"/>
  <c r="AT177" i="1"/>
  <c r="AZ177" i="1" s="1"/>
  <c r="BE177" i="1" s="1"/>
  <c r="AT176" i="1"/>
  <c r="AZ176" i="1" s="1"/>
  <c r="BE176" i="1" s="1"/>
  <c r="AT175" i="1"/>
  <c r="AZ175" i="1" s="1"/>
  <c r="BE175" i="1" s="1"/>
  <c r="AT174" i="1"/>
  <c r="AZ174" i="1" s="1"/>
  <c r="BE174" i="1" s="1"/>
  <c r="AT173" i="1"/>
  <c r="AZ173" i="1" s="1"/>
  <c r="BE173" i="1" s="1"/>
  <c r="AT172" i="1"/>
  <c r="AZ172" i="1" s="1"/>
  <c r="BE172" i="1" s="1"/>
  <c r="AT171" i="1"/>
  <c r="AZ171" i="1" s="1"/>
  <c r="BE171" i="1" s="1"/>
  <c r="AT170" i="1"/>
  <c r="AZ170" i="1" s="1"/>
  <c r="BE170" i="1" s="1"/>
  <c r="AT169" i="1"/>
  <c r="AZ169" i="1" s="1"/>
  <c r="BE169" i="1" s="1"/>
  <c r="AT168" i="1"/>
  <c r="AZ168" i="1" s="1"/>
  <c r="BE168" i="1" s="1"/>
  <c r="AT167" i="1"/>
  <c r="AZ167" i="1" s="1"/>
  <c r="BE167" i="1" s="1"/>
  <c r="N166" i="1"/>
  <c r="AI166" i="1" s="1"/>
  <c r="O166" i="1"/>
  <c r="AJ166" i="1" s="1"/>
  <c r="P166" i="1"/>
  <c r="AV166" i="1"/>
  <c r="BA166" i="1" s="1"/>
  <c r="BG166" i="1"/>
  <c r="N165" i="1"/>
  <c r="AI165" i="1" s="1"/>
  <c r="O165" i="1"/>
  <c r="AJ165" i="1" s="1"/>
  <c r="BI165" i="1" s="1"/>
  <c r="P165" i="1"/>
  <c r="AV165" i="1"/>
  <c r="BA165" i="1" s="1"/>
  <c r="BG165" i="1"/>
  <c r="N164" i="1"/>
  <c r="O164" i="1"/>
  <c r="AJ164" i="1" s="1"/>
  <c r="BI164" i="1" s="1"/>
  <c r="P164" i="1"/>
  <c r="AV164" i="1"/>
  <c r="BA164" i="1" s="1"/>
  <c r="BG164" i="1"/>
  <c r="N163" i="1"/>
  <c r="AI163" i="1" s="1"/>
  <c r="O163" i="1"/>
  <c r="AJ163" i="1" s="1"/>
  <c r="BI163" i="1" s="1"/>
  <c r="P163" i="1"/>
  <c r="AV163" i="1"/>
  <c r="BA163" i="1" s="1"/>
  <c r="BG163" i="1"/>
  <c r="N162" i="1"/>
  <c r="O162" i="1"/>
  <c r="AJ162" i="1" s="1"/>
  <c r="BI162" i="1" s="1"/>
  <c r="P162" i="1"/>
  <c r="AV162" i="1"/>
  <c r="BA162" i="1" s="1"/>
  <c r="BG162" i="1"/>
  <c r="N161" i="1"/>
  <c r="AI161" i="1" s="1"/>
  <c r="O161" i="1"/>
  <c r="AJ161" i="1" s="1"/>
  <c r="BI161" i="1" s="1"/>
  <c r="P161" i="1"/>
  <c r="AV161" i="1"/>
  <c r="BA161" i="1" s="1"/>
  <c r="BG161" i="1"/>
  <c r="N160" i="1"/>
  <c r="O160" i="1"/>
  <c r="AJ160" i="1" s="1"/>
  <c r="BI160" i="1" s="1"/>
  <c r="P160" i="1"/>
  <c r="AV160" i="1"/>
  <c r="BA160" i="1" s="1"/>
  <c r="BG160" i="1"/>
  <c r="N159" i="1"/>
  <c r="AI159" i="1" s="1"/>
  <c r="O159" i="1"/>
  <c r="AJ159" i="1" s="1"/>
  <c r="BI159" i="1" s="1"/>
  <c r="P159" i="1"/>
  <c r="AV159" i="1"/>
  <c r="BA159" i="1" s="1"/>
  <c r="BG159" i="1"/>
  <c r="N158" i="1"/>
  <c r="AI158" i="1" s="1"/>
  <c r="O158" i="1"/>
  <c r="P158" i="1"/>
  <c r="AV158" i="1"/>
  <c r="BA158" i="1" s="1"/>
  <c r="BG158" i="1"/>
  <c r="N157" i="1"/>
  <c r="O157" i="1"/>
  <c r="AJ157" i="1" s="1"/>
  <c r="BI157" i="1" s="1"/>
  <c r="P157" i="1"/>
  <c r="AV157" i="1"/>
  <c r="BA157" i="1" s="1"/>
  <c r="BG157" i="1"/>
  <c r="N156" i="1"/>
  <c r="O156" i="1"/>
  <c r="AJ156" i="1" s="1"/>
  <c r="BI156" i="1" s="1"/>
  <c r="P156" i="1"/>
  <c r="AV156" i="1"/>
  <c r="BA156" i="1" s="1"/>
  <c r="BG156" i="1"/>
  <c r="N155" i="1"/>
  <c r="O155" i="1"/>
  <c r="AJ155" i="1" s="1"/>
  <c r="BI155" i="1" s="1"/>
  <c r="P155" i="1"/>
  <c r="AV155" i="1"/>
  <c r="BA155" i="1" s="1"/>
  <c r="BG155" i="1"/>
  <c r="N154" i="1"/>
  <c r="O154" i="1"/>
  <c r="AJ154" i="1" s="1"/>
  <c r="BI154" i="1" s="1"/>
  <c r="P154" i="1"/>
  <c r="AV154" i="1"/>
  <c r="BA154" i="1" s="1"/>
  <c r="BG154" i="1"/>
  <c r="N153" i="1"/>
  <c r="O153" i="1"/>
  <c r="AJ153" i="1" s="1"/>
  <c r="BI153" i="1" s="1"/>
  <c r="P153" i="1"/>
  <c r="AV153" i="1"/>
  <c r="BA153" i="1" s="1"/>
  <c r="BG153" i="1"/>
  <c r="N152" i="1"/>
  <c r="O152" i="1"/>
  <c r="AJ152" i="1" s="1"/>
  <c r="BI152" i="1" s="1"/>
  <c r="P152" i="1"/>
  <c r="AV152" i="1"/>
  <c r="BA152" i="1" s="1"/>
  <c r="BG152" i="1"/>
  <c r="AW166" i="1"/>
  <c r="BB166" i="1" s="1"/>
  <c r="BF166" i="1"/>
  <c r="AW165" i="1"/>
  <c r="BB165" i="1" s="1"/>
  <c r="BF165" i="1"/>
  <c r="AW164" i="1"/>
  <c r="BB164" i="1" s="1"/>
  <c r="BF164" i="1"/>
  <c r="AW163" i="1"/>
  <c r="BB163" i="1" s="1"/>
  <c r="BF163" i="1"/>
  <c r="AW162" i="1"/>
  <c r="BB162" i="1" s="1"/>
  <c r="BF162" i="1"/>
  <c r="AW161" i="1"/>
  <c r="BB161" i="1" s="1"/>
  <c r="BF161" i="1"/>
  <c r="AW160" i="1"/>
  <c r="BB160" i="1" s="1"/>
  <c r="BF160" i="1"/>
  <c r="AW159" i="1"/>
  <c r="BB159" i="1" s="1"/>
  <c r="BF159" i="1"/>
  <c r="AW158" i="1"/>
  <c r="BB158" i="1" s="1"/>
  <c r="BF158" i="1"/>
  <c r="AW157" i="1"/>
  <c r="BB157" i="1" s="1"/>
  <c r="BF157" i="1"/>
  <c r="AW156" i="1"/>
  <c r="BB156" i="1" s="1"/>
  <c r="BF156" i="1"/>
  <c r="AW155" i="1"/>
  <c r="BB155" i="1" s="1"/>
  <c r="BF155" i="1"/>
  <c r="AW154" i="1"/>
  <c r="BB154" i="1" s="1"/>
  <c r="BF154" i="1"/>
  <c r="AW153" i="1"/>
  <c r="BB153" i="1" s="1"/>
  <c r="BF153" i="1"/>
  <c r="AW152" i="1"/>
  <c r="BB152" i="1" s="1"/>
  <c r="BF152" i="1"/>
  <c r="AU166" i="1"/>
  <c r="AY166" i="1" s="1"/>
  <c r="AU165" i="1"/>
  <c r="AY165" i="1" s="1"/>
  <c r="AU164" i="1"/>
  <c r="AY164" i="1" s="1"/>
  <c r="AU163" i="1"/>
  <c r="AY163" i="1" s="1"/>
  <c r="AU162" i="1"/>
  <c r="AY162" i="1" s="1"/>
  <c r="AU161" i="1"/>
  <c r="AY161" i="1" s="1"/>
  <c r="AU160" i="1"/>
  <c r="AY160" i="1" s="1"/>
  <c r="AU159" i="1"/>
  <c r="AY159" i="1" s="1"/>
  <c r="AU158" i="1"/>
  <c r="AY158" i="1" s="1"/>
  <c r="AU157" i="1"/>
  <c r="AY157" i="1" s="1"/>
  <c r="AU156" i="1"/>
  <c r="AY156" i="1" s="1"/>
  <c r="AU155" i="1"/>
  <c r="AY155" i="1" s="1"/>
  <c r="AU154" i="1"/>
  <c r="AY154" i="1" s="1"/>
  <c r="AU153" i="1"/>
  <c r="AY153" i="1" s="1"/>
  <c r="AU152" i="1"/>
  <c r="AY152" i="1" s="1"/>
  <c r="AT166" i="1"/>
  <c r="AZ166" i="1" s="1"/>
  <c r="BE166" i="1" s="1"/>
  <c r="AT165" i="1"/>
  <c r="AZ165" i="1" s="1"/>
  <c r="BE165" i="1" s="1"/>
  <c r="AT164" i="1"/>
  <c r="AZ164" i="1" s="1"/>
  <c r="BE164" i="1" s="1"/>
  <c r="AT163" i="1"/>
  <c r="AZ163" i="1" s="1"/>
  <c r="BE163" i="1" s="1"/>
  <c r="AT162" i="1"/>
  <c r="AZ162" i="1" s="1"/>
  <c r="BE162" i="1" s="1"/>
  <c r="AT161" i="1"/>
  <c r="AZ161" i="1" s="1"/>
  <c r="BE161" i="1" s="1"/>
  <c r="AT160" i="1"/>
  <c r="AZ160" i="1" s="1"/>
  <c r="BE160" i="1" s="1"/>
  <c r="AT159" i="1"/>
  <c r="AZ159" i="1" s="1"/>
  <c r="BE159" i="1" s="1"/>
  <c r="AT158" i="1"/>
  <c r="AZ158" i="1" s="1"/>
  <c r="BE158" i="1" s="1"/>
  <c r="AT157" i="1"/>
  <c r="AZ157" i="1" s="1"/>
  <c r="BE157" i="1" s="1"/>
  <c r="AT156" i="1"/>
  <c r="AZ156" i="1" s="1"/>
  <c r="BE156" i="1" s="1"/>
  <c r="AT155" i="1"/>
  <c r="AZ155" i="1" s="1"/>
  <c r="BE155" i="1" s="1"/>
  <c r="AT154" i="1"/>
  <c r="AZ154" i="1" s="1"/>
  <c r="BE154" i="1" s="1"/>
  <c r="AT153" i="1"/>
  <c r="AZ153" i="1" s="1"/>
  <c r="BE153" i="1" s="1"/>
  <c r="AT152" i="1"/>
  <c r="AZ152" i="1" s="1"/>
  <c r="BE152" i="1" s="1"/>
  <c r="N151" i="1"/>
  <c r="O151" i="1"/>
  <c r="AJ151" i="1" s="1"/>
  <c r="BI151" i="1" s="1"/>
  <c r="P151" i="1"/>
  <c r="AV151" i="1"/>
  <c r="BA151" i="1" s="1"/>
  <c r="BG151" i="1"/>
  <c r="N150" i="1"/>
  <c r="AI150" i="1" s="1"/>
  <c r="BJ150" i="1" s="1"/>
  <c r="O150" i="1"/>
  <c r="P150" i="1"/>
  <c r="AV150" i="1"/>
  <c r="BA150" i="1" s="1"/>
  <c r="BG150" i="1"/>
  <c r="N149" i="1"/>
  <c r="O149" i="1"/>
  <c r="AJ149" i="1" s="1"/>
  <c r="BI149" i="1" s="1"/>
  <c r="P149" i="1"/>
  <c r="AV149" i="1"/>
  <c r="BA149" i="1" s="1"/>
  <c r="BG149" i="1"/>
  <c r="N148" i="1"/>
  <c r="O148" i="1"/>
  <c r="AJ148" i="1" s="1"/>
  <c r="BI148" i="1" s="1"/>
  <c r="P148" i="1"/>
  <c r="AV148" i="1"/>
  <c r="BA148" i="1" s="1"/>
  <c r="BG148" i="1"/>
  <c r="N147" i="1"/>
  <c r="O147" i="1"/>
  <c r="AJ147" i="1" s="1"/>
  <c r="BI147" i="1" s="1"/>
  <c r="P147" i="1"/>
  <c r="AV147" i="1"/>
  <c r="BA147" i="1" s="1"/>
  <c r="BG147" i="1"/>
  <c r="N146" i="1"/>
  <c r="O146" i="1"/>
  <c r="AJ146" i="1" s="1"/>
  <c r="BI146" i="1" s="1"/>
  <c r="P146" i="1"/>
  <c r="AV146" i="1"/>
  <c r="BA146" i="1" s="1"/>
  <c r="BG146" i="1"/>
  <c r="N145" i="1"/>
  <c r="O145" i="1"/>
  <c r="AJ145" i="1" s="1"/>
  <c r="BI145" i="1" s="1"/>
  <c r="P145" i="1"/>
  <c r="AV145" i="1"/>
  <c r="BA145" i="1" s="1"/>
  <c r="BG145" i="1"/>
  <c r="N144" i="1"/>
  <c r="O144" i="1"/>
  <c r="AJ144" i="1" s="1"/>
  <c r="BI144" i="1" s="1"/>
  <c r="P144" i="1"/>
  <c r="AV144" i="1"/>
  <c r="BA144" i="1" s="1"/>
  <c r="BG144" i="1"/>
  <c r="N143" i="1"/>
  <c r="O143" i="1"/>
  <c r="AJ143" i="1" s="1"/>
  <c r="BI143" i="1" s="1"/>
  <c r="P143" i="1"/>
  <c r="AV143" i="1"/>
  <c r="BA143" i="1" s="1"/>
  <c r="BG143" i="1"/>
  <c r="N142" i="1"/>
  <c r="O142" i="1"/>
  <c r="AJ142" i="1" s="1"/>
  <c r="BI142" i="1" s="1"/>
  <c r="P142" i="1"/>
  <c r="AV142" i="1"/>
  <c r="BA142" i="1" s="1"/>
  <c r="BG142" i="1"/>
  <c r="AW151" i="1"/>
  <c r="BB151" i="1" s="1"/>
  <c r="BF151" i="1"/>
  <c r="AW150" i="1"/>
  <c r="BB150" i="1" s="1"/>
  <c r="BF150" i="1"/>
  <c r="AW149" i="1"/>
  <c r="BB149" i="1" s="1"/>
  <c r="BF149" i="1"/>
  <c r="AW148" i="1"/>
  <c r="BB148" i="1" s="1"/>
  <c r="BF148" i="1"/>
  <c r="AW147" i="1"/>
  <c r="BB147" i="1" s="1"/>
  <c r="BF147" i="1"/>
  <c r="AW146" i="1"/>
  <c r="BB146" i="1" s="1"/>
  <c r="BF146" i="1"/>
  <c r="AW145" i="1"/>
  <c r="BB145" i="1" s="1"/>
  <c r="BF145" i="1"/>
  <c r="AW144" i="1"/>
  <c r="BB144" i="1" s="1"/>
  <c r="BF144" i="1"/>
  <c r="AW143" i="1"/>
  <c r="BB143" i="1" s="1"/>
  <c r="BF143" i="1"/>
  <c r="AW142" i="1"/>
  <c r="BB142" i="1" s="1"/>
  <c r="BF142" i="1"/>
  <c r="AU151" i="1"/>
  <c r="AY151" i="1" s="1"/>
  <c r="AU150" i="1"/>
  <c r="AY150" i="1" s="1"/>
  <c r="AU149" i="1"/>
  <c r="AY149" i="1" s="1"/>
  <c r="AU148" i="1"/>
  <c r="AY148" i="1" s="1"/>
  <c r="AU147" i="1"/>
  <c r="AY147" i="1" s="1"/>
  <c r="AU146" i="1"/>
  <c r="AY146" i="1" s="1"/>
  <c r="AU145" i="1"/>
  <c r="AY145" i="1" s="1"/>
  <c r="AU144" i="1"/>
  <c r="AY144" i="1" s="1"/>
  <c r="AU143" i="1"/>
  <c r="AY143" i="1" s="1"/>
  <c r="AU142" i="1"/>
  <c r="AY142" i="1" s="1"/>
  <c r="AT151" i="1"/>
  <c r="AZ151" i="1" s="1"/>
  <c r="BE151" i="1" s="1"/>
  <c r="AT150" i="1"/>
  <c r="AZ150" i="1" s="1"/>
  <c r="BE150" i="1" s="1"/>
  <c r="AT149" i="1"/>
  <c r="AZ149" i="1" s="1"/>
  <c r="BE149" i="1" s="1"/>
  <c r="AT148" i="1"/>
  <c r="AZ148" i="1" s="1"/>
  <c r="BE148" i="1" s="1"/>
  <c r="AT147" i="1"/>
  <c r="AZ147" i="1" s="1"/>
  <c r="BE147" i="1" s="1"/>
  <c r="AT146" i="1"/>
  <c r="AZ146" i="1" s="1"/>
  <c r="BE146" i="1" s="1"/>
  <c r="AT145" i="1"/>
  <c r="AZ145" i="1" s="1"/>
  <c r="BE145" i="1" s="1"/>
  <c r="AT144" i="1"/>
  <c r="AZ144" i="1" s="1"/>
  <c r="BE144" i="1" s="1"/>
  <c r="AT143" i="1"/>
  <c r="AZ143" i="1" s="1"/>
  <c r="BE143" i="1" s="1"/>
  <c r="AT142" i="1"/>
  <c r="AZ142" i="1" s="1"/>
  <c r="BE142" i="1" s="1"/>
  <c r="N141" i="1"/>
  <c r="O141" i="1"/>
  <c r="AJ141" i="1" s="1"/>
  <c r="BI141" i="1" s="1"/>
  <c r="P141" i="1"/>
  <c r="AV141" i="1"/>
  <c r="BA141" i="1" s="1"/>
  <c r="BG141" i="1"/>
  <c r="N140" i="1"/>
  <c r="O140" i="1"/>
  <c r="AJ140" i="1" s="1"/>
  <c r="P140" i="1"/>
  <c r="AV140" i="1"/>
  <c r="BA140" i="1" s="1"/>
  <c r="BG140" i="1"/>
  <c r="N139" i="1"/>
  <c r="O139" i="1"/>
  <c r="AJ139" i="1" s="1"/>
  <c r="BI139" i="1" s="1"/>
  <c r="P139" i="1"/>
  <c r="AV139" i="1"/>
  <c r="BA139" i="1" s="1"/>
  <c r="BG139" i="1"/>
  <c r="N138" i="1"/>
  <c r="AI138" i="1" s="1"/>
  <c r="BJ138" i="1" s="1"/>
  <c r="O138" i="1"/>
  <c r="P138" i="1"/>
  <c r="AV138" i="1"/>
  <c r="BA138" i="1" s="1"/>
  <c r="BG138" i="1"/>
  <c r="N137" i="1"/>
  <c r="O137" i="1"/>
  <c r="AJ137" i="1" s="1"/>
  <c r="BI137" i="1" s="1"/>
  <c r="P137" i="1"/>
  <c r="AV137" i="1"/>
  <c r="BA137" i="1" s="1"/>
  <c r="BG137" i="1"/>
  <c r="N136" i="1"/>
  <c r="O136" i="1"/>
  <c r="AJ136" i="1" s="1"/>
  <c r="BI136" i="1" s="1"/>
  <c r="P136" i="1"/>
  <c r="AV136" i="1"/>
  <c r="BA136" i="1" s="1"/>
  <c r="BG136" i="1"/>
  <c r="N135" i="1"/>
  <c r="O135" i="1"/>
  <c r="AJ135" i="1" s="1"/>
  <c r="BI135" i="1" s="1"/>
  <c r="P135" i="1"/>
  <c r="AV135" i="1"/>
  <c r="BA135" i="1" s="1"/>
  <c r="BG135" i="1"/>
  <c r="N134" i="1"/>
  <c r="O134" i="1"/>
  <c r="AJ134" i="1" s="1"/>
  <c r="P134" i="1"/>
  <c r="AV134" i="1"/>
  <c r="BA134" i="1" s="1"/>
  <c r="BG134" i="1"/>
  <c r="N133" i="1"/>
  <c r="O133" i="1"/>
  <c r="AJ133" i="1" s="1"/>
  <c r="BI133" i="1" s="1"/>
  <c r="P133" i="1"/>
  <c r="AV133" i="1"/>
  <c r="BA133" i="1" s="1"/>
  <c r="BG133" i="1"/>
  <c r="N132" i="1"/>
  <c r="AI132" i="1" s="1"/>
  <c r="BJ132" i="1" s="1"/>
  <c r="O132" i="1"/>
  <c r="P132" i="1"/>
  <c r="AV132" i="1"/>
  <c r="BA132" i="1" s="1"/>
  <c r="BG132" i="1"/>
  <c r="AW141" i="1"/>
  <c r="BB141" i="1" s="1"/>
  <c r="BF141" i="1"/>
  <c r="AW140" i="1"/>
  <c r="BB140" i="1" s="1"/>
  <c r="BF140" i="1"/>
  <c r="AW139" i="1"/>
  <c r="BB139" i="1" s="1"/>
  <c r="BF139" i="1"/>
  <c r="AW138" i="1"/>
  <c r="BB138" i="1" s="1"/>
  <c r="BF138" i="1"/>
  <c r="AW137" i="1"/>
  <c r="BB137" i="1" s="1"/>
  <c r="BF137" i="1"/>
  <c r="AW136" i="1"/>
  <c r="BB136" i="1" s="1"/>
  <c r="BF136" i="1"/>
  <c r="AW135" i="1"/>
  <c r="BB135" i="1" s="1"/>
  <c r="BF135" i="1"/>
  <c r="AW134" i="1"/>
  <c r="BB134" i="1" s="1"/>
  <c r="BF134" i="1"/>
  <c r="AW133" i="1"/>
  <c r="BB133" i="1" s="1"/>
  <c r="BF133" i="1"/>
  <c r="AW132" i="1"/>
  <c r="BB132" i="1" s="1"/>
  <c r="BF132" i="1"/>
  <c r="AU141" i="1"/>
  <c r="AY141" i="1" s="1"/>
  <c r="AU140" i="1"/>
  <c r="AY140" i="1" s="1"/>
  <c r="AU139" i="1"/>
  <c r="AY139" i="1" s="1"/>
  <c r="AU138" i="1"/>
  <c r="AY138" i="1" s="1"/>
  <c r="AU137" i="1"/>
  <c r="AY137" i="1" s="1"/>
  <c r="AU136" i="1"/>
  <c r="AY136" i="1" s="1"/>
  <c r="AU135" i="1"/>
  <c r="AY135" i="1" s="1"/>
  <c r="AU134" i="1"/>
  <c r="AY134" i="1" s="1"/>
  <c r="AU133" i="1"/>
  <c r="AY133" i="1" s="1"/>
  <c r="AU132" i="1"/>
  <c r="AY132" i="1" s="1"/>
  <c r="AT141" i="1"/>
  <c r="AT140" i="1"/>
  <c r="AZ140" i="1" s="1"/>
  <c r="BE140" i="1" s="1"/>
  <c r="AT139" i="1"/>
  <c r="AZ139" i="1" s="1"/>
  <c r="BE139" i="1" s="1"/>
  <c r="AT138" i="1"/>
  <c r="AZ138" i="1" s="1"/>
  <c r="BE138" i="1" s="1"/>
  <c r="AT137" i="1"/>
  <c r="AZ137" i="1" s="1"/>
  <c r="BE137" i="1" s="1"/>
  <c r="AT136" i="1"/>
  <c r="AZ136" i="1" s="1"/>
  <c r="BE136" i="1" s="1"/>
  <c r="AT135" i="1"/>
  <c r="AZ135" i="1" s="1"/>
  <c r="BE135" i="1" s="1"/>
  <c r="AT134" i="1"/>
  <c r="AZ134" i="1" s="1"/>
  <c r="BE134" i="1" s="1"/>
  <c r="AT133" i="1"/>
  <c r="AZ133" i="1" s="1"/>
  <c r="BE133" i="1" s="1"/>
  <c r="AT132" i="1"/>
  <c r="AZ132" i="1" s="1"/>
  <c r="BE132" i="1" s="1"/>
  <c r="N131" i="1"/>
  <c r="O131" i="1"/>
  <c r="AJ131" i="1" s="1"/>
  <c r="BI131" i="1" s="1"/>
  <c r="P131" i="1"/>
  <c r="AV131" i="1"/>
  <c r="BA131" i="1" s="1"/>
  <c r="BG131" i="1"/>
  <c r="N130" i="1"/>
  <c r="O130" i="1"/>
  <c r="AJ130" i="1" s="1"/>
  <c r="BI130" i="1" s="1"/>
  <c r="P130" i="1"/>
  <c r="AV130" i="1"/>
  <c r="BA130" i="1" s="1"/>
  <c r="BG130" i="1"/>
  <c r="N129" i="1"/>
  <c r="O129" i="1"/>
  <c r="AJ129" i="1" s="1"/>
  <c r="BI129" i="1" s="1"/>
  <c r="P129" i="1"/>
  <c r="AV129" i="1"/>
  <c r="BA129" i="1" s="1"/>
  <c r="BG129" i="1"/>
  <c r="N128" i="1"/>
  <c r="O128" i="1"/>
  <c r="AJ128" i="1" s="1"/>
  <c r="BI128" i="1" s="1"/>
  <c r="P128" i="1"/>
  <c r="AV128" i="1"/>
  <c r="BA128" i="1" s="1"/>
  <c r="BG128" i="1"/>
  <c r="N127" i="1"/>
  <c r="O127" i="1"/>
  <c r="AJ127" i="1" s="1"/>
  <c r="BI127" i="1" s="1"/>
  <c r="P127" i="1"/>
  <c r="AV127" i="1"/>
  <c r="BA127" i="1" s="1"/>
  <c r="BG127" i="1"/>
  <c r="N126" i="1"/>
  <c r="AI126" i="1" s="1"/>
  <c r="BJ126" i="1" s="1"/>
  <c r="O126" i="1"/>
  <c r="P126" i="1"/>
  <c r="AV126" i="1"/>
  <c r="BA126" i="1" s="1"/>
  <c r="BG126" i="1"/>
  <c r="N125" i="1"/>
  <c r="O125" i="1"/>
  <c r="AJ125" i="1" s="1"/>
  <c r="BI125" i="1" s="1"/>
  <c r="P125" i="1"/>
  <c r="AV125" i="1"/>
  <c r="BA125" i="1" s="1"/>
  <c r="BG125" i="1"/>
  <c r="N124" i="1"/>
  <c r="O124" i="1"/>
  <c r="AJ124" i="1" s="1"/>
  <c r="BI124" i="1" s="1"/>
  <c r="P124" i="1"/>
  <c r="AV124" i="1"/>
  <c r="BA124" i="1" s="1"/>
  <c r="BG124" i="1"/>
  <c r="N123" i="1"/>
  <c r="O123" i="1"/>
  <c r="AJ123" i="1" s="1"/>
  <c r="BI123" i="1" s="1"/>
  <c r="P123" i="1"/>
  <c r="AV123" i="1"/>
  <c r="BA123" i="1" s="1"/>
  <c r="BG123" i="1"/>
  <c r="N122" i="1"/>
  <c r="O122" i="1"/>
  <c r="AJ122" i="1" s="1"/>
  <c r="BI122" i="1" s="1"/>
  <c r="P122" i="1"/>
  <c r="AV122" i="1"/>
  <c r="BA122" i="1" s="1"/>
  <c r="BG122" i="1"/>
  <c r="AW131" i="1"/>
  <c r="BB131" i="1" s="1"/>
  <c r="BF131" i="1"/>
  <c r="AW130" i="1"/>
  <c r="BB130" i="1" s="1"/>
  <c r="BF130" i="1"/>
  <c r="AW129" i="1"/>
  <c r="BB129" i="1" s="1"/>
  <c r="BF129" i="1"/>
  <c r="AW128" i="1"/>
  <c r="BB128" i="1" s="1"/>
  <c r="BF128" i="1"/>
  <c r="AW127" i="1"/>
  <c r="BB127" i="1" s="1"/>
  <c r="BF127" i="1"/>
  <c r="AW126" i="1"/>
  <c r="BB126" i="1" s="1"/>
  <c r="BF126" i="1"/>
  <c r="AW125" i="1"/>
  <c r="BB125" i="1" s="1"/>
  <c r="BF125" i="1"/>
  <c r="AW124" i="1"/>
  <c r="BB124" i="1" s="1"/>
  <c r="BF124" i="1"/>
  <c r="AW123" i="1"/>
  <c r="BB123" i="1" s="1"/>
  <c r="BF123" i="1"/>
  <c r="AW122" i="1"/>
  <c r="BB122" i="1" s="1"/>
  <c r="BF122" i="1"/>
  <c r="AU131" i="1"/>
  <c r="AY131" i="1" s="1"/>
  <c r="AU130" i="1"/>
  <c r="AY130" i="1" s="1"/>
  <c r="AU129" i="1"/>
  <c r="AY129" i="1" s="1"/>
  <c r="AU128" i="1"/>
  <c r="AY128" i="1" s="1"/>
  <c r="AU127" i="1"/>
  <c r="AY127" i="1" s="1"/>
  <c r="AU126" i="1"/>
  <c r="AY126" i="1" s="1"/>
  <c r="AU125" i="1"/>
  <c r="AY125" i="1" s="1"/>
  <c r="AU124" i="1"/>
  <c r="AY124" i="1" s="1"/>
  <c r="AU123" i="1"/>
  <c r="AY123" i="1" s="1"/>
  <c r="AU122" i="1"/>
  <c r="AY122" i="1" s="1"/>
  <c r="AT131" i="1"/>
  <c r="AZ131" i="1" s="1"/>
  <c r="BE131" i="1" s="1"/>
  <c r="AT130" i="1"/>
  <c r="AZ130" i="1" s="1"/>
  <c r="BE130" i="1" s="1"/>
  <c r="AT129" i="1"/>
  <c r="AZ129" i="1" s="1"/>
  <c r="BE129" i="1" s="1"/>
  <c r="AT128" i="1"/>
  <c r="AZ128" i="1" s="1"/>
  <c r="BE128" i="1" s="1"/>
  <c r="AT127" i="1"/>
  <c r="AZ127" i="1" s="1"/>
  <c r="BE127" i="1" s="1"/>
  <c r="AT126" i="1"/>
  <c r="AZ126" i="1" s="1"/>
  <c r="BE126" i="1" s="1"/>
  <c r="AT125" i="1"/>
  <c r="AZ125" i="1" s="1"/>
  <c r="BE125" i="1" s="1"/>
  <c r="AT124" i="1"/>
  <c r="AT123" i="1"/>
  <c r="AZ123" i="1" s="1"/>
  <c r="BE123" i="1" s="1"/>
  <c r="AT122" i="1"/>
  <c r="AZ122" i="1" s="1"/>
  <c r="BE122" i="1" s="1"/>
  <c r="N121" i="1"/>
  <c r="O121" i="1"/>
  <c r="AJ121" i="1" s="1"/>
  <c r="BI121" i="1" s="1"/>
  <c r="P121" i="1"/>
  <c r="AV121" i="1"/>
  <c r="BA121" i="1" s="1"/>
  <c r="BG121" i="1"/>
  <c r="N120" i="1"/>
  <c r="O120" i="1"/>
  <c r="AJ120" i="1" s="1"/>
  <c r="BI120" i="1" s="1"/>
  <c r="P120" i="1"/>
  <c r="AV120" i="1"/>
  <c r="BA120" i="1" s="1"/>
  <c r="BG120" i="1"/>
  <c r="N119" i="1"/>
  <c r="AI119" i="1" s="1"/>
  <c r="BJ119" i="1" s="1"/>
  <c r="O119" i="1"/>
  <c r="P119" i="1"/>
  <c r="AV119" i="1"/>
  <c r="BA119" i="1" s="1"/>
  <c r="BG119" i="1"/>
  <c r="N118" i="1"/>
  <c r="AI118" i="1" s="1"/>
  <c r="BJ118" i="1" s="1"/>
  <c r="O118" i="1"/>
  <c r="P118" i="1"/>
  <c r="AV118" i="1"/>
  <c r="BA118" i="1" s="1"/>
  <c r="BG118" i="1"/>
  <c r="N117" i="1"/>
  <c r="O117" i="1"/>
  <c r="AJ117" i="1" s="1"/>
  <c r="BI117" i="1" s="1"/>
  <c r="P117" i="1"/>
  <c r="AV117" i="1"/>
  <c r="BA117" i="1" s="1"/>
  <c r="BG117" i="1"/>
  <c r="AW121" i="1"/>
  <c r="BB121" i="1" s="1"/>
  <c r="BF121" i="1"/>
  <c r="AW120" i="1"/>
  <c r="BB120" i="1" s="1"/>
  <c r="BF120" i="1"/>
  <c r="AW119" i="1"/>
  <c r="BB119" i="1" s="1"/>
  <c r="BF119" i="1"/>
  <c r="AW118" i="1"/>
  <c r="BB118" i="1" s="1"/>
  <c r="BF118" i="1"/>
  <c r="AW117" i="1"/>
  <c r="BB117" i="1" s="1"/>
  <c r="BF117" i="1"/>
  <c r="AU121" i="1"/>
  <c r="AY121" i="1" s="1"/>
  <c r="AU120" i="1"/>
  <c r="AY120" i="1" s="1"/>
  <c r="AU119" i="1"/>
  <c r="AY119" i="1" s="1"/>
  <c r="AU118" i="1"/>
  <c r="AY118" i="1" s="1"/>
  <c r="AU117" i="1"/>
  <c r="AY117" i="1" s="1"/>
  <c r="AT121" i="1"/>
  <c r="AZ121" i="1" s="1"/>
  <c r="BE121" i="1" s="1"/>
  <c r="AT120" i="1"/>
  <c r="AZ120" i="1" s="1"/>
  <c r="BE120" i="1" s="1"/>
  <c r="AT119" i="1"/>
  <c r="AZ119" i="1" s="1"/>
  <c r="BE119" i="1" s="1"/>
  <c r="AT118" i="1"/>
  <c r="AZ118" i="1" s="1"/>
  <c r="BE118" i="1" s="1"/>
  <c r="AT117" i="1"/>
  <c r="AZ117" i="1" s="1"/>
  <c r="BE117" i="1" s="1"/>
  <c r="N116" i="1"/>
  <c r="AI116" i="1" s="1"/>
  <c r="BJ116" i="1" s="1"/>
  <c r="O116" i="1"/>
  <c r="P116" i="1"/>
  <c r="AV116" i="1"/>
  <c r="BA116" i="1" s="1"/>
  <c r="BG116" i="1"/>
  <c r="N115" i="1"/>
  <c r="O115" i="1"/>
  <c r="AJ115" i="1" s="1"/>
  <c r="BI115" i="1" s="1"/>
  <c r="P115" i="1"/>
  <c r="AV115" i="1"/>
  <c r="BA115" i="1" s="1"/>
  <c r="BG115" i="1"/>
  <c r="N114" i="1"/>
  <c r="AI114" i="1" s="1"/>
  <c r="BJ114" i="1" s="1"/>
  <c r="O114" i="1"/>
  <c r="P114" i="1"/>
  <c r="AV114" i="1"/>
  <c r="BA114" i="1" s="1"/>
  <c r="BG114" i="1"/>
  <c r="N113" i="1"/>
  <c r="O113" i="1"/>
  <c r="AJ113" i="1" s="1"/>
  <c r="BI113" i="1" s="1"/>
  <c r="P113" i="1"/>
  <c r="AV113" i="1"/>
  <c r="BA113" i="1" s="1"/>
  <c r="BG113" i="1"/>
  <c r="N112" i="1"/>
  <c r="AI112" i="1" s="1"/>
  <c r="BJ112" i="1" s="1"/>
  <c r="O112" i="1"/>
  <c r="P112" i="1"/>
  <c r="AV112" i="1"/>
  <c r="BA112" i="1" s="1"/>
  <c r="BG112" i="1"/>
  <c r="N111" i="1"/>
  <c r="O111" i="1"/>
  <c r="AJ111" i="1" s="1"/>
  <c r="BI111" i="1" s="1"/>
  <c r="P111" i="1"/>
  <c r="AV111" i="1"/>
  <c r="BA111" i="1" s="1"/>
  <c r="BG111" i="1"/>
  <c r="N110" i="1"/>
  <c r="AI110" i="1" s="1"/>
  <c r="BJ110" i="1" s="1"/>
  <c r="O110" i="1"/>
  <c r="P110" i="1"/>
  <c r="AV110" i="1"/>
  <c r="BA110" i="1" s="1"/>
  <c r="BG110" i="1"/>
  <c r="N109" i="1"/>
  <c r="O109" i="1"/>
  <c r="AJ109" i="1" s="1"/>
  <c r="BI109" i="1" s="1"/>
  <c r="P109" i="1"/>
  <c r="AV109" i="1"/>
  <c r="BA109" i="1" s="1"/>
  <c r="BG109" i="1"/>
  <c r="N108" i="1"/>
  <c r="O108" i="1"/>
  <c r="AJ108" i="1" s="1"/>
  <c r="BI108" i="1" s="1"/>
  <c r="P108" i="1"/>
  <c r="AV108" i="1"/>
  <c r="BA108" i="1" s="1"/>
  <c r="BG108" i="1"/>
  <c r="N107" i="1"/>
  <c r="O107" i="1"/>
  <c r="AJ107" i="1" s="1"/>
  <c r="BI107" i="1" s="1"/>
  <c r="P107" i="1"/>
  <c r="AV107" i="1"/>
  <c r="BA107" i="1" s="1"/>
  <c r="BG107" i="1"/>
  <c r="AW116" i="1"/>
  <c r="BB116" i="1" s="1"/>
  <c r="BF116" i="1"/>
  <c r="AW115" i="1"/>
  <c r="BB115" i="1" s="1"/>
  <c r="BF115" i="1"/>
  <c r="AW114" i="1"/>
  <c r="BB114" i="1" s="1"/>
  <c r="BF114" i="1"/>
  <c r="AW113" i="1"/>
  <c r="BB113" i="1" s="1"/>
  <c r="BF113" i="1"/>
  <c r="AW112" i="1"/>
  <c r="BB112" i="1" s="1"/>
  <c r="BF112" i="1"/>
  <c r="AW111" i="1"/>
  <c r="BB111" i="1" s="1"/>
  <c r="BF111" i="1"/>
  <c r="AW110" i="1"/>
  <c r="BB110" i="1" s="1"/>
  <c r="BF110" i="1"/>
  <c r="AW109" i="1"/>
  <c r="BB109" i="1" s="1"/>
  <c r="BF109" i="1"/>
  <c r="AW108" i="1"/>
  <c r="BB108" i="1" s="1"/>
  <c r="BF108" i="1"/>
  <c r="AW107" i="1"/>
  <c r="BB107" i="1" s="1"/>
  <c r="BF107" i="1"/>
  <c r="AU116" i="1"/>
  <c r="AY116" i="1" s="1"/>
  <c r="AU115" i="1"/>
  <c r="AY115" i="1" s="1"/>
  <c r="AU114" i="1"/>
  <c r="AY114" i="1" s="1"/>
  <c r="AU113" i="1"/>
  <c r="AY113" i="1" s="1"/>
  <c r="AU112" i="1"/>
  <c r="AY112" i="1" s="1"/>
  <c r="AU111" i="1"/>
  <c r="AY111" i="1" s="1"/>
  <c r="AU110" i="1"/>
  <c r="AY110" i="1" s="1"/>
  <c r="AU109" i="1"/>
  <c r="AY109" i="1" s="1"/>
  <c r="AU108" i="1"/>
  <c r="AY108" i="1" s="1"/>
  <c r="AU107" i="1"/>
  <c r="AY107" i="1" s="1"/>
  <c r="AT116" i="1"/>
  <c r="AZ116" i="1" s="1"/>
  <c r="BE116" i="1" s="1"/>
  <c r="AT115" i="1"/>
  <c r="AZ115" i="1" s="1"/>
  <c r="BE115" i="1" s="1"/>
  <c r="AT114" i="1"/>
  <c r="AZ114" i="1" s="1"/>
  <c r="BE114" i="1" s="1"/>
  <c r="AT113" i="1"/>
  <c r="AZ113" i="1" s="1"/>
  <c r="BE113" i="1" s="1"/>
  <c r="AT112" i="1"/>
  <c r="AZ112" i="1" s="1"/>
  <c r="BE112" i="1" s="1"/>
  <c r="AT111" i="1"/>
  <c r="AZ111" i="1" s="1"/>
  <c r="BE111" i="1" s="1"/>
  <c r="AT110" i="1"/>
  <c r="AZ110" i="1" s="1"/>
  <c r="BE110" i="1" s="1"/>
  <c r="AT109" i="1"/>
  <c r="AZ109" i="1" s="1"/>
  <c r="BE109" i="1" s="1"/>
  <c r="AT108" i="1"/>
  <c r="AZ108" i="1" s="1"/>
  <c r="BE108" i="1" s="1"/>
  <c r="AT107" i="1"/>
  <c r="AZ107" i="1" s="1"/>
  <c r="BE107" i="1" s="1"/>
  <c r="N106" i="1"/>
  <c r="O106" i="1"/>
  <c r="AJ106" i="1" s="1"/>
  <c r="BI106" i="1" s="1"/>
  <c r="P106" i="1"/>
  <c r="AV106" i="1"/>
  <c r="BA106" i="1" s="1"/>
  <c r="BG106" i="1"/>
  <c r="N105" i="1"/>
  <c r="AI105" i="1" s="1"/>
  <c r="BJ105" i="1" s="1"/>
  <c r="O105" i="1"/>
  <c r="P105" i="1"/>
  <c r="AV105" i="1"/>
  <c r="BA105" i="1" s="1"/>
  <c r="BG105" i="1"/>
  <c r="N104" i="1"/>
  <c r="O104" i="1"/>
  <c r="AJ104" i="1" s="1"/>
  <c r="BI104" i="1" s="1"/>
  <c r="P104" i="1"/>
  <c r="AV104" i="1"/>
  <c r="BA104" i="1" s="1"/>
  <c r="BG104" i="1"/>
  <c r="N103" i="1"/>
  <c r="O103" i="1"/>
  <c r="AJ103" i="1" s="1"/>
  <c r="BI103" i="1" s="1"/>
  <c r="P103" i="1"/>
  <c r="AV103" i="1"/>
  <c r="BA103" i="1" s="1"/>
  <c r="BG103" i="1"/>
  <c r="N102" i="1"/>
  <c r="O102" i="1"/>
  <c r="AJ102" i="1" s="1"/>
  <c r="BI102" i="1" s="1"/>
  <c r="P102" i="1"/>
  <c r="AV102" i="1"/>
  <c r="BA102" i="1" s="1"/>
  <c r="BG102" i="1"/>
  <c r="N101" i="1"/>
  <c r="O101" i="1"/>
  <c r="AJ101" i="1" s="1"/>
  <c r="BI101" i="1" s="1"/>
  <c r="P101" i="1"/>
  <c r="AV101" i="1"/>
  <c r="BA101" i="1" s="1"/>
  <c r="BG101" i="1"/>
  <c r="N100" i="1"/>
  <c r="O100" i="1"/>
  <c r="AJ100" i="1" s="1"/>
  <c r="BI100" i="1" s="1"/>
  <c r="P100" i="1"/>
  <c r="AV100" i="1"/>
  <c r="BA100" i="1" s="1"/>
  <c r="BG100" i="1"/>
  <c r="N99" i="1"/>
  <c r="O99" i="1"/>
  <c r="AJ99" i="1" s="1"/>
  <c r="BI99" i="1" s="1"/>
  <c r="P99" i="1"/>
  <c r="AV99" i="1"/>
  <c r="BA99" i="1" s="1"/>
  <c r="BG99" i="1"/>
  <c r="N98" i="1"/>
  <c r="O98" i="1"/>
  <c r="AJ98" i="1" s="1"/>
  <c r="BI98" i="1" s="1"/>
  <c r="P98" i="1"/>
  <c r="AV98" i="1"/>
  <c r="BA98" i="1" s="1"/>
  <c r="BG98" i="1"/>
  <c r="N97" i="1"/>
  <c r="O97" i="1"/>
  <c r="AJ97" i="1" s="1"/>
  <c r="BI97" i="1" s="1"/>
  <c r="P97" i="1"/>
  <c r="AV97" i="1"/>
  <c r="BA97" i="1" s="1"/>
  <c r="BG97" i="1"/>
  <c r="AW106" i="1"/>
  <c r="BB106" i="1" s="1"/>
  <c r="BF106" i="1"/>
  <c r="AW105" i="1"/>
  <c r="BB105" i="1" s="1"/>
  <c r="BF105" i="1"/>
  <c r="AW104" i="1"/>
  <c r="BB104" i="1" s="1"/>
  <c r="BF104" i="1"/>
  <c r="AW103" i="1"/>
  <c r="BB103" i="1" s="1"/>
  <c r="BF103" i="1"/>
  <c r="AW102" i="1"/>
  <c r="BB102" i="1" s="1"/>
  <c r="BF102" i="1"/>
  <c r="AW101" i="1"/>
  <c r="BB101" i="1" s="1"/>
  <c r="BF101" i="1"/>
  <c r="AW100" i="1"/>
  <c r="BB100" i="1" s="1"/>
  <c r="BF100" i="1"/>
  <c r="AW99" i="1"/>
  <c r="BB99" i="1" s="1"/>
  <c r="BF99" i="1"/>
  <c r="AW98" i="1"/>
  <c r="BB98" i="1" s="1"/>
  <c r="BF98" i="1"/>
  <c r="AW97" i="1"/>
  <c r="BB97" i="1" s="1"/>
  <c r="BF97" i="1"/>
  <c r="AU106" i="1"/>
  <c r="AY106" i="1" s="1"/>
  <c r="AU105" i="1"/>
  <c r="AY105" i="1" s="1"/>
  <c r="AU104" i="1"/>
  <c r="AY104" i="1" s="1"/>
  <c r="AU103" i="1"/>
  <c r="AY103" i="1" s="1"/>
  <c r="AU102" i="1"/>
  <c r="AY102" i="1" s="1"/>
  <c r="AU101" i="1"/>
  <c r="AY101" i="1" s="1"/>
  <c r="AU100" i="1"/>
  <c r="AY100" i="1" s="1"/>
  <c r="AU99" i="1"/>
  <c r="AY99" i="1" s="1"/>
  <c r="AU98" i="1"/>
  <c r="AY98" i="1" s="1"/>
  <c r="AU97" i="1"/>
  <c r="AY97" i="1" s="1"/>
  <c r="AT106" i="1"/>
  <c r="AZ106" i="1" s="1"/>
  <c r="BE106" i="1" s="1"/>
  <c r="AT105" i="1"/>
  <c r="AZ105" i="1" s="1"/>
  <c r="BE105" i="1" s="1"/>
  <c r="AT104" i="1"/>
  <c r="AZ104" i="1" s="1"/>
  <c r="BE104" i="1" s="1"/>
  <c r="AT103" i="1"/>
  <c r="AZ103" i="1" s="1"/>
  <c r="BE103" i="1" s="1"/>
  <c r="AT102" i="1"/>
  <c r="AZ102" i="1" s="1"/>
  <c r="BE102" i="1" s="1"/>
  <c r="AT101" i="1"/>
  <c r="AZ101" i="1" s="1"/>
  <c r="BE101" i="1" s="1"/>
  <c r="AT100" i="1"/>
  <c r="AZ100" i="1" s="1"/>
  <c r="BE100" i="1" s="1"/>
  <c r="AT99" i="1"/>
  <c r="AZ99" i="1" s="1"/>
  <c r="BE99" i="1" s="1"/>
  <c r="AT98" i="1"/>
  <c r="AZ98" i="1" s="1"/>
  <c r="BE98" i="1" s="1"/>
  <c r="AT97" i="1"/>
  <c r="AZ97" i="1" s="1"/>
  <c r="BE97" i="1" s="1"/>
  <c r="N96" i="1"/>
  <c r="O96" i="1"/>
  <c r="AJ96" i="1" s="1"/>
  <c r="BI96" i="1" s="1"/>
  <c r="P96" i="1"/>
  <c r="AV96" i="1"/>
  <c r="BA96" i="1" s="1"/>
  <c r="BG96" i="1"/>
  <c r="N95" i="1"/>
  <c r="O95" i="1"/>
  <c r="AJ95" i="1" s="1"/>
  <c r="BI95" i="1" s="1"/>
  <c r="P95" i="1"/>
  <c r="AV95" i="1"/>
  <c r="BA95" i="1" s="1"/>
  <c r="BG95" i="1"/>
  <c r="N94" i="1"/>
  <c r="O94" i="1"/>
  <c r="AJ94" i="1" s="1"/>
  <c r="BI94" i="1" s="1"/>
  <c r="P94" i="1"/>
  <c r="AV94" i="1"/>
  <c r="BA94" i="1" s="1"/>
  <c r="BG94" i="1"/>
  <c r="N93" i="1"/>
  <c r="O93" i="1"/>
  <c r="AJ93" i="1" s="1"/>
  <c r="BI93" i="1" s="1"/>
  <c r="P93" i="1"/>
  <c r="AV93" i="1"/>
  <c r="BA93" i="1" s="1"/>
  <c r="BG93" i="1"/>
  <c r="N92" i="1"/>
  <c r="O92" i="1"/>
  <c r="AJ92" i="1" s="1"/>
  <c r="BI92" i="1" s="1"/>
  <c r="P92" i="1"/>
  <c r="AV92" i="1"/>
  <c r="BA92" i="1" s="1"/>
  <c r="BG92" i="1"/>
  <c r="N91" i="1"/>
  <c r="AI91" i="1" s="1"/>
  <c r="BJ91" i="1" s="1"/>
  <c r="O91" i="1"/>
  <c r="P91" i="1"/>
  <c r="AV91" i="1"/>
  <c r="BA91" i="1" s="1"/>
  <c r="BG91" i="1"/>
  <c r="N90" i="1"/>
  <c r="O90" i="1"/>
  <c r="AJ90" i="1" s="1"/>
  <c r="BI90" i="1" s="1"/>
  <c r="P90" i="1"/>
  <c r="AV90" i="1"/>
  <c r="BA90" i="1" s="1"/>
  <c r="BG90" i="1"/>
  <c r="N89" i="1"/>
  <c r="O89" i="1"/>
  <c r="AJ89" i="1" s="1"/>
  <c r="BI89" i="1" s="1"/>
  <c r="P89" i="1"/>
  <c r="AV89" i="1"/>
  <c r="BA89" i="1" s="1"/>
  <c r="BG89" i="1"/>
  <c r="N88" i="1"/>
  <c r="O88" i="1"/>
  <c r="AJ88" i="1" s="1"/>
  <c r="BI88" i="1" s="1"/>
  <c r="P88" i="1"/>
  <c r="AV88" i="1"/>
  <c r="BA88" i="1" s="1"/>
  <c r="BG88" i="1"/>
  <c r="N87" i="1"/>
  <c r="O87" i="1"/>
  <c r="AJ87" i="1" s="1"/>
  <c r="BI87" i="1" s="1"/>
  <c r="P87" i="1"/>
  <c r="AV87" i="1"/>
  <c r="BA87" i="1" s="1"/>
  <c r="BG87" i="1"/>
  <c r="AW96" i="1"/>
  <c r="BB96" i="1" s="1"/>
  <c r="BF96" i="1"/>
  <c r="AW95" i="1"/>
  <c r="BB95" i="1" s="1"/>
  <c r="BF95" i="1"/>
  <c r="AW94" i="1"/>
  <c r="BB94" i="1" s="1"/>
  <c r="BF94" i="1"/>
  <c r="AW93" i="1"/>
  <c r="BB93" i="1" s="1"/>
  <c r="BF93" i="1"/>
  <c r="AW92" i="1"/>
  <c r="BB92" i="1" s="1"/>
  <c r="BF92" i="1"/>
  <c r="AW91" i="1"/>
  <c r="BB91" i="1" s="1"/>
  <c r="BF91" i="1"/>
  <c r="AW90" i="1"/>
  <c r="BB90" i="1" s="1"/>
  <c r="BF90" i="1"/>
  <c r="AW89" i="1"/>
  <c r="BB89" i="1" s="1"/>
  <c r="BF89" i="1"/>
  <c r="AW88" i="1"/>
  <c r="BB88" i="1" s="1"/>
  <c r="BF88" i="1"/>
  <c r="AW87" i="1"/>
  <c r="BB87" i="1" s="1"/>
  <c r="BF87" i="1"/>
  <c r="AU96" i="1"/>
  <c r="AY96" i="1" s="1"/>
  <c r="AU95" i="1"/>
  <c r="AY95" i="1" s="1"/>
  <c r="AU94" i="1"/>
  <c r="AY94" i="1" s="1"/>
  <c r="AU93" i="1"/>
  <c r="AY93" i="1" s="1"/>
  <c r="AU92" i="1"/>
  <c r="AY92" i="1" s="1"/>
  <c r="AU91" i="1"/>
  <c r="AY91" i="1" s="1"/>
  <c r="AU90" i="1"/>
  <c r="AY90" i="1" s="1"/>
  <c r="AU89" i="1"/>
  <c r="AY89" i="1" s="1"/>
  <c r="AU88" i="1"/>
  <c r="AY88" i="1" s="1"/>
  <c r="AU87" i="1"/>
  <c r="AY87" i="1" s="1"/>
  <c r="AT96" i="1"/>
  <c r="AZ96" i="1" s="1"/>
  <c r="BE96" i="1" s="1"/>
  <c r="AT95" i="1"/>
  <c r="AZ95" i="1" s="1"/>
  <c r="BE95" i="1" s="1"/>
  <c r="AT94" i="1"/>
  <c r="AZ94" i="1" s="1"/>
  <c r="BE94" i="1" s="1"/>
  <c r="AT93" i="1"/>
  <c r="AZ93" i="1" s="1"/>
  <c r="BE93" i="1" s="1"/>
  <c r="AT92" i="1"/>
  <c r="AZ92" i="1" s="1"/>
  <c r="BE92" i="1" s="1"/>
  <c r="AT91" i="1"/>
  <c r="AZ91" i="1" s="1"/>
  <c r="BE91" i="1" s="1"/>
  <c r="AT90" i="1"/>
  <c r="AZ90" i="1" s="1"/>
  <c r="BE90" i="1" s="1"/>
  <c r="AT89" i="1"/>
  <c r="AZ89" i="1" s="1"/>
  <c r="BE89" i="1" s="1"/>
  <c r="AT88" i="1"/>
  <c r="AZ88" i="1" s="1"/>
  <c r="BE88" i="1" s="1"/>
  <c r="AT87" i="1"/>
  <c r="AZ87" i="1" s="1"/>
  <c r="BE87" i="1" s="1"/>
  <c r="N86" i="1"/>
  <c r="O86" i="1"/>
  <c r="AJ86" i="1" s="1"/>
  <c r="BI86" i="1" s="1"/>
  <c r="P86" i="1"/>
  <c r="AV86" i="1"/>
  <c r="BA86" i="1" s="1"/>
  <c r="BG86" i="1"/>
  <c r="N85" i="1"/>
  <c r="O85" i="1"/>
  <c r="AJ85" i="1" s="1"/>
  <c r="BI85" i="1" s="1"/>
  <c r="P85" i="1"/>
  <c r="AV85" i="1"/>
  <c r="BA85" i="1" s="1"/>
  <c r="BG85" i="1"/>
  <c r="N84" i="1"/>
  <c r="O84" i="1"/>
  <c r="AJ84" i="1" s="1"/>
  <c r="BI84" i="1" s="1"/>
  <c r="P84" i="1"/>
  <c r="AV84" i="1"/>
  <c r="BA84" i="1" s="1"/>
  <c r="BG84" i="1"/>
  <c r="N83" i="1"/>
  <c r="O83" i="1"/>
  <c r="AJ83" i="1" s="1"/>
  <c r="BI83" i="1" s="1"/>
  <c r="P83" i="1"/>
  <c r="AV83" i="1"/>
  <c r="BA83" i="1" s="1"/>
  <c r="BG83" i="1"/>
  <c r="N82" i="1"/>
  <c r="O82" i="1"/>
  <c r="AJ82" i="1" s="1"/>
  <c r="BI82" i="1" s="1"/>
  <c r="P82" i="1"/>
  <c r="AV82" i="1"/>
  <c r="BA82" i="1" s="1"/>
  <c r="BG82" i="1"/>
  <c r="N81" i="1"/>
  <c r="O81" i="1"/>
  <c r="AJ81" i="1" s="1"/>
  <c r="BI81" i="1" s="1"/>
  <c r="P81" i="1"/>
  <c r="AV81" i="1"/>
  <c r="BA81" i="1" s="1"/>
  <c r="BG81" i="1"/>
  <c r="N80" i="1"/>
  <c r="O80" i="1"/>
  <c r="AJ80" i="1" s="1"/>
  <c r="BI80" i="1" s="1"/>
  <c r="P80" i="1"/>
  <c r="AV80" i="1"/>
  <c r="BA80" i="1" s="1"/>
  <c r="BG80" i="1"/>
  <c r="N79" i="1"/>
  <c r="AI79" i="1" s="1"/>
  <c r="BJ79" i="1" s="1"/>
  <c r="O79" i="1"/>
  <c r="P79" i="1"/>
  <c r="AV79" i="1"/>
  <c r="BA79" i="1" s="1"/>
  <c r="BG79" i="1"/>
  <c r="N78" i="1"/>
  <c r="O78" i="1"/>
  <c r="AJ78" i="1" s="1"/>
  <c r="BI78" i="1" s="1"/>
  <c r="P78" i="1"/>
  <c r="AV78" i="1"/>
  <c r="BA78" i="1" s="1"/>
  <c r="BG78" i="1"/>
  <c r="N77" i="1"/>
  <c r="O77" i="1"/>
  <c r="AJ77" i="1" s="1"/>
  <c r="BI77" i="1" s="1"/>
  <c r="P77" i="1"/>
  <c r="AV77" i="1"/>
  <c r="BA77" i="1" s="1"/>
  <c r="BG77" i="1"/>
  <c r="AW86" i="1"/>
  <c r="BB86" i="1" s="1"/>
  <c r="BF86" i="1"/>
  <c r="AW85" i="1"/>
  <c r="BB85" i="1" s="1"/>
  <c r="BF85" i="1"/>
  <c r="AW84" i="1"/>
  <c r="BB84" i="1" s="1"/>
  <c r="BF84" i="1"/>
  <c r="AW83" i="1"/>
  <c r="BB83" i="1" s="1"/>
  <c r="BF83" i="1"/>
  <c r="AW82" i="1"/>
  <c r="BB82" i="1" s="1"/>
  <c r="BF82" i="1"/>
  <c r="AW81" i="1"/>
  <c r="BB81" i="1" s="1"/>
  <c r="BF81" i="1"/>
  <c r="AW80" i="1"/>
  <c r="BB80" i="1" s="1"/>
  <c r="BF80" i="1"/>
  <c r="AW79" i="1"/>
  <c r="BB79" i="1" s="1"/>
  <c r="BF79" i="1"/>
  <c r="AW78" i="1"/>
  <c r="BB78" i="1" s="1"/>
  <c r="BF78" i="1"/>
  <c r="AW77" i="1"/>
  <c r="BB77" i="1" s="1"/>
  <c r="BF77" i="1"/>
  <c r="AU86" i="1"/>
  <c r="AY86" i="1" s="1"/>
  <c r="AU85" i="1"/>
  <c r="AY85" i="1" s="1"/>
  <c r="AU84" i="1"/>
  <c r="AY84" i="1" s="1"/>
  <c r="AU83" i="1"/>
  <c r="AY83" i="1" s="1"/>
  <c r="AU82" i="1"/>
  <c r="AY82" i="1" s="1"/>
  <c r="AU81" i="1"/>
  <c r="AY81" i="1" s="1"/>
  <c r="AU80" i="1"/>
  <c r="AY80" i="1" s="1"/>
  <c r="AU79" i="1"/>
  <c r="AY79" i="1" s="1"/>
  <c r="AU78" i="1"/>
  <c r="AY78" i="1" s="1"/>
  <c r="AU77" i="1"/>
  <c r="AY77" i="1" s="1"/>
  <c r="AT86" i="1"/>
  <c r="AZ86" i="1" s="1"/>
  <c r="BE86" i="1" s="1"/>
  <c r="AT85" i="1"/>
  <c r="AZ85" i="1" s="1"/>
  <c r="BE85" i="1" s="1"/>
  <c r="AT84" i="1"/>
  <c r="AZ84" i="1" s="1"/>
  <c r="BE84" i="1" s="1"/>
  <c r="AT83" i="1"/>
  <c r="AZ83" i="1" s="1"/>
  <c r="BE83" i="1" s="1"/>
  <c r="AT82" i="1"/>
  <c r="AZ82" i="1" s="1"/>
  <c r="BE82" i="1" s="1"/>
  <c r="AT81" i="1"/>
  <c r="AZ81" i="1" s="1"/>
  <c r="BE81" i="1" s="1"/>
  <c r="AT80" i="1"/>
  <c r="AZ80" i="1" s="1"/>
  <c r="BE80" i="1" s="1"/>
  <c r="AT79" i="1"/>
  <c r="AZ79" i="1" s="1"/>
  <c r="BE79" i="1" s="1"/>
  <c r="AT78" i="1"/>
  <c r="AZ78" i="1" s="1"/>
  <c r="BE78" i="1" s="1"/>
  <c r="AT77" i="1"/>
  <c r="AZ77" i="1" s="1"/>
  <c r="BE77" i="1" s="1"/>
  <c r="S2" i="3" l="1"/>
  <c r="R11" i="3"/>
  <c r="BI134" i="1"/>
  <c r="S1" i="3"/>
  <c r="BI140" i="1"/>
  <c r="BD85" i="1"/>
  <c r="BD84" i="1"/>
  <c r="BD86" i="1"/>
  <c r="BD88" i="1"/>
  <c r="BD90" i="1"/>
  <c r="BD92" i="1"/>
  <c r="BD94" i="1"/>
  <c r="BD96" i="1"/>
  <c r="BD117" i="1"/>
  <c r="BD119" i="1"/>
  <c r="BD121" i="1"/>
  <c r="BD123" i="1"/>
  <c r="BD125" i="1"/>
  <c r="BD127" i="1"/>
  <c r="BD129" i="1"/>
  <c r="BD131" i="1"/>
  <c r="BD151" i="1"/>
  <c r="BD89" i="1"/>
  <c r="BD91" i="1"/>
  <c r="BD93" i="1"/>
  <c r="BD95" i="1"/>
  <c r="BD116" i="1"/>
  <c r="BD118" i="1"/>
  <c r="BD120" i="1"/>
  <c r="BD122" i="1"/>
  <c r="BD124" i="1"/>
  <c r="BD126" i="1"/>
  <c r="BD128" i="1"/>
  <c r="BD130" i="1"/>
  <c r="BD150" i="1"/>
  <c r="BD77" i="1"/>
  <c r="BD79" i="1"/>
  <c r="BD81" i="1"/>
  <c r="AI77" i="1"/>
  <c r="BJ77" i="1" s="1"/>
  <c r="AI80" i="1"/>
  <c r="AI82" i="1"/>
  <c r="AI84" i="1"/>
  <c r="AI86" i="1"/>
  <c r="AI87" i="1"/>
  <c r="AI89" i="1"/>
  <c r="AI92" i="1"/>
  <c r="AI94" i="1"/>
  <c r="AI96" i="1"/>
  <c r="AI97" i="1"/>
  <c r="AI99" i="1"/>
  <c r="AI101" i="1"/>
  <c r="BJ101" i="1" s="1"/>
  <c r="AI103" i="1"/>
  <c r="BJ103" i="1" s="1"/>
  <c r="AI106" i="1"/>
  <c r="BJ106" i="1" s="1"/>
  <c r="AI107" i="1"/>
  <c r="BJ107" i="1" s="1"/>
  <c r="AI109" i="1"/>
  <c r="BJ109" i="1" s="1"/>
  <c r="AJ110" i="1"/>
  <c r="BI110" i="1" s="1"/>
  <c r="AI113" i="1"/>
  <c r="BJ113" i="1" s="1"/>
  <c r="AJ114" i="1"/>
  <c r="BI114" i="1" s="1"/>
  <c r="AI117" i="1"/>
  <c r="BJ117" i="1" s="1"/>
  <c r="AJ118" i="1"/>
  <c r="BI118" i="1" s="1"/>
  <c r="AJ119" i="1"/>
  <c r="BI119" i="1" s="1"/>
  <c r="AI121" i="1"/>
  <c r="BJ121" i="1" s="1"/>
  <c r="AI123" i="1"/>
  <c r="BJ123" i="1" s="1"/>
  <c r="AI125" i="1"/>
  <c r="BJ125" i="1" s="1"/>
  <c r="AJ126" i="1"/>
  <c r="BI126" i="1" s="1"/>
  <c r="AI128" i="1"/>
  <c r="BJ128" i="1" s="1"/>
  <c r="AI130" i="1"/>
  <c r="BJ130" i="1" s="1"/>
  <c r="AZ141" i="1"/>
  <c r="BE141" i="1" s="1"/>
  <c r="AJ132" i="1"/>
  <c r="BI132" i="1" s="1"/>
  <c r="AI134" i="1"/>
  <c r="BJ134" i="1" s="1"/>
  <c r="AI136" i="1"/>
  <c r="BJ136" i="1" s="1"/>
  <c r="AI139" i="1"/>
  <c r="BJ139" i="1" s="1"/>
  <c r="AI141" i="1"/>
  <c r="BJ141" i="1" s="1"/>
  <c r="AI142" i="1"/>
  <c r="BJ142" i="1" s="1"/>
  <c r="AI144" i="1"/>
  <c r="AI146" i="1"/>
  <c r="AI148" i="1"/>
  <c r="AI151" i="1"/>
  <c r="BD166" i="1"/>
  <c r="BJ158" i="1"/>
  <c r="BD179" i="1"/>
  <c r="BD181" i="1"/>
  <c r="BJ173" i="1"/>
  <c r="BD78" i="1"/>
  <c r="BD80" i="1"/>
  <c r="BD82" i="1"/>
  <c r="BD83" i="1"/>
  <c r="AI78" i="1"/>
  <c r="AJ79" i="1"/>
  <c r="BI79" i="1" s="1"/>
  <c r="AI81" i="1"/>
  <c r="AI83" i="1"/>
  <c r="AI85" i="1"/>
  <c r="BJ85" i="1" s="1"/>
  <c r="BD87" i="1"/>
  <c r="AI88" i="1"/>
  <c r="AI90" i="1"/>
  <c r="AJ91" i="1"/>
  <c r="BI91" i="1" s="1"/>
  <c r="AI93" i="1"/>
  <c r="BJ93" i="1" s="1"/>
  <c r="AI95" i="1"/>
  <c r="BD97" i="1"/>
  <c r="BD98" i="1"/>
  <c r="BD99" i="1"/>
  <c r="BD100" i="1"/>
  <c r="BD101" i="1"/>
  <c r="BD102" i="1"/>
  <c r="BD103" i="1"/>
  <c r="BD104" i="1"/>
  <c r="BD105" i="1"/>
  <c r="BD106" i="1"/>
  <c r="AI98" i="1"/>
  <c r="AI100" i="1"/>
  <c r="AI102" i="1"/>
  <c r="AI104" i="1"/>
  <c r="AJ105" i="1"/>
  <c r="BI105" i="1" s="1"/>
  <c r="BD107" i="1"/>
  <c r="BD108" i="1"/>
  <c r="BD109" i="1"/>
  <c r="BD110" i="1"/>
  <c r="BD111" i="1"/>
  <c r="BD112" i="1"/>
  <c r="BD113" i="1"/>
  <c r="BD114" i="1"/>
  <c r="BD115" i="1"/>
  <c r="AI108" i="1"/>
  <c r="BJ108" i="1" s="1"/>
  <c r="AI111" i="1"/>
  <c r="AJ112" i="1"/>
  <c r="BI112" i="1" s="1"/>
  <c r="AI115" i="1"/>
  <c r="AJ116" i="1"/>
  <c r="BI116" i="1" s="1"/>
  <c r="AI120" i="1"/>
  <c r="AZ124" i="1"/>
  <c r="BE124" i="1" s="1"/>
  <c r="AI122" i="1"/>
  <c r="BJ122" i="1" s="1"/>
  <c r="AI124" i="1"/>
  <c r="BJ124" i="1" s="1"/>
  <c r="AI127" i="1"/>
  <c r="BJ127" i="1" s="1"/>
  <c r="AI129" i="1"/>
  <c r="BJ129" i="1" s="1"/>
  <c r="AI131" i="1"/>
  <c r="BJ131" i="1" s="1"/>
  <c r="BD132" i="1"/>
  <c r="BD133" i="1"/>
  <c r="BD134" i="1"/>
  <c r="BD135" i="1"/>
  <c r="BD136" i="1"/>
  <c r="BD137" i="1"/>
  <c r="BD138" i="1"/>
  <c r="BD139" i="1"/>
  <c r="BD140" i="1"/>
  <c r="BD141" i="1"/>
  <c r="AI133" i="1"/>
  <c r="AI135" i="1"/>
  <c r="AI137" i="1"/>
  <c r="AJ138" i="1"/>
  <c r="BI138" i="1" s="1"/>
  <c r="AI140" i="1"/>
  <c r="BJ140" i="1" s="1"/>
  <c r="BD142" i="1"/>
  <c r="BD143" i="1"/>
  <c r="BD144" i="1"/>
  <c r="BD145" i="1"/>
  <c r="BD146" i="1"/>
  <c r="BD147" i="1"/>
  <c r="BD148" i="1"/>
  <c r="BD149" i="1"/>
  <c r="AI143" i="1"/>
  <c r="BJ143" i="1" s="1"/>
  <c r="AI145" i="1"/>
  <c r="BJ145" i="1" s="1"/>
  <c r="AI147" i="1"/>
  <c r="BJ147" i="1" s="1"/>
  <c r="AI149" i="1"/>
  <c r="BJ149" i="1" s="1"/>
  <c r="AJ150" i="1"/>
  <c r="BI150" i="1" s="1"/>
  <c r="BD152" i="1"/>
  <c r="BD153" i="1"/>
  <c r="BD154" i="1"/>
  <c r="BD155" i="1"/>
  <c r="BD156" i="1"/>
  <c r="BD157" i="1"/>
  <c r="BD158" i="1"/>
  <c r="BD159" i="1"/>
  <c r="BD160" i="1"/>
  <c r="BJ166" i="1"/>
  <c r="BD178" i="1"/>
  <c r="BD180" i="1"/>
  <c r="BD167" i="1"/>
  <c r="BD168" i="1"/>
  <c r="BD169" i="1"/>
  <c r="BD170" i="1"/>
  <c r="BD171" i="1"/>
  <c r="BD172" i="1"/>
  <c r="BD173" i="1"/>
  <c r="BD174" i="1"/>
  <c r="BD175" i="1"/>
  <c r="BD176" i="1"/>
  <c r="BD177" i="1"/>
  <c r="AI177" i="1"/>
  <c r="BJ177" i="1" s="1"/>
  <c r="AI175" i="1"/>
  <c r="AJ158" i="1"/>
  <c r="BI158" i="1" s="1"/>
  <c r="AI157" i="1"/>
  <c r="AI155" i="1"/>
  <c r="AI153" i="1"/>
  <c r="BD161" i="1"/>
  <c r="BD162" i="1"/>
  <c r="BD163" i="1"/>
  <c r="BD164" i="1"/>
  <c r="BD165" i="1"/>
  <c r="BJ159" i="1"/>
  <c r="BJ161" i="1"/>
  <c r="BJ163" i="1"/>
  <c r="BJ165" i="1"/>
  <c r="BI166" i="1"/>
  <c r="BJ167" i="1"/>
  <c r="BJ169" i="1"/>
  <c r="BJ171" i="1"/>
  <c r="AI180" i="1"/>
  <c r="BJ180" i="1" s="1"/>
  <c r="AI178" i="1"/>
  <c r="BJ178" i="1" s="1"/>
  <c r="AI176" i="1"/>
  <c r="BJ176" i="1" s="1"/>
  <c r="AI174" i="1"/>
  <c r="AJ173" i="1"/>
  <c r="BI173" i="1" s="1"/>
  <c r="AI172" i="1"/>
  <c r="AI170" i="1"/>
  <c r="BJ170" i="1" s="1"/>
  <c r="AI168" i="1"/>
  <c r="AI164" i="1"/>
  <c r="BJ164" i="1" s="1"/>
  <c r="AI162" i="1"/>
  <c r="AI160" i="1"/>
  <c r="BJ160" i="1" s="1"/>
  <c r="AI156" i="1"/>
  <c r="AI154" i="1"/>
  <c r="BJ154" i="1" s="1"/>
  <c r="AI152" i="1"/>
  <c r="BJ179" i="1"/>
  <c r="BJ181" i="1"/>
  <c r="AQ2" i="1"/>
  <c r="AP2" i="1" s="1"/>
  <c r="AQ3" i="1"/>
  <c r="AP3" i="1" s="1"/>
  <c r="AQ4" i="1"/>
  <c r="AP4" i="1" s="1"/>
  <c r="AQ5" i="1"/>
  <c r="AP5" i="1" s="1"/>
  <c r="AQ6" i="1"/>
  <c r="AP6" i="1" s="1"/>
  <c r="AQ7" i="1"/>
  <c r="AP7" i="1" s="1"/>
  <c r="AQ8" i="1"/>
  <c r="AP8" i="1" s="1"/>
  <c r="AQ9" i="1"/>
  <c r="AP9" i="1" s="1"/>
  <c r="AQ10" i="1"/>
  <c r="AP10" i="1" s="1"/>
  <c r="AQ11" i="1"/>
  <c r="AP11" i="1" s="1"/>
  <c r="AQ12" i="1"/>
  <c r="AP12" i="1" s="1"/>
  <c r="AQ13" i="1"/>
  <c r="AP13" i="1" s="1"/>
  <c r="AQ14" i="1"/>
  <c r="AP14" i="1" s="1"/>
  <c r="AQ15" i="1"/>
  <c r="AP15" i="1" s="1"/>
  <c r="AQ16" i="1"/>
  <c r="AP16" i="1" s="1"/>
  <c r="AQ17" i="1"/>
  <c r="AP17" i="1" s="1"/>
  <c r="AQ18" i="1"/>
  <c r="AP18" i="1" s="1"/>
  <c r="AQ19" i="1"/>
  <c r="AP19" i="1" s="1"/>
  <c r="AQ20" i="1"/>
  <c r="AP20" i="1" s="1"/>
  <c r="AQ21" i="1"/>
  <c r="AP21" i="1" s="1"/>
  <c r="AQ22" i="1"/>
  <c r="AP22" i="1" s="1"/>
  <c r="AQ23" i="1"/>
  <c r="AP23" i="1" s="1"/>
  <c r="AQ24" i="1"/>
  <c r="AP24" i="1" s="1"/>
  <c r="AQ25" i="1"/>
  <c r="AP25" i="1" s="1"/>
  <c r="AQ26" i="1"/>
  <c r="AP26" i="1" s="1"/>
  <c r="AQ27" i="1"/>
  <c r="AP27" i="1" s="1"/>
  <c r="AQ28" i="1"/>
  <c r="AP28" i="1" s="1"/>
  <c r="AQ29" i="1"/>
  <c r="AP29" i="1" s="1"/>
  <c r="AQ30" i="1"/>
  <c r="AP30" i="1" s="1"/>
  <c r="AQ31" i="1"/>
  <c r="AP31" i="1" s="1"/>
  <c r="AQ32" i="1"/>
  <c r="AP32" i="1" s="1"/>
  <c r="AQ33" i="1"/>
  <c r="AP33" i="1" s="1"/>
  <c r="AQ34" i="1"/>
  <c r="AP34" i="1" s="1"/>
  <c r="AQ35" i="1"/>
  <c r="AP35" i="1" s="1"/>
  <c r="AQ36" i="1"/>
  <c r="AP36" i="1" s="1"/>
  <c r="AQ37" i="1"/>
  <c r="AP37" i="1" s="1"/>
  <c r="AQ38" i="1"/>
  <c r="AP38" i="1" s="1"/>
  <c r="AQ39" i="1"/>
  <c r="AP39" i="1" s="1"/>
  <c r="AQ40" i="1"/>
  <c r="AP40" i="1" s="1"/>
  <c r="AQ41" i="1"/>
  <c r="AP41" i="1" s="1"/>
  <c r="AQ42" i="1"/>
  <c r="AP42" i="1" s="1"/>
  <c r="AQ43" i="1"/>
  <c r="AP43" i="1" s="1"/>
  <c r="AQ44" i="1"/>
  <c r="AP44" i="1" s="1"/>
  <c r="AQ45" i="1"/>
  <c r="AP45" i="1" s="1"/>
  <c r="AQ46" i="1"/>
  <c r="AP46" i="1" s="1"/>
  <c r="AQ47" i="1"/>
  <c r="AP47" i="1" s="1"/>
  <c r="AQ48" i="1"/>
  <c r="AP48" i="1" s="1"/>
  <c r="AQ49" i="1"/>
  <c r="AP49" i="1" s="1"/>
  <c r="AQ50" i="1"/>
  <c r="AP50" i="1" s="1"/>
  <c r="AQ51" i="1"/>
  <c r="AP51" i="1" s="1"/>
  <c r="AQ52" i="1"/>
  <c r="AP52" i="1" s="1"/>
  <c r="AQ53" i="1"/>
  <c r="AP53" i="1" s="1"/>
  <c r="AQ54" i="1"/>
  <c r="AP54" i="1" s="1"/>
  <c r="AQ55" i="1"/>
  <c r="AP55" i="1" s="1"/>
  <c r="AQ56" i="1"/>
  <c r="AP56" i="1" s="1"/>
  <c r="AQ57" i="1"/>
  <c r="AP57" i="1" s="1"/>
  <c r="AQ58" i="1"/>
  <c r="AP58" i="1" s="1"/>
  <c r="AQ59" i="1"/>
  <c r="AP59" i="1" s="1"/>
  <c r="AQ60" i="1"/>
  <c r="AP60" i="1" s="1"/>
  <c r="AQ61" i="1"/>
  <c r="AP61" i="1" s="1"/>
  <c r="AQ62" i="1"/>
  <c r="AP62" i="1" s="1"/>
  <c r="AQ63" i="1"/>
  <c r="AP63" i="1" s="1"/>
  <c r="AQ64" i="1"/>
  <c r="AP64" i="1" s="1"/>
  <c r="AQ65" i="1"/>
  <c r="AP65" i="1" s="1"/>
  <c r="AQ66" i="1"/>
  <c r="AP66" i="1" s="1"/>
  <c r="AQ67" i="1"/>
  <c r="AP67" i="1" s="1"/>
  <c r="AQ68" i="1"/>
  <c r="AP68" i="1" s="1"/>
  <c r="AQ69" i="1"/>
  <c r="AP69" i="1" s="1"/>
  <c r="AQ70" i="1"/>
  <c r="AP70" i="1" s="1"/>
  <c r="AQ71" i="1"/>
  <c r="AP71" i="1" s="1"/>
  <c r="AQ72" i="1"/>
  <c r="AP72" i="1" s="1"/>
  <c r="AQ73" i="1"/>
  <c r="AP73" i="1" s="1"/>
  <c r="AQ74" i="1"/>
  <c r="AP74" i="1" s="1"/>
  <c r="AQ75" i="1"/>
  <c r="AP75" i="1" s="1"/>
  <c r="AQ76" i="1"/>
  <c r="AP76" i="1" s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BJ157" i="1" l="1"/>
  <c r="BJ153" i="1"/>
  <c r="BJ174" i="1"/>
  <c r="BJ156" i="1"/>
  <c r="BJ152" i="1"/>
  <c r="BJ175" i="1"/>
  <c r="BJ172" i="1"/>
  <c r="BJ168" i="1"/>
  <c r="BJ162" i="1"/>
  <c r="BJ155" i="1"/>
  <c r="BJ137" i="1"/>
  <c r="BJ135" i="1"/>
  <c r="BJ133" i="1"/>
  <c r="BJ120" i="1"/>
  <c r="BJ115" i="1"/>
  <c r="BJ111" i="1"/>
  <c r="BJ104" i="1"/>
  <c r="BJ102" i="1"/>
  <c r="BJ100" i="1"/>
  <c r="BJ98" i="1"/>
  <c r="BJ95" i="1"/>
  <c r="BJ90" i="1"/>
  <c r="BJ88" i="1"/>
  <c r="BJ83" i="1"/>
  <c r="BJ81" i="1"/>
  <c r="BJ78" i="1"/>
  <c r="BJ151" i="1"/>
  <c r="BJ148" i="1"/>
  <c r="BJ146" i="1"/>
  <c r="BJ144" i="1"/>
  <c r="BJ99" i="1"/>
  <c r="BJ97" i="1"/>
  <c r="BJ96" i="1"/>
  <c r="BJ94" i="1"/>
  <c r="BJ92" i="1"/>
  <c r="BJ89" i="1"/>
  <c r="BJ87" i="1"/>
  <c r="BJ86" i="1"/>
  <c r="BJ84" i="1"/>
  <c r="BJ82" i="1"/>
  <c r="BJ80" i="1"/>
  <c r="AE63" i="1"/>
  <c r="AE65" i="1"/>
  <c r="N76" i="1"/>
  <c r="O76" i="1"/>
  <c r="AJ76" i="1" s="1"/>
  <c r="P76" i="1"/>
  <c r="AV76" i="1"/>
  <c r="BA76" i="1" s="1"/>
  <c r="BG76" i="1"/>
  <c r="N75" i="1"/>
  <c r="AI75" i="1" s="1"/>
  <c r="O75" i="1"/>
  <c r="AJ75" i="1" s="1"/>
  <c r="P75" i="1"/>
  <c r="AV75" i="1"/>
  <c r="BA75" i="1" s="1"/>
  <c r="BG75" i="1"/>
  <c r="N74" i="1"/>
  <c r="O74" i="1"/>
  <c r="AJ74" i="1" s="1"/>
  <c r="P74" i="1"/>
  <c r="AV74" i="1"/>
  <c r="BA74" i="1" s="1"/>
  <c r="BG74" i="1"/>
  <c r="N73" i="1"/>
  <c r="O73" i="1"/>
  <c r="AJ73" i="1" s="1"/>
  <c r="P73" i="1"/>
  <c r="AV73" i="1"/>
  <c r="BA73" i="1" s="1"/>
  <c r="BG73" i="1"/>
  <c r="N72" i="1"/>
  <c r="O72" i="1"/>
  <c r="AJ72" i="1" s="1"/>
  <c r="P72" i="1"/>
  <c r="AV72" i="1"/>
  <c r="BA72" i="1" s="1"/>
  <c r="BG72" i="1"/>
  <c r="AW76" i="1"/>
  <c r="BB76" i="1" s="1"/>
  <c r="BF76" i="1"/>
  <c r="AW75" i="1"/>
  <c r="BB75" i="1" s="1"/>
  <c r="BF75" i="1"/>
  <c r="AW74" i="1"/>
  <c r="BB74" i="1" s="1"/>
  <c r="BF74" i="1"/>
  <c r="AW73" i="1"/>
  <c r="BB73" i="1" s="1"/>
  <c r="BF73" i="1"/>
  <c r="AW72" i="1"/>
  <c r="BB72" i="1" s="1"/>
  <c r="BF72" i="1"/>
  <c r="AU76" i="1"/>
  <c r="AY76" i="1" s="1"/>
  <c r="AU75" i="1"/>
  <c r="AY75" i="1" s="1"/>
  <c r="AU74" i="1"/>
  <c r="AY74" i="1" s="1"/>
  <c r="AU73" i="1"/>
  <c r="AY73" i="1" s="1"/>
  <c r="AU72" i="1"/>
  <c r="AY72" i="1" s="1"/>
  <c r="AT76" i="1"/>
  <c r="AT75" i="1"/>
  <c r="AT74" i="1"/>
  <c r="AT73" i="1"/>
  <c r="AT72" i="1"/>
  <c r="N71" i="1"/>
  <c r="O71" i="1"/>
  <c r="AJ71" i="1" s="1"/>
  <c r="P71" i="1"/>
  <c r="AV71" i="1"/>
  <c r="BA71" i="1" s="1"/>
  <c r="BG71" i="1"/>
  <c r="N70" i="1"/>
  <c r="O70" i="1"/>
  <c r="AJ70" i="1" s="1"/>
  <c r="P70" i="1"/>
  <c r="AV70" i="1"/>
  <c r="BA70" i="1" s="1"/>
  <c r="BG70" i="1"/>
  <c r="N69" i="1"/>
  <c r="AI69" i="1" s="1"/>
  <c r="O69" i="1"/>
  <c r="P69" i="1"/>
  <c r="AV69" i="1"/>
  <c r="BA69" i="1" s="1"/>
  <c r="BG69" i="1"/>
  <c r="N68" i="1"/>
  <c r="O68" i="1"/>
  <c r="AJ68" i="1" s="1"/>
  <c r="P68" i="1"/>
  <c r="AV68" i="1"/>
  <c r="BA68" i="1" s="1"/>
  <c r="BG68" i="1"/>
  <c r="N67" i="1"/>
  <c r="O67" i="1"/>
  <c r="AJ67" i="1" s="1"/>
  <c r="P67" i="1"/>
  <c r="AV67" i="1"/>
  <c r="BA67" i="1" s="1"/>
  <c r="BG67" i="1"/>
  <c r="N66" i="1"/>
  <c r="O66" i="1"/>
  <c r="AJ66" i="1" s="1"/>
  <c r="P66" i="1"/>
  <c r="AV66" i="1"/>
  <c r="BA66" i="1" s="1"/>
  <c r="BG66" i="1"/>
  <c r="N65" i="1"/>
  <c r="O65" i="1"/>
  <c r="AJ65" i="1" s="1"/>
  <c r="P65" i="1"/>
  <c r="AV65" i="1"/>
  <c r="BA65" i="1" s="1"/>
  <c r="BG65" i="1"/>
  <c r="N64" i="1"/>
  <c r="O64" i="1"/>
  <c r="AJ64" i="1" s="1"/>
  <c r="P64" i="1"/>
  <c r="AV64" i="1"/>
  <c r="BA64" i="1" s="1"/>
  <c r="BG64" i="1"/>
  <c r="N63" i="1"/>
  <c r="AI63" i="1" s="1"/>
  <c r="O63" i="1"/>
  <c r="P63" i="1"/>
  <c r="AV63" i="1"/>
  <c r="BA63" i="1" s="1"/>
  <c r="BG63" i="1"/>
  <c r="N62" i="1"/>
  <c r="O62" i="1"/>
  <c r="AJ62" i="1" s="1"/>
  <c r="P62" i="1"/>
  <c r="AV62" i="1"/>
  <c r="BA62" i="1" s="1"/>
  <c r="BG62" i="1"/>
  <c r="N61" i="1"/>
  <c r="AI61" i="1" s="1"/>
  <c r="O61" i="1"/>
  <c r="P61" i="1"/>
  <c r="AV61" i="1"/>
  <c r="BA61" i="1" s="1"/>
  <c r="BG61" i="1"/>
  <c r="N60" i="1"/>
  <c r="O60" i="1"/>
  <c r="AJ60" i="1" s="1"/>
  <c r="P60" i="1"/>
  <c r="AV60" i="1"/>
  <c r="BA60" i="1" s="1"/>
  <c r="BG60" i="1"/>
  <c r="N59" i="1"/>
  <c r="O59" i="1"/>
  <c r="AJ59" i="1" s="1"/>
  <c r="P59" i="1"/>
  <c r="AV59" i="1"/>
  <c r="BA59" i="1" s="1"/>
  <c r="BG59" i="1"/>
  <c r="N58" i="1"/>
  <c r="O58" i="1"/>
  <c r="AJ58" i="1" s="1"/>
  <c r="P58" i="1"/>
  <c r="AV58" i="1"/>
  <c r="BA58" i="1" s="1"/>
  <c r="BG58" i="1"/>
  <c r="N57" i="1"/>
  <c r="O57" i="1"/>
  <c r="AJ57" i="1" s="1"/>
  <c r="P57" i="1"/>
  <c r="AV57" i="1"/>
  <c r="BA57" i="1" s="1"/>
  <c r="BG57" i="1"/>
  <c r="N56" i="1"/>
  <c r="O56" i="1"/>
  <c r="AJ56" i="1" s="1"/>
  <c r="P56" i="1"/>
  <c r="AV56" i="1"/>
  <c r="BA56" i="1" s="1"/>
  <c r="BG56" i="1"/>
  <c r="N55" i="1"/>
  <c r="O55" i="1"/>
  <c r="AJ55" i="1" s="1"/>
  <c r="P55" i="1"/>
  <c r="AV55" i="1"/>
  <c r="BA55" i="1" s="1"/>
  <c r="BG55" i="1"/>
  <c r="N54" i="1"/>
  <c r="O54" i="1"/>
  <c r="AJ54" i="1" s="1"/>
  <c r="P54" i="1"/>
  <c r="AV54" i="1"/>
  <c r="BG54" i="1"/>
  <c r="N53" i="1"/>
  <c r="O53" i="1"/>
  <c r="AJ53" i="1" s="1"/>
  <c r="P53" i="1"/>
  <c r="AV53" i="1"/>
  <c r="BA53" i="1" s="1"/>
  <c r="BG53" i="1"/>
  <c r="N52" i="1"/>
  <c r="O52" i="1"/>
  <c r="AJ52" i="1" s="1"/>
  <c r="BI52" i="1" s="1"/>
  <c r="P52" i="1"/>
  <c r="AV52" i="1"/>
  <c r="BA52" i="1" s="1"/>
  <c r="BG52" i="1"/>
  <c r="AW71" i="1"/>
  <c r="BB71" i="1" s="1"/>
  <c r="BF71" i="1"/>
  <c r="AW70" i="1"/>
  <c r="BB70" i="1" s="1"/>
  <c r="BF70" i="1"/>
  <c r="AW69" i="1"/>
  <c r="BB69" i="1" s="1"/>
  <c r="BF69" i="1"/>
  <c r="AW68" i="1"/>
  <c r="BB68" i="1" s="1"/>
  <c r="BF68" i="1"/>
  <c r="AW67" i="1"/>
  <c r="BB67" i="1" s="1"/>
  <c r="BF67" i="1"/>
  <c r="AW66" i="1"/>
  <c r="BB66" i="1" s="1"/>
  <c r="BF66" i="1"/>
  <c r="AW65" i="1"/>
  <c r="BB65" i="1" s="1"/>
  <c r="BF65" i="1"/>
  <c r="AW64" i="1"/>
  <c r="BB64" i="1" s="1"/>
  <c r="BF64" i="1"/>
  <c r="AW63" i="1"/>
  <c r="BB63" i="1" s="1"/>
  <c r="BF63" i="1"/>
  <c r="AW62" i="1"/>
  <c r="BB62" i="1" s="1"/>
  <c r="BF62" i="1"/>
  <c r="AW61" i="1"/>
  <c r="BB61" i="1" s="1"/>
  <c r="BF61" i="1"/>
  <c r="AW60" i="1"/>
  <c r="BB60" i="1" s="1"/>
  <c r="BF60" i="1"/>
  <c r="AW59" i="1"/>
  <c r="BB59" i="1" s="1"/>
  <c r="BF59" i="1"/>
  <c r="AW58" i="1"/>
  <c r="BB58" i="1" s="1"/>
  <c r="BF58" i="1"/>
  <c r="AW57" i="1"/>
  <c r="BB57" i="1" s="1"/>
  <c r="BF57" i="1"/>
  <c r="AW56" i="1"/>
  <c r="BB56" i="1" s="1"/>
  <c r="BF56" i="1"/>
  <c r="AW55" i="1"/>
  <c r="BB55" i="1" s="1"/>
  <c r="BF55" i="1"/>
  <c r="AW54" i="1"/>
  <c r="BB54" i="1" s="1"/>
  <c r="BF54" i="1"/>
  <c r="AW53" i="1"/>
  <c r="BB53" i="1" s="1"/>
  <c r="BF53" i="1"/>
  <c r="AW52" i="1"/>
  <c r="BB52" i="1" s="1"/>
  <c r="BF52" i="1"/>
  <c r="AU71" i="1"/>
  <c r="AY71" i="1" s="1"/>
  <c r="AU70" i="1"/>
  <c r="AY70" i="1" s="1"/>
  <c r="AU69" i="1"/>
  <c r="AY69" i="1" s="1"/>
  <c r="AU68" i="1"/>
  <c r="AY68" i="1" s="1"/>
  <c r="AU67" i="1"/>
  <c r="AY67" i="1" s="1"/>
  <c r="AU66" i="1"/>
  <c r="AY66" i="1" s="1"/>
  <c r="AU65" i="1"/>
  <c r="AY65" i="1" s="1"/>
  <c r="AU64" i="1"/>
  <c r="AY64" i="1" s="1"/>
  <c r="AU63" i="1"/>
  <c r="AY63" i="1" s="1"/>
  <c r="AU62" i="1"/>
  <c r="AY62" i="1" s="1"/>
  <c r="AU61" i="1"/>
  <c r="AY61" i="1" s="1"/>
  <c r="AU60" i="1"/>
  <c r="AY60" i="1" s="1"/>
  <c r="AU59" i="1"/>
  <c r="AY59" i="1" s="1"/>
  <c r="AU58" i="1"/>
  <c r="AY58" i="1" s="1"/>
  <c r="AU57" i="1"/>
  <c r="AY57" i="1" s="1"/>
  <c r="AU56" i="1"/>
  <c r="AY56" i="1" s="1"/>
  <c r="AU55" i="1"/>
  <c r="AY55" i="1" s="1"/>
  <c r="AU54" i="1"/>
  <c r="AY54" i="1" s="1"/>
  <c r="AU53" i="1"/>
  <c r="AY53" i="1" s="1"/>
  <c r="AU52" i="1"/>
  <c r="AY52" i="1" s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E30" i="1"/>
  <c r="AH30" i="1"/>
  <c r="AH31" i="1"/>
  <c r="AE32" i="1"/>
  <c r="AH32" i="1"/>
  <c r="AH33" i="1"/>
  <c r="AE34" i="1"/>
  <c r="AH34" i="1"/>
  <c r="AH35" i="1"/>
  <c r="N51" i="1"/>
  <c r="O51" i="1"/>
  <c r="AJ51" i="1" s="1"/>
  <c r="P51" i="1"/>
  <c r="AV51" i="1"/>
  <c r="BA51" i="1" s="1"/>
  <c r="BG51" i="1"/>
  <c r="N50" i="1"/>
  <c r="AI50" i="1" s="1"/>
  <c r="O50" i="1"/>
  <c r="AJ50" i="1" s="1"/>
  <c r="P50" i="1"/>
  <c r="AV50" i="1"/>
  <c r="BA50" i="1" s="1"/>
  <c r="BG50" i="1"/>
  <c r="N49" i="1"/>
  <c r="O49" i="1"/>
  <c r="AJ49" i="1" s="1"/>
  <c r="P49" i="1"/>
  <c r="AV49" i="1"/>
  <c r="BA49" i="1" s="1"/>
  <c r="BG49" i="1"/>
  <c r="N48" i="1"/>
  <c r="AI48" i="1" s="1"/>
  <c r="O48" i="1"/>
  <c r="AJ48" i="1" s="1"/>
  <c r="P48" i="1"/>
  <c r="AV48" i="1"/>
  <c r="BA48" i="1" s="1"/>
  <c r="BG48" i="1"/>
  <c r="N47" i="1"/>
  <c r="O47" i="1"/>
  <c r="AJ47" i="1" s="1"/>
  <c r="P47" i="1"/>
  <c r="AV47" i="1"/>
  <c r="BA47" i="1" s="1"/>
  <c r="BG47" i="1"/>
  <c r="N46" i="1"/>
  <c r="AI46" i="1" s="1"/>
  <c r="O46" i="1"/>
  <c r="AJ46" i="1" s="1"/>
  <c r="P46" i="1"/>
  <c r="AV46" i="1"/>
  <c r="BA46" i="1" s="1"/>
  <c r="BG46" i="1"/>
  <c r="N45" i="1"/>
  <c r="O45" i="1"/>
  <c r="AJ45" i="1" s="1"/>
  <c r="P45" i="1"/>
  <c r="AV45" i="1"/>
  <c r="BA45" i="1" s="1"/>
  <c r="BG45" i="1"/>
  <c r="N44" i="1"/>
  <c r="AI44" i="1" s="1"/>
  <c r="O44" i="1"/>
  <c r="AJ44" i="1" s="1"/>
  <c r="P44" i="1"/>
  <c r="AV44" i="1"/>
  <c r="BA44" i="1" s="1"/>
  <c r="BG44" i="1"/>
  <c r="N43" i="1"/>
  <c r="O43" i="1"/>
  <c r="AJ43" i="1" s="1"/>
  <c r="P43" i="1"/>
  <c r="AV43" i="1"/>
  <c r="BA43" i="1" s="1"/>
  <c r="BG43" i="1"/>
  <c r="N42" i="1"/>
  <c r="AI42" i="1" s="1"/>
  <c r="O42" i="1"/>
  <c r="AJ42" i="1" s="1"/>
  <c r="P42" i="1"/>
  <c r="AV42" i="1"/>
  <c r="BA42" i="1" s="1"/>
  <c r="BG42" i="1"/>
  <c r="N41" i="1"/>
  <c r="O41" i="1"/>
  <c r="AJ41" i="1" s="1"/>
  <c r="P41" i="1"/>
  <c r="AV41" i="1"/>
  <c r="BA41" i="1" s="1"/>
  <c r="BG41" i="1"/>
  <c r="N40" i="1"/>
  <c r="O40" i="1"/>
  <c r="AJ40" i="1" s="1"/>
  <c r="P40" i="1"/>
  <c r="AV40" i="1"/>
  <c r="BA40" i="1" s="1"/>
  <c r="BG40" i="1"/>
  <c r="N39" i="1"/>
  <c r="O39" i="1"/>
  <c r="AJ39" i="1" s="1"/>
  <c r="P39" i="1"/>
  <c r="AV39" i="1"/>
  <c r="BA39" i="1" s="1"/>
  <c r="BG39" i="1"/>
  <c r="N38" i="1"/>
  <c r="O38" i="1"/>
  <c r="AJ38" i="1" s="1"/>
  <c r="BI38" i="1" s="1"/>
  <c r="P38" i="1"/>
  <c r="AV38" i="1"/>
  <c r="BA38" i="1" s="1"/>
  <c r="BG38" i="1"/>
  <c r="N37" i="1"/>
  <c r="O37" i="1"/>
  <c r="AJ37" i="1" s="1"/>
  <c r="BI37" i="1" s="1"/>
  <c r="P37" i="1"/>
  <c r="AV37" i="1"/>
  <c r="BA37" i="1" s="1"/>
  <c r="BG37" i="1"/>
  <c r="AW51" i="1"/>
  <c r="BB51" i="1" s="1"/>
  <c r="BF51" i="1"/>
  <c r="AW50" i="1"/>
  <c r="BB50" i="1" s="1"/>
  <c r="BF50" i="1"/>
  <c r="AW49" i="1"/>
  <c r="BB49" i="1" s="1"/>
  <c r="BF49" i="1"/>
  <c r="AW48" i="1"/>
  <c r="BB48" i="1" s="1"/>
  <c r="BF48" i="1"/>
  <c r="AW47" i="1"/>
  <c r="BB47" i="1" s="1"/>
  <c r="BF47" i="1"/>
  <c r="AW46" i="1"/>
  <c r="BB46" i="1" s="1"/>
  <c r="BF46" i="1"/>
  <c r="AW45" i="1"/>
  <c r="BB45" i="1" s="1"/>
  <c r="BF45" i="1"/>
  <c r="AW44" i="1"/>
  <c r="BB44" i="1" s="1"/>
  <c r="BF44" i="1"/>
  <c r="AW43" i="1"/>
  <c r="BB43" i="1" s="1"/>
  <c r="BF43" i="1"/>
  <c r="AW42" i="1"/>
  <c r="BB42" i="1" s="1"/>
  <c r="BF42" i="1"/>
  <c r="AW41" i="1"/>
  <c r="BB41" i="1" s="1"/>
  <c r="BF41" i="1"/>
  <c r="AW40" i="1"/>
  <c r="BB40" i="1" s="1"/>
  <c r="BF40" i="1"/>
  <c r="AW39" i="1"/>
  <c r="BB39" i="1" s="1"/>
  <c r="BF39" i="1"/>
  <c r="AW38" i="1"/>
  <c r="BB38" i="1" s="1"/>
  <c r="BF38" i="1"/>
  <c r="AW37" i="1"/>
  <c r="BB37" i="1" s="1"/>
  <c r="BF37" i="1"/>
  <c r="AU51" i="1"/>
  <c r="AY51" i="1" s="1"/>
  <c r="AU50" i="1"/>
  <c r="AY50" i="1" s="1"/>
  <c r="AU49" i="1"/>
  <c r="AY49" i="1" s="1"/>
  <c r="AU48" i="1"/>
  <c r="AY48" i="1" s="1"/>
  <c r="AU47" i="1"/>
  <c r="AY47" i="1" s="1"/>
  <c r="AU46" i="1"/>
  <c r="AY46" i="1" s="1"/>
  <c r="AU45" i="1"/>
  <c r="AY45" i="1" s="1"/>
  <c r="AU44" i="1"/>
  <c r="AY44" i="1" s="1"/>
  <c r="AU43" i="1"/>
  <c r="AY43" i="1" s="1"/>
  <c r="AU42" i="1"/>
  <c r="AY42" i="1" s="1"/>
  <c r="AU41" i="1"/>
  <c r="AY41" i="1" s="1"/>
  <c r="AU40" i="1"/>
  <c r="AY40" i="1" s="1"/>
  <c r="AU39" i="1"/>
  <c r="AY39" i="1" s="1"/>
  <c r="AU38" i="1"/>
  <c r="AY38" i="1" s="1"/>
  <c r="AU37" i="1"/>
  <c r="AY37" i="1" s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N36" i="1"/>
  <c r="O36" i="1"/>
  <c r="AJ36" i="1" s="1"/>
  <c r="BI36" i="1" s="1"/>
  <c r="P36" i="1"/>
  <c r="AV36" i="1"/>
  <c r="BA36" i="1" s="1"/>
  <c r="BG36" i="1"/>
  <c r="N35" i="1"/>
  <c r="O35" i="1"/>
  <c r="AJ35" i="1" s="1"/>
  <c r="P35" i="1"/>
  <c r="AV35" i="1"/>
  <c r="BA35" i="1" s="1"/>
  <c r="BG35" i="1"/>
  <c r="N34" i="1"/>
  <c r="AI34" i="1" s="1"/>
  <c r="O34" i="1"/>
  <c r="P34" i="1"/>
  <c r="AV34" i="1"/>
  <c r="BA34" i="1" s="1"/>
  <c r="BG34" i="1"/>
  <c r="N33" i="1"/>
  <c r="O33" i="1"/>
  <c r="AJ33" i="1" s="1"/>
  <c r="P33" i="1"/>
  <c r="AV33" i="1"/>
  <c r="BA33" i="1" s="1"/>
  <c r="BG33" i="1"/>
  <c r="N32" i="1"/>
  <c r="O32" i="1"/>
  <c r="AJ32" i="1" s="1"/>
  <c r="P32" i="1"/>
  <c r="AV32" i="1"/>
  <c r="BA32" i="1" s="1"/>
  <c r="BG32" i="1"/>
  <c r="AW36" i="1"/>
  <c r="BB36" i="1" s="1"/>
  <c r="BF36" i="1"/>
  <c r="AW35" i="1"/>
  <c r="BB35" i="1" s="1"/>
  <c r="BF35" i="1"/>
  <c r="AW34" i="1"/>
  <c r="BB34" i="1" s="1"/>
  <c r="BF34" i="1"/>
  <c r="AW33" i="1"/>
  <c r="BB33" i="1" s="1"/>
  <c r="BF33" i="1"/>
  <c r="AW32" i="1"/>
  <c r="BB32" i="1" s="1"/>
  <c r="BF32" i="1"/>
  <c r="AU36" i="1"/>
  <c r="AY36" i="1" s="1"/>
  <c r="AU35" i="1"/>
  <c r="AY35" i="1" s="1"/>
  <c r="AU34" i="1"/>
  <c r="AY34" i="1" s="1"/>
  <c r="AU33" i="1"/>
  <c r="AY33" i="1" s="1"/>
  <c r="AU32" i="1"/>
  <c r="AY32" i="1" s="1"/>
  <c r="AT36" i="1"/>
  <c r="AT35" i="1"/>
  <c r="AT34" i="1"/>
  <c r="AT33" i="1"/>
  <c r="AT32" i="1"/>
  <c r="N31" i="1"/>
  <c r="O31" i="1"/>
  <c r="AJ31" i="1" s="1"/>
  <c r="P31" i="1"/>
  <c r="AV31" i="1"/>
  <c r="BA31" i="1" s="1"/>
  <c r="BG31" i="1"/>
  <c r="N30" i="1"/>
  <c r="O30" i="1"/>
  <c r="AJ30" i="1" s="1"/>
  <c r="P30" i="1"/>
  <c r="AV30" i="1"/>
  <c r="BA30" i="1" s="1"/>
  <c r="BG30" i="1"/>
  <c r="N29" i="1"/>
  <c r="O29" i="1"/>
  <c r="AJ29" i="1" s="1"/>
  <c r="BI29" i="1" s="1"/>
  <c r="P29" i="1"/>
  <c r="AV29" i="1"/>
  <c r="BA29" i="1" s="1"/>
  <c r="BG29" i="1"/>
  <c r="N28" i="1"/>
  <c r="O28" i="1"/>
  <c r="AJ28" i="1" s="1"/>
  <c r="BI28" i="1" s="1"/>
  <c r="P28" i="1"/>
  <c r="AV28" i="1"/>
  <c r="BA28" i="1" s="1"/>
  <c r="BG28" i="1"/>
  <c r="N27" i="1"/>
  <c r="O27" i="1"/>
  <c r="AJ27" i="1" s="1"/>
  <c r="P27" i="1"/>
  <c r="AV27" i="1"/>
  <c r="BA27" i="1" s="1"/>
  <c r="BG27" i="1"/>
  <c r="N26" i="1"/>
  <c r="O26" i="1"/>
  <c r="AJ26" i="1" s="1"/>
  <c r="BI26" i="1" s="1"/>
  <c r="P26" i="1"/>
  <c r="AV26" i="1"/>
  <c r="BA26" i="1" s="1"/>
  <c r="BG26" i="1"/>
  <c r="N25" i="1"/>
  <c r="O25" i="1"/>
  <c r="AJ25" i="1" s="1"/>
  <c r="P25" i="1"/>
  <c r="AV25" i="1"/>
  <c r="BA25" i="1" s="1"/>
  <c r="BG25" i="1"/>
  <c r="N24" i="1"/>
  <c r="AI24" i="1" s="1"/>
  <c r="O24" i="1"/>
  <c r="P24" i="1"/>
  <c r="AV24" i="1"/>
  <c r="BA24" i="1" s="1"/>
  <c r="BG24" i="1"/>
  <c r="N23" i="1"/>
  <c r="AI23" i="1" s="1"/>
  <c r="BJ23" i="1" s="1"/>
  <c r="O23" i="1"/>
  <c r="AJ23" i="1" s="1"/>
  <c r="BI72" i="1" s="1"/>
  <c r="P23" i="1"/>
  <c r="AV23" i="1"/>
  <c r="BA23" i="1" s="1"/>
  <c r="BG23" i="1"/>
  <c r="N22" i="1"/>
  <c r="O22" i="1"/>
  <c r="AJ22" i="1" s="1"/>
  <c r="P22" i="1"/>
  <c r="AV22" i="1"/>
  <c r="BA22" i="1" s="1"/>
  <c r="BG22" i="1"/>
  <c r="AW31" i="1"/>
  <c r="BB31" i="1" s="1"/>
  <c r="BF31" i="1"/>
  <c r="AW30" i="1"/>
  <c r="BB30" i="1" s="1"/>
  <c r="BF30" i="1"/>
  <c r="AW29" i="1"/>
  <c r="BB29" i="1" s="1"/>
  <c r="BF29" i="1"/>
  <c r="AW28" i="1"/>
  <c r="BB28" i="1" s="1"/>
  <c r="BF28" i="1"/>
  <c r="AW27" i="1"/>
  <c r="BB27" i="1" s="1"/>
  <c r="BF27" i="1"/>
  <c r="AW26" i="1"/>
  <c r="BB26" i="1" s="1"/>
  <c r="BF26" i="1"/>
  <c r="AW25" i="1"/>
  <c r="BB25" i="1" s="1"/>
  <c r="BF25" i="1"/>
  <c r="AW24" i="1"/>
  <c r="BB24" i="1" s="1"/>
  <c r="BF24" i="1"/>
  <c r="AW23" i="1"/>
  <c r="BB23" i="1" s="1"/>
  <c r="BF23" i="1"/>
  <c r="AW22" i="1"/>
  <c r="BB22" i="1" s="1"/>
  <c r="BF22" i="1"/>
  <c r="AU31" i="1"/>
  <c r="AY31" i="1" s="1"/>
  <c r="AU30" i="1"/>
  <c r="AY30" i="1" s="1"/>
  <c r="AU29" i="1"/>
  <c r="AY29" i="1" s="1"/>
  <c r="AU28" i="1"/>
  <c r="AY28" i="1" s="1"/>
  <c r="AU27" i="1"/>
  <c r="AY27" i="1" s="1"/>
  <c r="AU26" i="1"/>
  <c r="AY26" i="1" s="1"/>
  <c r="AU25" i="1"/>
  <c r="AY25" i="1" s="1"/>
  <c r="AU24" i="1"/>
  <c r="AY24" i="1" s="1"/>
  <c r="AU23" i="1"/>
  <c r="AY23" i="1" s="1"/>
  <c r="AU22" i="1"/>
  <c r="AY22" i="1" s="1"/>
  <c r="AT31" i="1"/>
  <c r="AT30" i="1"/>
  <c r="AT29" i="1"/>
  <c r="AT28" i="1"/>
  <c r="AT27" i="1"/>
  <c r="AT26" i="1"/>
  <c r="AT25" i="1"/>
  <c r="AT24" i="1"/>
  <c r="AT23" i="1"/>
  <c r="AT2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BA54" i="1" l="1"/>
  <c r="AZ27" i="1"/>
  <c r="BE27" i="1" s="1"/>
  <c r="BD31" i="1"/>
  <c r="BD32" i="1"/>
  <c r="AZ39" i="1"/>
  <c r="BE39" i="1" s="1"/>
  <c r="AZ47" i="1"/>
  <c r="BE47" i="1" s="1"/>
  <c r="BD40" i="1"/>
  <c r="BD44" i="1"/>
  <c r="BD48" i="1"/>
  <c r="AZ54" i="1"/>
  <c r="BE54" i="1" s="1"/>
  <c r="AZ56" i="1"/>
  <c r="BE56" i="1" s="1"/>
  <c r="AZ58" i="1"/>
  <c r="BE58" i="1" s="1"/>
  <c r="AZ60" i="1"/>
  <c r="BE60" i="1" s="1"/>
  <c r="AZ62" i="1"/>
  <c r="BE62" i="1" s="1"/>
  <c r="AZ64" i="1"/>
  <c r="BE64" i="1" s="1"/>
  <c r="AZ66" i="1"/>
  <c r="BE66" i="1" s="1"/>
  <c r="AZ68" i="1"/>
  <c r="BE68" i="1" s="1"/>
  <c r="AZ70" i="1"/>
  <c r="BE70" i="1" s="1"/>
  <c r="BD54" i="1"/>
  <c r="BD58" i="1"/>
  <c r="BD62" i="1"/>
  <c r="BD66" i="1"/>
  <c r="BD70" i="1"/>
  <c r="AZ73" i="1"/>
  <c r="BE73" i="1" s="1"/>
  <c r="BD72" i="1"/>
  <c r="BD74" i="1"/>
  <c r="AZ25" i="1"/>
  <c r="BE25" i="1" s="1"/>
  <c r="AZ31" i="1"/>
  <c r="BE31" i="1" s="1"/>
  <c r="BD25" i="1"/>
  <c r="AZ24" i="1"/>
  <c r="BE24" i="1" s="1"/>
  <c r="BD24" i="1"/>
  <c r="AZ32" i="1"/>
  <c r="BE32" i="1" s="1"/>
  <c r="AZ40" i="1"/>
  <c r="BE40" i="1" s="1"/>
  <c r="AZ44" i="1"/>
  <c r="BE44" i="1" s="1"/>
  <c r="AZ48" i="1"/>
  <c r="BE48" i="1" s="1"/>
  <c r="BD39" i="1"/>
  <c r="BD47" i="1"/>
  <c r="AZ53" i="1"/>
  <c r="BE53" i="1" s="1"/>
  <c r="AZ55" i="1"/>
  <c r="BE55" i="1" s="1"/>
  <c r="AZ57" i="1"/>
  <c r="BE57" i="1" s="1"/>
  <c r="AZ59" i="1"/>
  <c r="BE59" i="1" s="1"/>
  <c r="AZ61" i="1"/>
  <c r="BE61" i="1" s="1"/>
  <c r="AZ63" i="1"/>
  <c r="BE63" i="1" s="1"/>
  <c r="AZ65" i="1"/>
  <c r="BE65" i="1" s="1"/>
  <c r="AZ69" i="1"/>
  <c r="BE69" i="1" s="1"/>
  <c r="AZ71" i="1"/>
  <c r="BE71" i="1" s="1"/>
  <c r="BD55" i="1"/>
  <c r="BD57" i="1"/>
  <c r="BD59" i="1"/>
  <c r="BD63" i="1"/>
  <c r="BD65" i="1"/>
  <c r="BD71" i="1"/>
  <c r="AZ72" i="1"/>
  <c r="BE72" i="1" s="1"/>
  <c r="AZ74" i="1"/>
  <c r="BE74" i="1" s="1"/>
  <c r="BD73" i="1"/>
  <c r="AE21" i="1"/>
  <c r="AE19" i="1"/>
  <c r="AE18" i="1"/>
  <c r="AE15" i="1"/>
  <c r="AE14" i="1"/>
  <c r="AE3" i="1"/>
  <c r="BI33" i="1"/>
  <c r="BI73" i="1"/>
  <c r="BI43" i="1"/>
  <c r="BI59" i="1"/>
  <c r="AH51" i="1"/>
  <c r="Y50" i="1"/>
  <c r="AE49" i="1"/>
  <c r="AB49" i="1"/>
  <c r="Y48" i="1"/>
  <c r="AE47" i="1"/>
  <c r="AB47" i="1"/>
  <c r="AE46" i="1"/>
  <c r="AH45" i="1"/>
  <c r="AB44" i="1"/>
  <c r="AB42" i="1"/>
  <c r="AB40" i="1"/>
  <c r="AB38" i="1"/>
  <c r="AB36" i="1"/>
  <c r="AB34" i="1"/>
  <c r="AB32" i="1"/>
  <c r="AB30" i="1"/>
  <c r="AH27" i="1"/>
  <c r="AH25" i="1"/>
  <c r="AH23" i="1"/>
  <c r="AE13" i="1"/>
  <c r="AE9" i="1"/>
  <c r="BI65" i="1"/>
  <c r="BI66" i="1"/>
  <c r="AH28" i="1"/>
  <c r="AH26" i="1"/>
  <c r="AH24" i="1"/>
  <c r="AH22" i="1"/>
  <c r="BI75" i="1"/>
  <c r="AE76" i="1"/>
  <c r="Y76" i="1"/>
  <c r="AE74" i="1"/>
  <c r="Y74" i="1"/>
  <c r="AE72" i="1"/>
  <c r="Y72" i="1"/>
  <c r="Y70" i="1"/>
  <c r="Y68" i="1"/>
  <c r="AE64" i="1"/>
  <c r="AE62" i="1"/>
  <c r="Y62" i="1"/>
  <c r="AE60" i="1"/>
  <c r="Y60" i="1"/>
  <c r="AE58" i="1"/>
  <c r="Y58" i="1"/>
  <c r="AE56" i="1"/>
  <c r="Y56" i="1"/>
  <c r="AE54" i="1"/>
  <c r="Y54" i="1"/>
  <c r="Y52" i="1"/>
  <c r="BI60" i="1"/>
  <c r="AE2" i="1"/>
  <c r="AE17" i="1"/>
  <c r="AE11" i="1"/>
  <c r="AE10" i="1"/>
  <c r="AE7" i="1"/>
  <c r="AE6" i="1"/>
  <c r="AE5" i="1"/>
  <c r="AE4" i="1"/>
  <c r="BI49" i="1"/>
  <c r="BI64" i="1"/>
  <c r="BI57" i="1"/>
  <c r="AE51" i="1"/>
  <c r="AE50" i="1"/>
  <c r="AB50" i="1"/>
  <c r="Y49" i="1"/>
  <c r="AE48" i="1"/>
  <c r="AB48" i="1"/>
  <c r="Y47" i="1"/>
  <c r="AH46" i="1"/>
  <c r="AE45" i="1"/>
  <c r="AH44" i="1"/>
  <c r="AE44" i="1"/>
  <c r="AH43" i="1"/>
  <c r="AH42" i="1"/>
  <c r="AE42" i="1"/>
  <c r="AH41" i="1"/>
  <c r="AH40" i="1"/>
  <c r="AE40" i="1"/>
  <c r="AH39" i="1"/>
  <c r="AH38" i="1"/>
  <c r="AE38" i="1"/>
  <c r="AH37" i="1"/>
  <c r="AH36" i="1"/>
  <c r="AE36" i="1"/>
  <c r="AH29" i="1"/>
  <c r="BI67" i="1"/>
  <c r="AE75" i="1"/>
  <c r="Y75" i="1"/>
  <c r="AE73" i="1"/>
  <c r="Y73" i="1"/>
  <c r="AE71" i="1"/>
  <c r="Y71" i="1"/>
  <c r="Y69" i="1"/>
  <c r="Y67" i="1"/>
  <c r="AH65" i="1"/>
  <c r="AH64" i="1"/>
  <c r="AH63" i="1"/>
  <c r="AH62" i="1"/>
  <c r="AE61" i="1"/>
  <c r="Y61" i="1"/>
  <c r="AE59" i="1"/>
  <c r="Y59" i="1"/>
  <c r="AE57" i="1"/>
  <c r="Y57" i="1"/>
  <c r="AE55" i="1"/>
  <c r="Y55" i="1"/>
  <c r="AE53" i="1"/>
  <c r="Y53" i="1"/>
  <c r="BI58" i="1"/>
  <c r="BI46" i="1"/>
  <c r="AE20" i="1"/>
  <c r="AE16" i="1"/>
  <c r="AE12" i="1"/>
  <c r="AE8" i="1"/>
  <c r="BI22" i="1"/>
  <c r="BI27" i="1"/>
  <c r="BI68" i="1"/>
  <c r="AH61" i="1"/>
  <c r="AH60" i="1"/>
  <c r="AH59" i="1"/>
  <c r="AH58" i="1"/>
  <c r="AH57" i="1"/>
  <c r="AH56" i="1"/>
  <c r="AH55" i="1"/>
  <c r="AH54" i="1"/>
  <c r="AH53" i="1"/>
  <c r="AE52" i="1"/>
  <c r="AB52" i="1"/>
  <c r="BI51" i="1"/>
  <c r="Y51" i="1"/>
  <c r="Y46" i="1"/>
  <c r="Y45" i="1"/>
  <c r="AB43" i="1"/>
  <c r="Y43" i="1"/>
  <c r="AB41" i="1"/>
  <c r="Y41" i="1"/>
  <c r="AB39" i="1"/>
  <c r="Y39" i="1"/>
  <c r="AB37" i="1"/>
  <c r="Y37" i="1"/>
  <c r="AB35" i="1"/>
  <c r="Y35" i="1"/>
  <c r="AB33" i="1"/>
  <c r="Y33" i="1"/>
  <c r="AB31" i="1"/>
  <c r="Y31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Y23" i="1"/>
  <c r="AB22" i="1"/>
  <c r="Y22" i="1"/>
  <c r="BI53" i="1"/>
  <c r="BI76" i="1"/>
  <c r="AH76" i="1"/>
  <c r="AH75" i="1"/>
  <c r="AH74" i="1"/>
  <c r="AH73" i="1"/>
  <c r="AH72" i="1"/>
  <c r="AH71" i="1"/>
  <c r="AE70" i="1"/>
  <c r="AB70" i="1"/>
  <c r="AE69" i="1"/>
  <c r="AB69" i="1"/>
  <c r="AE68" i="1"/>
  <c r="AB68" i="1"/>
  <c r="AE67" i="1"/>
  <c r="AB67" i="1"/>
  <c r="AE66" i="1"/>
  <c r="AB66" i="1"/>
  <c r="Y66" i="1"/>
  <c r="Y65" i="1"/>
  <c r="Y64" i="1"/>
  <c r="Y63" i="1"/>
  <c r="BD42" i="1"/>
  <c r="BD30" i="1"/>
  <c r="BD41" i="1"/>
  <c r="AB11" i="1"/>
  <c r="AZ23" i="1"/>
  <c r="BE23" i="1" s="1"/>
  <c r="AZ30" i="1"/>
  <c r="BE30" i="1" s="1"/>
  <c r="BD22" i="1"/>
  <c r="BD23" i="1"/>
  <c r="BD27" i="1"/>
  <c r="BD29" i="1"/>
  <c r="AI22" i="1"/>
  <c r="AJ24" i="1"/>
  <c r="BI56" i="1" s="1"/>
  <c r="AI26" i="1"/>
  <c r="AI28" i="1"/>
  <c r="AI31" i="1"/>
  <c r="AZ33" i="1"/>
  <c r="BE33" i="1" s="1"/>
  <c r="AZ35" i="1"/>
  <c r="BE35" i="1" s="1"/>
  <c r="BD34" i="1"/>
  <c r="BD36" i="1"/>
  <c r="AI32" i="1"/>
  <c r="BJ34" i="1" s="1"/>
  <c r="BI35" i="1"/>
  <c r="AI36" i="1"/>
  <c r="AZ38" i="1"/>
  <c r="BE38" i="1" s="1"/>
  <c r="AZ42" i="1"/>
  <c r="BE42" i="1" s="1"/>
  <c r="AZ51" i="1"/>
  <c r="BE51" i="1" s="1"/>
  <c r="BD38" i="1"/>
  <c r="BD46" i="1"/>
  <c r="BD49" i="1"/>
  <c r="BD51" i="1"/>
  <c r="AI37" i="1"/>
  <c r="BI74" i="1"/>
  <c r="AI40" i="1"/>
  <c r="AI41" i="1"/>
  <c r="BJ41" i="1" s="1"/>
  <c r="BI44" i="1"/>
  <c r="AI45" i="1"/>
  <c r="BJ45" i="1" s="1"/>
  <c r="AH50" i="1"/>
  <c r="AH49" i="1"/>
  <c r="AH48" i="1"/>
  <c r="AH47" i="1"/>
  <c r="BD56" i="1"/>
  <c r="BD67" i="1"/>
  <c r="AZ22" i="1"/>
  <c r="BE22" i="1" s="1"/>
  <c r="AZ26" i="1"/>
  <c r="BE26" i="1" s="1"/>
  <c r="AZ28" i="1"/>
  <c r="BE28" i="1" s="1"/>
  <c r="AZ29" i="1"/>
  <c r="BE29" i="1" s="1"/>
  <c r="BD26" i="1"/>
  <c r="BD28" i="1"/>
  <c r="AI25" i="1"/>
  <c r="AI27" i="1"/>
  <c r="BJ27" i="1" s="1"/>
  <c r="AI29" i="1"/>
  <c r="BJ26" i="1" s="1"/>
  <c r="AI30" i="1"/>
  <c r="AZ34" i="1"/>
  <c r="BE34" i="1" s="1"/>
  <c r="AZ36" i="1"/>
  <c r="BE36" i="1" s="1"/>
  <c r="BD33" i="1"/>
  <c r="BD35" i="1"/>
  <c r="AI33" i="1"/>
  <c r="BJ33" i="1" s="1"/>
  <c r="AJ34" i="1"/>
  <c r="BI34" i="1" s="1"/>
  <c r="AI35" i="1"/>
  <c r="BJ42" i="1" s="1"/>
  <c r="AZ37" i="1"/>
  <c r="BE37" i="1" s="1"/>
  <c r="AZ41" i="1"/>
  <c r="BE41" i="1" s="1"/>
  <c r="AZ43" i="1"/>
  <c r="BE43" i="1" s="1"/>
  <c r="AZ45" i="1"/>
  <c r="BE45" i="1" s="1"/>
  <c r="AZ46" i="1"/>
  <c r="BE46" i="1" s="1"/>
  <c r="AZ49" i="1"/>
  <c r="BE49" i="1" s="1"/>
  <c r="AZ50" i="1"/>
  <c r="BE50" i="1" s="1"/>
  <c r="BD37" i="1"/>
  <c r="BD43" i="1"/>
  <c r="BD45" i="1"/>
  <c r="BD50" i="1"/>
  <c r="AI38" i="1"/>
  <c r="AI39" i="1"/>
  <c r="BI41" i="1"/>
  <c r="AI43" i="1"/>
  <c r="BJ43" i="1" s="1"/>
  <c r="BI50" i="1"/>
  <c r="AI51" i="1"/>
  <c r="BJ51" i="1" s="1"/>
  <c r="AB51" i="1"/>
  <c r="AI49" i="1"/>
  <c r="BJ49" i="1" s="1"/>
  <c r="AI47" i="1"/>
  <c r="BD64" i="1"/>
  <c r="BD68" i="1"/>
  <c r="AB46" i="1"/>
  <c r="AB45" i="1"/>
  <c r="Y44" i="1"/>
  <c r="AE43" i="1"/>
  <c r="Y42" i="1"/>
  <c r="AE41" i="1"/>
  <c r="Y40" i="1"/>
  <c r="AE39" i="1"/>
  <c r="Y38" i="1"/>
  <c r="AE37" i="1"/>
  <c r="Y36" i="1"/>
  <c r="AE35" i="1"/>
  <c r="Y34" i="1"/>
  <c r="AE33" i="1"/>
  <c r="Y32" i="1"/>
  <c r="AE31" i="1"/>
  <c r="Y30" i="1"/>
  <c r="AE29" i="1"/>
  <c r="AE28" i="1"/>
  <c r="AE27" i="1"/>
  <c r="AE26" i="1"/>
  <c r="AE25" i="1"/>
  <c r="AE24" i="1"/>
  <c r="AE23" i="1"/>
  <c r="AE22" i="1"/>
  <c r="AZ52" i="1"/>
  <c r="BE52" i="1" s="1"/>
  <c r="BD53" i="1"/>
  <c r="BD61" i="1"/>
  <c r="BD69" i="1"/>
  <c r="AI52" i="1"/>
  <c r="BJ36" i="1" s="1"/>
  <c r="AI54" i="1"/>
  <c r="AI56" i="1"/>
  <c r="BJ56" i="1" s="1"/>
  <c r="AI58" i="1"/>
  <c r="BJ58" i="1" s="1"/>
  <c r="AI65" i="1"/>
  <c r="BJ37" i="1" s="1"/>
  <c r="AI67" i="1"/>
  <c r="BJ67" i="1" s="1"/>
  <c r="AI70" i="1"/>
  <c r="AZ75" i="1"/>
  <c r="BE75" i="1" s="1"/>
  <c r="AZ67" i="1"/>
  <c r="BE67" i="1" s="1"/>
  <c r="BD52" i="1"/>
  <c r="BD60" i="1"/>
  <c r="AI53" i="1"/>
  <c r="AI55" i="1"/>
  <c r="BJ52" i="1" s="1"/>
  <c r="AI57" i="1"/>
  <c r="BJ57" i="1" s="1"/>
  <c r="AI59" i="1"/>
  <c r="BJ59" i="1" s="1"/>
  <c r="AI62" i="1"/>
  <c r="BJ53" i="1" s="1"/>
  <c r="AJ63" i="1"/>
  <c r="BI45" i="1" s="1"/>
  <c r="BD75" i="1"/>
  <c r="AI72" i="1"/>
  <c r="BJ38" i="1" s="1"/>
  <c r="AI74" i="1"/>
  <c r="BJ74" i="1" s="1"/>
  <c r="AI76" i="1"/>
  <c r="AI60" i="1"/>
  <c r="AJ61" i="1"/>
  <c r="BI61" i="1" s="1"/>
  <c r="AI64" i="1"/>
  <c r="BJ64" i="1" s="1"/>
  <c r="AZ76" i="1"/>
  <c r="BE76" i="1" s="1"/>
  <c r="BD76" i="1"/>
  <c r="AB76" i="1"/>
  <c r="AB75" i="1"/>
  <c r="AB74" i="1"/>
  <c r="AI73" i="1"/>
  <c r="BJ46" i="1" s="1"/>
  <c r="AB73" i="1"/>
  <c r="AB72" i="1"/>
  <c r="AI71" i="1"/>
  <c r="AB71" i="1"/>
  <c r="AI68" i="1"/>
  <c r="AI66" i="1"/>
  <c r="BJ66" i="1" s="1"/>
  <c r="AH70" i="1"/>
  <c r="AJ69" i="1"/>
  <c r="BI69" i="1" s="1"/>
  <c r="AH69" i="1"/>
  <c r="AH68" i="1"/>
  <c r="AH67" i="1"/>
  <c r="AH66" i="1"/>
  <c r="AH52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BJ75" i="1"/>
  <c r="BI23" i="1"/>
  <c r="BI30" i="1"/>
  <c r="BI42" i="1"/>
  <c r="BJ50" i="1"/>
  <c r="N12" i="1"/>
  <c r="AI12" i="1" s="1"/>
  <c r="O12" i="1"/>
  <c r="AJ12" i="1" s="1"/>
  <c r="N13" i="1"/>
  <c r="O13" i="1"/>
  <c r="AJ13" i="1" s="1"/>
  <c r="N14" i="1"/>
  <c r="O14" i="1"/>
  <c r="AJ14" i="1" s="1"/>
  <c r="N15" i="1"/>
  <c r="O15" i="1"/>
  <c r="AJ15" i="1" s="1"/>
  <c r="N16" i="1"/>
  <c r="O16" i="1"/>
  <c r="AJ16" i="1" s="1"/>
  <c r="N17" i="1"/>
  <c r="O17" i="1"/>
  <c r="AJ17" i="1" s="1"/>
  <c r="N18" i="1"/>
  <c r="AI18" i="1" s="1"/>
  <c r="BJ63" i="1" s="1"/>
  <c r="O18" i="1"/>
  <c r="AJ18" i="1" s="1"/>
  <c r="BI63" i="1" s="1"/>
  <c r="N19" i="1"/>
  <c r="O19" i="1"/>
  <c r="AJ19" i="1" s="1"/>
  <c r="BI19" i="1" s="1"/>
  <c r="N20" i="1"/>
  <c r="O20" i="1"/>
  <c r="AJ20" i="1" s="1"/>
  <c r="N21" i="1"/>
  <c r="O21" i="1"/>
  <c r="AJ21" i="1" s="1"/>
  <c r="BI21" i="1" s="1"/>
  <c r="AI13" i="1"/>
  <c r="AI14" i="1"/>
  <c r="BJ71" i="1" s="1"/>
  <c r="AI15" i="1"/>
  <c r="BJ15" i="1" s="1"/>
  <c r="AI16" i="1"/>
  <c r="BJ40" i="1" s="1"/>
  <c r="AI17" i="1"/>
  <c r="AI19" i="1"/>
  <c r="BJ19" i="1" s="1"/>
  <c r="AI20" i="1"/>
  <c r="BJ20" i="1" s="1"/>
  <c r="AI21" i="1"/>
  <c r="BJ21" i="1" s="1"/>
  <c r="AT12" i="1"/>
  <c r="AU12" i="1"/>
  <c r="AY12" i="1" s="1"/>
  <c r="AV12" i="1"/>
  <c r="BA12" i="1" s="1"/>
  <c r="AW12" i="1"/>
  <c r="BB12" i="1" s="1"/>
  <c r="AZ12" i="1"/>
  <c r="BE12" i="1" s="1"/>
  <c r="BF12" i="1"/>
  <c r="BG12" i="1"/>
  <c r="BJ12" i="1"/>
  <c r="AT13" i="1"/>
  <c r="AU13" i="1"/>
  <c r="AY13" i="1" s="1"/>
  <c r="AV13" i="1"/>
  <c r="BA13" i="1" s="1"/>
  <c r="AW13" i="1"/>
  <c r="AZ13" i="1"/>
  <c r="BE13" i="1" s="1"/>
  <c r="BB13" i="1"/>
  <c r="BF13" i="1"/>
  <c r="BG13" i="1"/>
  <c r="BJ13" i="1"/>
  <c r="AT14" i="1"/>
  <c r="AU14" i="1"/>
  <c r="AY14" i="1" s="1"/>
  <c r="AV14" i="1"/>
  <c r="BA14" i="1" s="1"/>
  <c r="AW14" i="1"/>
  <c r="BB14" i="1" s="1"/>
  <c r="AZ14" i="1"/>
  <c r="BE14" i="1" s="1"/>
  <c r="BF14" i="1"/>
  <c r="BG14" i="1"/>
  <c r="AT15" i="1"/>
  <c r="AU15" i="1"/>
  <c r="AY15" i="1" s="1"/>
  <c r="AV15" i="1"/>
  <c r="BA15" i="1" s="1"/>
  <c r="AW15" i="1"/>
  <c r="AZ15" i="1"/>
  <c r="BE15" i="1" s="1"/>
  <c r="BB15" i="1"/>
  <c r="BF15" i="1"/>
  <c r="BG15" i="1"/>
  <c r="AT16" i="1"/>
  <c r="AU16" i="1"/>
  <c r="AY16" i="1" s="1"/>
  <c r="AV16" i="1"/>
  <c r="BA16" i="1" s="1"/>
  <c r="AW16" i="1"/>
  <c r="AZ16" i="1"/>
  <c r="BE16" i="1" s="1"/>
  <c r="BB16" i="1"/>
  <c r="BF16" i="1"/>
  <c r="BG16" i="1"/>
  <c r="AT17" i="1"/>
  <c r="AU17" i="1"/>
  <c r="AY17" i="1" s="1"/>
  <c r="AV17" i="1"/>
  <c r="BA17" i="1" s="1"/>
  <c r="AW17" i="1"/>
  <c r="BB17" i="1" s="1"/>
  <c r="AZ17" i="1"/>
  <c r="BE17" i="1" s="1"/>
  <c r="BF17" i="1"/>
  <c r="BG17" i="1"/>
  <c r="AT18" i="1"/>
  <c r="AU18" i="1"/>
  <c r="AY18" i="1" s="1"/>
  <c r="AV18" i="1"/>
  <c r="BA18" i="1" s="1"/>
  <c r="AW18" i="1"/>
  <c r="BB18" i="1" s="1"/>
  <c r="BF18" i="1"/>
  <c r="BG18" i="1"/>
  <c r="AT19" i="1"/>
  <c r="AU19" i="1"/>
  <c r="AY19" i="1" s="1"/>
  <c r="AV19" i="1"/>
  <c r="BA19" i="1" s="1"/>
  <c r="AW19" i="1"/>
  <c r="AZ19" i="1"/>
  <c r="BE19" i="1" s="1"/>
  <c r="BB19" i="1"/>
  <c r="BF19" i="1"/>
  <c r="BG19" i="1"/>
  <c r="AT20" i="1"/>
  <c r="AU20" i="1"/>
  <c r="AY20" i="1" s="1"/>
  <c r="AV20" i="1"/>
  <c r="BA20" i="1" s="1"/>
  <c r="AW20" i="1"/>
  <c r="AZ20" i="1"/>
  <c r="BE20" i="1" s="1"/>
  <c r="BB20" i="1"/>
  <c r="BF20" i="1"/>
  <c r="BG20" i="1"/>
  <c r="AT21" i="1"/>
  <c r="AU21" i="1"/>
  <c r="AY21" i="1" s="1"/>
  <c r="AV21" i="1"/>
  <c r="BA21" i="1" s="1"/>
  <c r="AW21" i="1"/>
  <c r="AZ21" i="1"/>
  <c r="BE21" i="1" s="1"/>
  <c r="BB21" i="1"/>
  <c r="BF21" i="1"/>
  <c r="BG21" i="1"/>
  <c r="AT3" i="1"/>
  <c r="AT4" i="1"/>
  <c r="AT5" i="1"/>
  <c r="AT6" i="1"/>
  <c r="AT7" i="1"/>
  <c r="AT8" i="1"/>
  <c r="AT9" i="1"/>
  <c r="AT10" i="1"/>
  <c r="AT11" i="1"/>
  <c r="AZ11" i="1" s="1"/>
  <c r="BE11" i="1" s="1"/>
  <c r="AT2" i="1"/>
  <c r="BI1" i="1"/>
  <c r="BJ1" i="1"/>
  <c r="BF1" i="1"/>
  <c r="BG1" i="1"/>
  <c r="BF2" i="1"/>
  <c r="BG2" i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AV1" i="1"/>
  <c r="BA1" i="1" s="1"/>
  <c r="AV2" i="1"/>
  <c r="BA2" i="1" s="1"/>
  <c r="AV3" i="1"/>
  <c r="BA3" i="1" s="1"/>
  <c r="AV4" i="1"/>
  <c r="BA4" i="1" s="1"/>
  <c r="AV5" i="1"/>
  <c r="BA5" i="1" s="1"/>
  <c r="AV6" i="1"/>
  <c r="BA6" i="1" s="1"/>
  <c r="AV7" i="1"/>
  <c r="BA7" i="1" s="1"/>
  <c r="AV8" i="1"/>
  <c r="BA8" i="1" s="1"/>
  <c r="AV9" i="1"/>
  <c r="BA9" i="1" s="1"/>
  <c r="AV10" i="1"/>
  <c r="BA10" i="1" s="1"/>
  <c r="AV11" i="1"/>
  <c r="BA11" i="1" s="1"/>
  <c r="AW1" i="1"/>
  <c r="BB1" i="1" s="1"/>
  <c r="AW2" i="1"/>
  <c r="BB2" i="1" s="1"/>
  <c r="AW3" i="1"/>
  <c r="BB3" i="1" s="1"/>
  <c r="AW4" i="1"/>
  <c r="BB4" i="1" s="1"/>
  <c r="AW5" i="1"/>
  <c r="BB5" i="1" s="1"/>
  <c r="AW6" i="1"/>
  <c r="BB6" i="1" s="1"/>
  <c r="AW7" i="1"/>
  <c r="BB7" i="1" s="1"/>
  <c r="AW8" i="1"/>
  <c r="BB8" i="1" s="1"/>
  <c r="AW9" i="1"/>
  <c r="BB9" i="1" s="1"/>
  <c r="AW10" i="1"/>
  <c r="BB10" i="1" s="1"/>
  <c r="AW11" i="1"/>
  <c r="BB11" i="1" s="1"/>
  <c r="AU1" i="1"/>
  <c r="AY1" i="1" s="1"/>
  <c r="BD1" i="1" s="1"/>
  <c r="AU2" i="1"/>
  <c r="AY2" i="1" s="1"/>
  <c r="AU3" i="1"/>
  <c r="AY3" i="1" s="1"/>
  <c r="AU4" i="1"/>
  <c r="AY4" i="1" s="1"/>
  <c r="AU5" i="1"/>
  <c r="AY5" i="1" s="1"/>
  <c r="AU6" i="1"/>
  <c r="AY6" i="1" s="1"/>
  <c r="AU7" i="1"/>
  <c r="AY7" i="1" s="1"/>
  <c r="AU8" i="1"/>
  <c r="AY8" i="1" s="1"/>
  <c r="AU9" i="1"/>
  <c r="AY9" i="1" s="1"/>
  <c r="AU10" i="1"/>
  <c r="AY10" i="1" s="1"/>
  <c r="AU11" i="1"/>
  <c r="AY11" i="1" s="1"/>
  <c r="AT1" i="1"/>
  <c r="AZ1" i="1" s="1"/>
  <c r="BE1" i="1" s="1"/>
  <c r="AZ3" i="1"/>
  <c r="BE3" i="1" s="1"/>
  <c r="N11" i="1"/>
  <c r="AI11" i="1" s="1"/>
  <c r="BJ11" i="1" s="1"/>
  <c r="O11" i="1"/>
  <c r="AJ11" i="1" s="1"/>
  <c r="N10" i="1"/>
  <c r="AI10" i="1" s="1"/>
  <c r="O10" i="1"/>
  <c r="AJ10" i="1" s="1"/>
  <c r="BI10" i="1" l="1"/>
  <c r="AK253" i="1"/>
  <c r="AM253" i="1" s="1"/>
  <c r="AK230" i="1"/>
  <c r="AM230" i="1" s="1"/>
  <c r="AK242" i="1"/>
  <c r="AM242" i="1" s="1"/>
  <c r="BI11" i="1"/>
  <c r="AK196" i="1"/>
  <c r="AM196" i="1" s="1"/>
  <c r="AK252" i="1"/>
  <c r="AM252" i="1" s="1"/>
  <c r="AK200" i="1"/>
  <c r="AM200" i="1" s="1"/>
  <c r="AK256" i="1"/>
  <c r="AM256" i="1" s="1"/>
  <c r="BI55" i="1"/>
  <c r="AK243" i="1"/>
  <c r="AM243" i="1" s="1"/>
  <c r="BI48" i="1"/>
  <c r="AK201" i="1"/>
  <c r="AM201" i="1" s="1"/>
  <c r="AK210" i="1"/>
  <c r="AM210" i="1" s="1"/>
  <c r="AK189" i="1"/>
  <c r="AM189" i="1" s="1"/>
  <c r="AK216" i="1"/>
  <c r="AM216" i="1" s="1"/>
  <c r="BI32" i="1"/>
  <c r="AK185" i="1"/>
  <c r="AM185" i="1" s="1"/>
  <c r="AK188" i="1"/>
  <c r="AM188" i="1" s="1"/>
  <c r="AK191" i="1"/>
  <c r="AM191" i="1" s="1"/>
  <c r="R206" i="1"/>
  <c r="S206" i="1" s="1"/>
  <c r="R229" i="1"/>
  <c r="S229" i="1" s="1"/>
  <c r="R254" i="1"/>
  <c r="S254" i="1" s="1"/>
  <c r="R256" i="1"/>
  <c r="S256" i="1" s="1"/>
  <c r="R245" i="1"/>
  <c r="S245" i="1" s="1"/>
  <c r="R233" i="1"/>
  <c r="S233" i="1" s="1"/>
  <c r="R208" i="1"/>
  <c r="S208" i="1" s="1"/>
  <c r="R255" i="1"/>
  <c r="S255" i="1" s="1"/>
  <c r="R225" i="1"/>
  <c r="S225" i="1" s="1"/>
  <c r="R217" i="1"/>
  <c r="S217" i="1" s="1"/>
  <c r="R202" i="1"/>
  <c r="S202" i="1" s="1"/>
  <c r="R191" i="1"/>
  <c r="S191" i="1" s="1"/>
  <c r="R201" i="1"/>
  <c r="S201" i="1" s="1"/>
  <c r="R188" i="1"/>
  <c r="S188" i="1" s="1"/>
  <c r="R205" i="1"/>
  <c r="S205" i="1" s="1"/>
  <c r="R200" i="1"/>
  <c r="S200" i="1" s="1"/>
  <c r="R198" i="1"/>
  <c r="S198" i="1" s="1"/>
  <c r="R193" i="1"/>
  <c r="S193" i="1" s="1"/>
  <c r="R187" i="1"/>
  <c r="S187" i="1" s="1"/>
  <c r="R183" i="1"/>
  <c r="S183" i="1" s="1"/>
  <c r="R182" i="1"/>
  <c r="S182" i="1" s="1"/>
  <c r="R222" i="1"/>
  <c r="S222" i="1" s="1"/>
  <c r="R214" i="1"/>
  <c r="S214" i="1" s="1"/>
  <c r="R243" i="1"/>
  <c r="S243" i="1" s="1"/>
  <c r="R240" i="1"/>
  <c r="S240" i="1" s="1"/>
  <c r="R236" i="1"/>
  <c r="S236" i="1" s="1"/>
  <c r="R228" i="1"/>
  <c r="S228" i="1" s="1"/>
  <c r="R223" i="1"/>
  <c r="S223" i="1" s="1"/>
  <c r="R218" i="1"/>
  <c r="S218" i="1" s="1"/>
  <c r="R215" i="1"/>
  <c r="S215" i="1" s="1"/>
  <c r="R195" i="1"/>
  <c r="S195" i="1" s="1"/>
  <c r="R251" i="1"/>
  <c r="S251" i="1" s="1"/>
  <c r="R249" i="1"/>
  <c r="S249" i="1" s="1"/>
  <c r="R241" i="1"/>
  <c r="S241" i="1" s="1"/>
  <c r="R213" i="1"/>
  <c r="S213" i="1" s="1"/>
  <c r="R253" i="1"/>
  <c r="S253" i="1" s="1"/>
  <c r="R252" i="1"/>
  <c r="S252" i="1" s="1"/>
  <c r="R221" i="1"/>
  <c r="S221" i="1" s="1"/>
  <c r="R196" i="1"/>
  <c r="S196" i="1" s="1"/>
  <c r="R185" i="1"/>
  <c r="S185" i="1" s="1"/>
  <c r="R209" i="1"/>
  <c r="S209" i="1" s="1"/>
  <c r="R192" i="1"/>
  <c r="S192" i="1" s="1"/>
  <c r="R184" i="1"/>
  <c r="S184" i="1" s="1"/>
  <c r="R204" i="1"/>
  <c r="S204" i="1" s="1"/>
  <c r="R199" i="1"/>
  <c r="S199" i="1" s="1"/>
  <c r="R194" i="1"/>
  <c r="S194" i="1" s="1"/>
  <c r="R189" i="1"/>
  <c r="S189" i="1" s="1"/>
  <c r="R186" i="1"/>
  <c r="S186" i="1" s="1"/>
  <c r="R257" i="1"/>
  <c r="S257" i="1" s="1"/>
  <c r="R250" i="1"/>
  <c r="S250" i="1" s="1"/>
  <c r="R242" i="1"/>
  <c r="S242" i="1" s="1"/>
  <c r="R238" i="1"/>
  <c r="S238" i="1" s="1"/>
  <c r="R234" i="1"/>
  <c r="S234" i="1" s="1"/>
  <c r="R230" i="1"/>
  <c r="S230" i="1" s="1"/>
  <c r="R226" i="1"/>
  <c r="S226" i="1" s="1"/>
  <c r="R248" i="1"/>
  <c r="S248" i="1" s="1"/>
  <c r="R239" i="1"/>
  <c r="S239" i="1" s="1"/>
  <c r="R235" i="1"/>
  <c r="S235" i="1" s="1"/>
  <c r="R231" i="1"/>
  <c r="S231" i="1" s="1"/>
  <c r="R224" i="1"/>
  <c r="S224" i="1" s="1"/>
  <c r="R210" i="1"/>
  <c r="S210" i="1" s="1"/>
  <c r="R211" i="1"/>
  <c r="S211" i="1" s="1"/>
  <c r="R219" i="1"/>
  <c r="S219" i="1" s="1"/>
  <c r="R216" i="1"/>
  <c r="S216" i="1" s="1"/>
  <c r="R212" i="1"/>
  <c r="S212" i="1" s="1"/>
  <c r="R203" i="1"/>
  <c r="S203" i="1" s="1"/>
  <c r="R244" i="1"/>
  <c r="S244" i="1" s="1"/>
  <c r="R197" i="1"/>
  <c r="S197" i="1" s="1"/>
  <c r="R232" i="1"/>
  <c r="S232" i="1" s="1"/>
  <c r="R207" i="1"/>
  <c r="S207" i="1" s="1"/>
  <c r="R237" i="1"/>
  <c r="S237" i="1" s="1"/>
  <c r="AK182" i="1"/>
  <c r="AM182" i="1" s="1"/>
  <c r="AK218" i="1"/>
  <c r="AM218" i="1" s="1"/>
  <c r="AK249" i="1"/>
  <c r="AM249" i="1" s="1"/>
  <c r="AK255" i="1"/>
  <c r="AM255" i="1" s="1"/>
  <c r="AK226" i="1"/>
  <c r="AM226" i="1" s="1"/>
  <c r="R227" i="1"/>
  <c r="S227" i="1" s="1"/>
  <c r="R246" i="1"/>
  <c r="S246" i="1" s="1"/>
  <c r="R220" i="1"/>
  <c r="S220" i="1" s="1"/>
  <c r="R247" i="1"/>
  <c r="S247" i="1" s="1"/>
  <c r="R190" i="1"/>
  <c r="S190" i="1" s="1"/>
  <c r="AK207" i="1"/>
  <c r="AM207" i="1" s="1"/>
  <c r="AK246" i="1"/>
  <c r="AM246" i="1" s="1"/>
  <c r="AK237" i="1"/>
  <c r="AM237" i="1" s="1"/>
  <c r="AK220" i="1"/>
  <c r="AM220" i="1" s="1"/>
  <c r="AK227" i="1"/>
  <c r="AM227" i="1" s="1"/>
  <c r="R2" i="1"/>
  <c r="R77" i="1"/>
  <c r="S77" i="1" s="1"/>
  <c r="R79" i="1"/>
  <c r="S79" i="1" s="1"/>
  <c r="R81" i="1"/>
  <c r="S81" i="1" s="1"/>
  <c r="R83" i="1"/>
  <c r="S83" i="1" s="1"/>
  <c r="R85" i="1"/>
  <c r="S85" i="1" s="1"/>
  <c r="R87" i="1"/>
  <c r="S87" i="1" s="1"/>
  <c r="R89" i="1"/>
  <c r="S89" i="1" s="1"/>
  <c r="R91" i="1"/>
  <c r="S91" i="1" s="1"/>
  <c r="R93" i="1"/>
  <c r="S93" i="1" s="1"/>
  <c r="R95" i="1"/>
  <c r="S95" i="1" s="1"/>
  <c r="R97" i="1"/>
  <c r="S97" i="1" s="1"/>
  <c r="R99" i="1"/>
  <c r="S99" i="1" s="1"/>
  <c r="R101" i="1"/>
  <c r="S101" i="1" s="1"/>
  <c r="R103" i="1"/>
  <c r="S103" i="1" s="1"/>
  <c r="R105" i="1"/>
  <c r="S105" i="1" s="1"/>
  <c r="R108" i="1"/>
  <c r="S108" i="1" s="1"/>
  <c r="R110" i="1"/>
  <c r="S110" i="1" s="1"/>
  <c r="R112" i="1"/>
  <c r="S112" i="1" s="1"/>
  <c r="R114" i="1"/>
  <c r="S114" i="1" s="1"/>
  <c r="R116" i="1"/>
  <c r="S116" i="1" s="1"/>
  <c r="R122" i="1"/>
  <c r="S122" i="1" s="1"/>
  <c r="R141" i="1"/>
  <c r="S141" i="1" s="1"/>
  <c r="R142" i="1"/>
  <c r="S142" i="1" s="1"/>
  <c r="R144" i="1"/>
  <c r="S144" i="1" s="1"/>
  <c r="R146" i="1"/>
  <c r="S146" i="1" s="1"/>
  <c r="R148" i="1"/>
  <c r="S148" i="1" s="1"/>
  <c r="R150" i="1"/>
  <c r="S150" i="1" s="1"/>
  <c r="R152" i="1"/>
  <c r="S152" i="1" s="1"/>
  <c r="R118" i="1"/>
  <c r="S118" i="1" s="1"/>
  <c r="R120" i="1"/>
  <c r="S120" i="1" s="1"/>
  <c r="R125" i="1"/>
  <c r="S125" i="1" s="1"/>
  <c r="R127" i="1"/>
  <c r="S127" i="1" s="1"/>
  <c r="R129" i="1"/>
  <c r="S129" i="1" s="1"/>
  <c r="R131" i="1"/>
  <c r="S131" i="1" s="1"/>
  <c r="R133" i="1"/>
  <c r="S133" i="1" s="1"/>
  <c r="R135" i="1"/>
  <c r="S135" i="1" s="1"/>
  <c r="R137" i="1"/>
  <c r="S137" i="1" s="1"/>
  <c r="R139" i="1"/>
  <c r="S139" i="1" s="1"/>
  <c r="R154" i="1"/>
  <c r="S154" i="1" s="1"/>
  <c r="R156" i="1"/>
  <c r="S156" i="1" s="1"/>
  <c r="R158" i="1"/>
  <c r="S158" i="1" s="1"/>
  <c r="R160" i="1"/>
  <c r="S160" i="1" s="1"/>
  <c r="R162" i="1"/>
  <c r="S162" i="1" s="1"/>
  <c r="R164" i="1"/>
  <c r="S164" i="1" s="1"/>
  <c r="R166" i="1"/>
  <c r="S166" i="1" s="1"/>
  <c r="R167" i="1"/>
  <c r="S167" i="1" s="1"/>
  <c r="R169" i="1"/>
  <c r="S169" i="1" s="1"/>
  <c r="R171" i="1"/>
  <c r="S171" i="1" s="1"/>
  <c r="R173" i="1"/>
  <c r="S173" i="1" s="1"/>
  <c r="R175" i="1"/>
  <c r="S175" i="1" s="1"/>
  <c r="R177" i="1"/>
  <c r="S177" i="1" s="1"/>
  <c r="R179" i="1"/>
  <c r="S179" i="1" s="1"/>
  <c r="R181" i="1"/>
  <c r="S181" i="1" s="1"/>
  <c r="R78" i="1"/>
  <c r="S78" i="1" s="1"/>
  <c r="R80" i="1"/>
  <c r="S80" i="1" s="1"/>
  <c r="R82" i="1"/>
  <c r="S82" i="1" s="1"/>
  <c r="R84" i="1"/>
  <c r="S84" i="1" s="1"/>
  <c r="R86" i="1"/>
  <c r="S86" i="1" s="1"/>
  <c r="R88" i="1"/>
  <c r="S88" i="1" s="1"/>
  <c r="R90" i="1"/>
  <c r="S90" i="1" s="1"/>
  <c r="R92" i="1"/>
  <c r="S92" i="1" s="1"/>
  <c r="R94" i="1"/>
  <c r="S94" i="1" s="1"/>
  <c r="R96" i="1"/>
  <c r="S96" i="1" s="1"/>
  <c r="R98" i="1"/>
  <c r="S98" i="1" s="1"/>
  <c r="R100" i="1"/>
  <c r="S100" i="1" s="1"/>
  <c r="R102" i="1"/>
  <c r="S102" i="1" s="1"/>
  <c r="R104" i="1"/>
  <c r="S104" i="1" s="1"/>
  <c r="R106" i="1"/>
  <c r="S106" i="1" s="1"/>
  <c r="R107" i="1"/>
  <c r="S107" i="1" s="1"/>
  <c r="R109" i="1"/>
  <c r="S109" i="1" s="1"/>
  <c r="R111" i="1"/>
  <c r="S111" i="1" s="1"/>
  <c r="R113" i="1"/>
  <c r="S113" i="1" s="1"/>
  <c r="R115" i="1"/>
  <c r="S115" i="1" s="1"/>
  <c r="R123" i="1"/>
  <c r="S123" i="1" s="1"/>
  <c r="R143" i="1"/>
  <c r="S143" i="1" s="1"/>
  <c r="R145" i="1"/>
  <c r="S145" i="1" s="1"/>
  <c r="R147" i="1"/>
  <c r="S147" i="1" s="1"/>
  <c r="R149" i="1"/>
  <c r="S149" i="1" s="1"/>
  <c r="R151" i="1"/>
  <c r="S151" i="1" s="1"/>
  <c r="R117" i="1"/>
  <c r="S117" i="1" s="1"/>
  <c r="R119" i="1"/>
  <c r="S119" i="1" s="1"/>
  <c r="R121" i="1"/>
  <c r="S121" i="1" s="1"/>
  <c r="R124" i="1"/>
  <c r="S124" i="1" s="1"/>
  <c r="R126" i="1"/>
  <c r="S126" i="1" s="1"/>
  <c r="R128" i="1"/>
  <c r="S128" i="1" s="1"/>
  <c r="R130" i="1"/>
  <c r="S130" i="1" s="1"/>
  <c r="R132" i="1"/>
  <c r="S132" i="1" s="1"/>
  <c r="R134" i="1"/>
  <c r="S134" i="1" s="1"/>
  <c r="R136" i="1"/>
  <c r="S136" i="1" s="1"/>
  <c r="R138" i="1"/>
  <c r="S138" i="1" s="1"/>
  <c r="R140" i="1"/>
  <c r="S140" i="1" s="1"/>
  <c r="R153" i="1"/>
  <c r="S153" i="1" s="1"/>
  <c r="R155" i="1"/>
  <c r="S155" i="1" s="1"/>
  <c r="R157" i="1"/>
  <c r="S157" i="1" s="1"/>
  <c r="R159" i="1"/>
  <c r="S159" i="1" s="1"/>
  <c r="R161" i="1"/>
  <c r="S161" i="1" s="1"/>
  <c r="R163" i="1"/>
  <c r="S163" i="1" s="1"/>
  <c r="R165" i="1"/>
  <c r="S165" i="1" s="1"/>
  <c r="R168" i="1"/>
  <c r="S168" i="1" s="1"/>
  <c r="R170" i="1"/>
  <c r="S170" i="1" s="1"/>
  <c r="R172" i="1"/>
  <c r="S172" i="1" s="1"/>
  <c r="R174" i="1"/>
  <c r="S174" i="1" s="1"/>
  <c r="R176" i="1"/>
  <c r="S176" i="1" s="1"/>
  <c r="R178" i="1"/>
  <c r="S178" i="1" s="1"/>
  <c r="R180" i="1"/>
  <c r="S180" i="1" s="1"/>
  <c r="R10" i="1"/>
  <c r="S10" i="1" s="1"/>
  <c r="R8" i="1"/>
  <c r="S8" i="1" s="1"/>
  <c r="R6" i="1"/>
  <c r="R4" i="1"/>
  <c r="S4" i="1" s="1"/>
  <c r="R17" i="1"/>
  <c r="S17" i="1" s="1"/>
  <c r="R16" i="1"/>
  <c r="S16" i="1" s="1"/>
  <c r="R15" i="1"/>
  <c r="S15" i="1" s="1"/>
  <c r="R13" i="1"/>
  <c r="S13" i="1" s="1"/>
  <c r="R12" i="1"/>
  <c r="S12" i="1" s="1"/>
  <c r="R74" i="1"/>
  <c r="S74" i="1" s="1"/>
  <c r="R72" i="1"/>
  <c r="S72" i="1" s="1"/>
  <c r="R71" i="1"/>
  <c r="S71" i="1" s="1"/>
  <c r="R69" i="1"/>
  <c r="R67" i="1"/>
  <c r="S67" i="1" s="1"/>
  <c r="R48" i="1"/>
  <c r="S48" i="1" s="1"/>
  <c r="R46" i="1"/>
  <c r="R40" i="1"/>
  <c r="R38" i="1"/>
  <c r="R34" i="1"/>
  <c r="S34" i="1" s="1"/>
  <c r="R28" i="1"/>
  <c r="S28" i="1" s="1"/>
  <c r="R24" i="1"/>
  <c r="S24" i="1" s="1"/>
  <c r="R22" i="1"/>
  <c r="S22" i="1" s="1"/>
  <c r="R31" i="1"/>
  <c r="S31" i="1" s="1"/>
  <c r="R29" i="1"/>
  <c r="R75" i="1"/>
  <c r="S75" i="1" s="1"/>
  <c r="R70" i="1"/>
  <c r="S70" i="1" s="1"/>
  <c r="R68" i="1"/>
  <c r="S68" i="1" s="1"/>
  <c r="R66" i="1"/>
  <c r="S66" i="1" s="1"/>
  <c r="R64" i="1"/>
  <c r="S64" i="1" s="1"/>
  <c r="R62" i="1"/>
  <c r="R60" i="1"/>
  <c r="R58" i="1"/>
  <c r="S58" i="1" s="1"/>
  <c r="R56" i="1"/>
  <c r="R54" i="1"/>
  <c r="S54" i="1" s="1"/>
  <c r="R52" i="1"/>
  <c r="R49" i="1"/>
  <c r="S49" i="1" s="1"/>
  <c r="R43" i="1"/>
  <c r="S43" i="1" s="1"/>
  <c r="R39" i="1"/>
  <c r="S39" i="1" s="1"/>
  <c r="R37" i="1"/>
  <c r="S37" i="1" s="1"/>
  <c r="R33" i="1"/>
  <c r="S33" i="1" s="1"/>
  <c r="R11" i="1"/>
  <c r="AZ9" i="1"/>
  <c r="BE9" i="1" s="1"/>
  <c r="R9" i="1"/>
  <c r="S9" i="1" s="1"/>
  <c r="AZ7" i="1"/>
  <c r="BE7" i="1" s="1"/>
  <c r="R7" i="1"/>
  <c r="S7" i="1" s="1"/>
  <c r="AZ5" i="1"/>
  <c r="BE5" i="1" s="1"/>
  <c r="R5" i="1"/>
  <c r="R3" i="1"/>
  <c r="S3" i="1" s="1"/>
  <c r="R21" i="1"/>
  <c r="R20" i="1"/>
  <c r="S20" i="1" s="1"/>
  <c r="R19" i="1"/>
  <c r="S19" i="1" s="1"/>
  <c r="R18" i="1"/>
  <c r="S18" i="1" s="1"/>
  <c r="BD17" i="1"/>
  <c r="BD16" i="1"/>
  <c r="R14" i="1"/>
  <c r="S14" i="1" s="1"/>
  <c r="R76" i="1"/>
  <c r="S76" i="1" s="1"/>
  <c r="R65" i="1"/>
  <c r="S65" i="1" s="1"/>
  <c r="R63" i="1"/>
  <c r="S63" i="1" s="1"/>
  <c r="R61" i="1"/>
  <c r="S61" i="1" s="1"/>
  <c r="R59" i="1"/>
  <c r="R57" i="1"/>
  <c r="S57" i="1" s="1"/>
  <c r="R55" i="1"/>
  <c r="S55" i="1" s="1"/>
  <c r="R53" i="1"/>
  <c r="S53" i="1" s="1"/>
  <c r="R50" i="1"/>
  <c r="S50" i="1" s="1"/>
  <c r="R44" i="1"/>
  <c r="S44" i="1" s="1"/>
  <c r="R42" i="1"/>
  <c r="S42" i="1" s="1"/>
  <c r="R36" i="1"/>
  <c r="S36" i="1" s="1"/>
  <c r="R32" i="1"/>
  <c r="S32" i="1" s="1"/>
  <c r="R30" i="1"/>
  <c r="S30" i="1" s="1"/>
  <c r="R26" i="1"/>
  <c r="S26" i="1" s="1"/>
  <c r="R25" i="1"/>
  <c r="S25" i="1" s="1"/>
  <c r="R73" i="1"/>
  <c r="S73" i="1" s="1"/>
  <c r="R51" i="1"/>
  <c r="S51" i="1" s="1"/>
  <c r="R47" i="1"/>
  <c r="S47" i="1" s="1"/>
  <c r="R45" i="1"/>
  <c r="S45" i="1" s="1"/>
  <c r="R41" i="1"/>
  <c r="S41" i="1" s="1"/>
  <c r="R35" i="1"/>
  <c r="S35" i="1" s="1"/>
  <c r="R27" i="1"/>
  <c r="S27" i="1" s="1"/>
  <c r="R23" i="1"/>
  <c r="S23" i="1" s="1"/>
  <c r="BJ18" i="1"/>
  <c r="BJ16" i="1"/>
  <c r="BJ14" i="1"/>
  <c r="BJ25" i="1"/>
  <c r="BJ55" i="1"/>
  <c r="AH12" i="1"/>
  <c r="Y15" i="1"/>
  <c r="BI25" i="1"/>
  <c r="BI20" i="1"/>
  <c r="S56" i="1"/>
  <c r="BJ10" i="1"/>
  <c r="BI18" i="1"/>
  <c r="Y16" i="1"/>
  <c r="AH13" i="1"/>
  <c r="BJ73" i="1"/>
  <c r="BJ72" i="1"/>
  <c r="BJ65" i="1"/>
  <c r="BJ35" i="1"/>
  <c r="BJ32" i="1"/>
  <c r="S60" i="1"/>
  <c r="S38" i="1"/>
  <c r="BD21" i="1"/>
  <c r="BD20" i="1"/>
  <c r="BD19" i="1"/>
  <c r="BD18" i="1"/>
  <c r="BJ17" i="1"/>
  <c r="BI16" i="1"/>
  <c r="BD15" i="1"/>
  <c r="S59" i="1"/>
  <c r="BD13" i="1"/>
  <c r="BD12" i="1"/>
  <c r="BI14" i="1"/>
  <c r="BI71" i="1"/>
  <c r="Y14" i="1"/>
  <c r="BI17" i="1"/>
  <c r="BJ68" i="1"/>
  <c r="BJ60" i="1"/>
  <c r="BJ61" i="1"/>
  <c r="S62" i="1"/>
  <c r="S52" i="1"/>
  <c r="S29" i="1"/>
  <c r="BJ22" i="1"/>
  <c r="S46" i="1"/>
  <c r="S69" i="1"/>
  <c r="AZ18" i="1"/>
  <c r="BE18" i="1" s="1"/>
  <c r="BD14" i="1"/>
  <c r="BI40" i="1"/>
  <c r="BJ48" i="1"/>
  <c r="BJ76" i="1"/>
  <c r="BJ69" i="1"/>
  <c r="BJ44" i="1"/>
  <c r="S40" i="1"/>
  <c r="BJ30" i="1"/>
  <c r="BJ29" i="1"/>
  <c r="BJ28" i="1"/>
  <c r="BI15" i="1"/>
  <c r="BI13" i="1"/>
  <c r="BI12" i="1"/>
  <c r="Y19" i="1"/>
  <c r="Y20" i="1"/>
  <c r="Y21" i="1"/>
  <c r="Y17" i="1"/>
  <c r="AH15" i="1"/>
  <c r="AH16" i="1"/>
  <c r="AH14" i="1"/>
  <c r="AH21" i="1"/>
  <c r="AH17" i="1"/>
  <c r="Y12" i="1"/>
  <c r="AH20" i="1"/>
  <c r="AH19" i="1"/>
  <c r="AH18" i="1"/>
  <c r="Y18" i="1"/>
  <c r="S21" i="1"/>
  <c r="Y13" i="1"/>
  <c r="AZ8" i="1"/>
  <c r="BE8" i="1" s="1"/>
  <c r="BD10" i="1"/>
  <c r="BD8" i="1"/>
  <c r="BD6" i="1"/>
  <c r="BD4" i="1"/>
  <c r="BD2" i="1"/>
  <c r="S6" i="1"/>
  <c r="AZ6" i="1"/>
  <c r="BE6" i="1" s="1"/>
  <c r="AZ4" i="1"/>
  <c r="BE4" i="1" s="1"/>
  <c r="S2" i="1"/>
  <c r="AZ2" i="1"/>
  <c r="BD11" i="1"/>
  <c r="BD9" i="1"/>
  <c r="BD7" i="1"/>
  <c r="BD5" i="1"/>
  <c r="BD3" i="1"/>
  <c r="S5" i="1"/>
  <c r="AZ10" i="1"/>
  <c r="BE10" i="1" s="1"/>
  <c r="AH10" i="1"/>
  <c r="AH11" i="1"/>
  <c r="Y11" i="1"/>
  <c r="Y10" i="1"/>
  <c r="N9" i="1"/>
  <c r="AI9" i="1" s="1"/>
  <c r="N8" i="1"/>
  <c r="AI8" i="1" s="1"/>
  <c r="N7" i="1"/>
  <c r="AI7" i="1" s="1"/>
  <c r="BJ7" i="1" s="1"/>
  <c r="N6" i="1"/>
  <c r="AI6" i="1" s="1"/>
  <c r="N5" i="1"/>
  <c r="AI5" i="1" s="1"/>
  <c r="N4" i="1"/>
  <c r="AI4" i="1" s="1"/>
  <c r="O6" i="1"/>
  <c r="O3" i="1"/>
  <c r="AJ3" i="1" s="1"/>
  <c r="AK225" i="1" s="1"/>
  <c r="AM225" i="1" s="1"/>
  <c r="O4" i="1"/>
  <c r="AJ4" i="1" s="1"/>
  <c r="O8" i="1"/>
  <c r="AJ8" i="1" s="1"/>
  <c r="AK248" i="1" s="1"/>
  <c r="AM248" i="1" s="1"/>
  <c r="Y4" i="1"/>
  <c r="O9" i="1"/>
  <c r="AJ9" i="1" s="1"/>
  <c r="AK194" i="1" s="1"/>
  <c r="AM194" i="1" s="1"/>
  <c r="O7" i="1"/>
  <c r="AJ7" i="1" s="1"/>
  <c r="O5" i="1"/>
  <c r="Y2" i="1"/>
  <c r="N3" i="1"/>
  <c r="AI3" i="1" s="1"/>
  <c r="Y7" i="1"/>
  <c r="Y5" i="1"/>
  <c r="Y3" i="1"/>
  <c r="O2" i="1"/>
  <c r="AJ2" i="1" s="1"/>
  <c r="AK257" i="1" s="1"/>
  <c r="AM257" i="1" s="1"/>
  <c r="AH3" i="1"/>
  <c r="AK215" i="1" l="1"/>
  <c r="AM215" i="1" s="1"/>
  <c r="AK240" i="1"/>
  <c r="AM240" i="1" s="1"/>
  <c r="AK244" i="1"/>
  <c r="AM244" i="1" s="1"/>
  <c r="AK197" i="1"/>
  <c r="AM197" i="1" s="1"/>
  <c r="AK245" i="1"/>
  <c r="AM245" i="1" s="1"/>
  <c r="AK203" i="1"/>
  <c r="AM203" i="1" s="1"/>
  <c r="AK187" i="1"/>
  <c r="AM187" i="1" s="1"/>
  <c r="AK223" i="1"/>
  <c r="AM223" i="1" s="1"/>
  <c r="AK221" i="1"/>
  <c r="AM221" i="1" s="1"/>
  <c r="AK233" i="1"/>
  <c r="AM233" i="1" s="1"/>
  <c r="AK247" i="1"/>
  <c r="AM247" i="1" s="1"/>
  <c r="AK232" i="1"/>
  <c r="AM232" i="1" s="1"/>
  <c r="AK190" i="1"/>
  <c r="AM190" i="1" s="1"/>
  <c r="AK254" i="1"/>
  <c r="AM254" i="1" s="1"/>
  <c r="AK238" i="1"/>
  <c r="AM238" i="1" s="1"/>
  <c r="AK184" i="1"/>
  <c r="AM184" i="1" s="1"/>
  <c r="AK222" i="1"/>
  <c r="AM222" i="1" s="1"/>
  <c r="AL183" i="1"/>
  <c r="AN183" i="1" s="1"/>
  <c r="T214" i="1"/>
  <c r="T226" i="1"/>
  <c r="T217" i="1"/>
  <c r="T227" i="1"/>
  <c r="T215" i="1"/>
  <c r="T257" i="1"/>
  <c r="T255" i="1"/>
  <c r="AL255" i="1"/>
  <c r="AN255" i="1" s="1"/>
  <c r="T235" i="1"/>
  <c r="T222" i="1"/>
  <c r="T212" i="1"/>
  <c r="T201" i="1"/>
  <c r="T197" i="1"/>
  <c r="T183" i="1"/>
  <c r="T254" i="1"/>
  <c r="T253" i="1"/>
  <c r="T238" i="1"/>
  <c r="T209" i="1"/>
  <c r="T245" i="1"/>
  <c r="T233" i="1"/>
  <c r="T225" i="1"/>
  <c r="T213" i="1"/>
  <c r="T202" i="1"/>
  <c r="T192" i="1"/>
  <c r="T190" i="1"/>
  <c r="AL253" i="1"/>
  <c r="AN253" i="1" s="1"/>
  <c r="T243" i="1"/>
  <c r="T208" i="1"/>
  <c r="T237" i="1"/>
  <c r="T229" i="1"/>
  <c r="T216" i="1"/>
  <c r="T187" i="1"/>
  <c r="T185" i="1"/>
  <c r="T234" i="1"/>
  <c r="T223" i="1"/>
  <c r="T200" i="1"/>
  <c r="T188" i="1"/>
  <c r="T186" i="1"/>
  <c r="AL182" i="1"/>
  <c r="AN182" i="1" s="1"/>
  <c r="BI62" i="1"/>
  <c r="AK183" i="1"/>
  <c r="AM183" i="1" s="1"/>
  <c r="AK193" i="1"/>
  <c r="AM193" i="1" s="1"/>
  <c r="AK205" i="1"/>
  <c r="AM205" i="1" s="1"/>
  <c r="AK213" i="1"/>
  <c r="AM213" i="1" s="1"/>
  <c r="AK239" i="1"/>
  <c r="AM239" i="1" s="1"/>
  <c r="AK236" i="1"/>
  <c r="AM236" i="1" s="1"/>
  <c r="AK235" i="1"/>
  <c r="AM235" i="1" s="1"/>
  <c r="AK231" i="1"/>
  <c r="AM231" i="1" s="1"/>
  <c r="AK224" i="1"/>
  <c r="AM224" i="1" s="1"/>
  <c r="AK202" i="1"/>
  <c r="AM202" i="1" s="1"/>
  <c r="AK198" i="1"/>
  <c r="AM198" i="1" s="1"/>
  <c r="AK199" i="1"/>
  <c r="AM199" i="1" s="1"/>
  <c r="AK206" i="1"/>
  <c r="AM206" i="1" s="1"/>
  <c r="AK214" i="1"/>
  <c r="AM214" i="1" s="1"/>
  <c r="AK209" i="1"/>
  <c r="AM209" i="1" s="1"/>
  <c r="AK211" i="1"/>
  <c r="AM211" i="1" s="1"/>
  <c r="AK208" i="1"/>
  <c r="AM208" i="1" s="1"/>
  <c r="T220" i="1"/>
  <c r="T206" i="1"/>
  <c r="T219" i="1"/>
  <c r="T224" i="1"/>
  <c r="T218" i="1"/>
  <c r="T184" i="1"/>
  <c r="AL256" i="1"/>
  <c r="AN256" i="1" s="1"/>
  <c r="T250" i="1"/>
  <c r="T239" i="1"/>
  <c r="T231" i="1"/>
  <c r="T211" i="1"/>
  <c r="T244" i="1"/>
  <c r="T205" i="1"/>
  <c r="T199" i="1"/>
  <c r="T193" i="1"/>
  <c r="T189" i="1"/>
  <c r="T252" i="1"/>
  <c r="T246" i="1"/>
  <c r="T230" i="1"/>
  <c r="T241" i="1"/>
  <c r="T204" i="1"/>
  <c r="T198" i="1"/>
  <c r="T195" i="1"/>
  <c r="T182" i="1"/>
  <c r="T247" i="1"/>
  <c r="T249" i="1"/>
  <c r="T240" i="1"/>
  <c r="T232" i="1"/>
  <c r="T210" i="1"/>
  <c r="T207" i="1"/>
  <c r="T191" i="1"/>
  <c r="T251" i="1"/>
  <c r="T242" i="1"/>
  <c r="T248" i="1"/>
  <c r="T236" i="1"/>
  <c r="T228" i="1"/>
  <c r="T221" i="1"/>
  <c r="T203" i="1"/>
  <c r="T196" i="1"/>
  <c r="T194" i="1"/>
  <c r="T256" i="1"/>
  <c r="AL192" i="1"/>
  <c r="AN192" i="1" s="1"/>
  <c r="T10" i="1"/>
  <c r="T29" i="1"/>
  <c r="T35" i="1"/>
  <c r="T45" i="1"/>
  <c r="T57" i="1"/>
  <c r="T42" i="1"/>
  <c r="T62" i="1"/>
  <c r="AI2" i="1"/>
  <c r="T27" i="1"/>
  <c r="T36" i="1"/>
  <c r="T52" i="1"/>
  <c r="T68" i="1"/>
  <c r="T26" i="1"/>
  <c r="T51" i="1"/>
  <c r="T53" i="1"/>
  <c r="T67" i="1"/>
  <c r="T12" i="1"/>
  <c r="T16" i="1"/>
  <c r="T17" i="1"/>
  <c r="T3" i="1"/>
  <c r="AK112" i="1"/>
  <c r="AM112" i="1" s="1"/>
  <c r="AK119" i="1"/>
  <c r="AM119" i="1" s="1"/>
  <c r="AK132" i="1"/>
  <c r="AM132" i="1" s="1"/>
  <c r="AK156" i="1"/>
  <c r="AM156" i="1" s="1"/>
  <c r="AK81" i="1"/>
  <c r="AM81" i="1" s="1"/>
  <c r="AK144" i="1"/>
  <c r="AM144" i="1" s="1"/>
  <c r="AK92" i="1"/>
  <c r="AM92" i="1" s="1"/>
  <c r="AK172" i="1"/>
  <c r="AM172" i="1" s="1"/>
  <c r="AK170" i="1"/>
  <c r="AM170" i="1" s="1"/>
  <c r="AK106" i="1"/>
  <c r="AM106" i="1" s="1"/>
  <c r="BJ3" i="1"/>
  <c r="AK118" i="1"/>
  <c r="AM118" i="1" s="1"/>
  <c r="AK181" i="1"/>
  <c r="AM181" i="1" s="1"/>
  <c r="AK171" i="1"/>
  <c r="AM171" i="1" s="1"/>
  <c r="AK104" i="1"/>
  <c r="AM104" i="1" s="1"/>
  <c r="AK96" i="1"/>
  <c r="AM96" i="1" s="1"/>
  <c r="AK87" i="1"/>
  <c r="AM87" i="1" s="1"/>
  <c r="AK80" i="1"/>
  <c r="AM80" i="1" s="1"/>
  <c r="AK129" i="1"/>
  <c r="AM129" i="1" s="1"/>
  <c r="AK152" i="1"/>
  <c r="AM152" i="1" s="1"/>
  <c r="AK115" i="1"/>
  <c r="AM115" i="1" s="1"/>
  <c r="AK145" i="1"/>
  <c r="AM145" i="1" s="1"/>
  <c r="AK105" i="1"/>
  <c r="AM105" i="1" s="1"/>
  <c r="AK116" i="1"/>
  <c r="AM116" i="1" s="1"/>
  <c r="AK173" i="1"/>
  <c r="AM173" i="1" s="1"/>
  <c r="AK136" i="1"/>
  <c r="AM136" i="1" s="1"/>
  <c r="AK155" i="1"/>
  <c r="AM155" i="1" s="1"/>
  <c r="AK83" i="1"/>
  <c r="AM83" i="1" s="1"/>
  <c r="AK97" i="1"/>
  <c r="AM97" i="1" s="1"/>
  <c r="AK140" i="1"/>
  <c r="AM140" i="1" s="1"/>
  <c r="AK153" i="1"/>
  <c r="AM153" i="1" s="1"/>
  <c r="AK176" i="1"/>
  <c r="AM176" i="1" s="1"/>
  <c r="AK85" i="1"/>
  <c r="AM85" i="1" s="1"/>
  <c r="AK113" i="1"/>
  <c r="AM113" i="1" s="1"/>
  <c r="AK103" i="1"/>
  <c r="AM103" i="1" s="1"/>
  <c r="AK162" i="1"/>
  <c r="AM162" i="1" s="1"/>
  <c r="AK146" i="1"/>
  <c r="AM146" i="1" s="1"/>
  <c r="AK134" i="1"/>
  <c r="AM134" i="1" s="1"/>
  <c r="AK94" i="1"/>
  <c r="AM94" i="1" s="1"/>
  <c r="AK122" i="1"/>
  <c r="AM122" i="1" s="1"/>
  <c r="AK167" i="1"/>
  <c r="AM167" i="1" s="1"/>
  <c r="AK175" i="1"/>
  <c r="AM175" i="1" s="1"/>
  <c r="AK121" i="1"/>
  <c r="AM121" i="1" s="1"/>
  <c r="AK133" i="1"/>
  <c r="AM133" i="1" s="1"/>
  <c r="AK142" i="1"/>
  <c r="AM142" i="1" s="1"/>
  <c r="AK82" i="1"/>
  <c r="AM82" i="1" s="1"/>
  <c r="AK77" i="1"/>
  <c r="AM77" i="1" s="1"/>
  <c r="AK160" i="1"/>
  <c r="AM160" i="1" s="1"/>
  <c r="AK93" i="1"/>
  <c r="AM93" i="1" s="1"/>
  <c r="AK109" i="1"/>
  <c r="AM109" i="1" s="1"/>
  <c r="T7" i="1"/>
  <c r="T11" i="1"/>
  <c r="T38" i="1"/>
  <c r="T48" i="1"/>
  <c r="BI47" i="1"/>
  <c r="AK165" i="1"/>
  <c r="AM165" i="1" s="1"/>
  <c r="AK179" i="1"/>
  <c r="AM179" i="1" s="1"/>
  <c r="AK114" i="1"/>
  <c r="AM114" i="1" s="1"/>
  <c r="AK141" i="1"/>
  <c r="AM141" i="1" s="1"/>
  <c r="AK154" i="1"/>
  <c r="AM154" i="1" s="1"/>
  <c r="AK100" i="1"/>
  <c r="AM100" i="1" s="1"/>
  <c r="AK88" i="1"/>
  <c r="AM88" i="1" s="1"/>
  <c r="AK131" i="1"/>
  <c r="AM131" i="1" s="1"/>
  <c r="AK11" i="1"/>
  <c r="AM11" i="1" s="1"/>
  <c r="AK79" i="1"/>
  <c r="AM79" i="1" s="1"/>
  <c r="AK168" i="1"/>
  <c r="AM168" i="1" s="1"/>
  <c r="AK90" i="1"/>
  <c r="AM90" i="1" s="1"/>
  <c r="AK99" i="1"/>
  <c r="AM99" i="1" s="1"/>
  <c r="AK130" i="1"/>
  <c r="AM130" i="1" s="1"/>
  <c r="AK137" i="1"/>
  <c r="AM137" i="1" s="1"/>
  <c r="AK151" i="1"/>
  <c r="AM151" i="1" s="1"/>
  <c r="AK117" i="1"/>
  <c r="AM117" i="1" s="1"/>
  <c r="AK177" i="1"/>
  <c r="AM177" i="1" s="1"/>
  <c r="AK158" i="1"/>
  <c r="AM158" i="1" s="1"/>
  <c r="AK169" i="1"/>
  <c r="AM169" i="1" s="1"/>
  <c r="AK120" i="1"/>
  <c r="AM120" i="1" s="1"/>
  <c r="AK143" i="1"/>
  <c r="AM143" i="1" s="1"/>
  <c r="AK78" i="1"/>
  <c r="AM78" i="1" s="1"/>
  <c r="AK89" i="1"/>
  <c r="AM89" i="1" s="1"/>
  <c r="AK180" i="1"/>
  <c r="AM180" i="1" s="1"/>
  <c r="AK127" i="1"/>
  <c r="AM127" i="1" s="1"/>
  <c r="T31" i="1"/>
  <c r="T32" i="1"/>
  <c r="T44" i="1"/>
  <c r="T50" i="1"/>
  <c r="T54" i="1"/>
  <c r="T60" i="1"/>
  <c r="T70" i="1"/>
  <c r="T76" i="1"/>
  <c r="T30" i="1"/>
  <c r="T41" i="1"/>
  <c r="T47" i="1"/>
  <c r="T55" i="1"/>
  <c r="T59" i="1"/>
  <c r="T73" i="1"/>
  <c r="T13" i="1"/>
  <c r="T15" i="1"/>
  <c r="T5" i="1"/>
  <c r="T9" i="1"/>
  <c r="T23" i="1"/>
  <c r="T34" i="1"/>
  <c r="T40" i="1"/>
  <c r="T46" i="1"/>
  <c r="T58" i="1"/>
  <c r="T64" i="1"/>
  <c r="T72" i="1"/>
  <c r="T25" i="1"/>
  <c r="T22" i="1"/>
  <c r="T28" i="1"/>
  <c r="T33" i="1"/>
  <c r="T39" i="1"/>
  <c r="T61" i="1"/>
  <c r="T65" i="1"/>
  <c r="T71" i="1"/>
  <c r="T75" i="1"/>
  <c r="T19" i="1"/>
  <c r="T21" i="1"/>
  <c r="T164" i="1"/>
  <c r="T162" i="1"/>
  <c r="T177" i="1"/>
  <c r="T175" i="1"/>
  <c r="T173" i="1"/>
  <c r="T171" i="1"/>
  <c r="T169" i="1"/>
  <c r="T167" i="1"/>
  <c r="T180" i="1"/>
  <c r="T160" i="1"/>
  <c r="T158" i="1"/>
  <c r="T156" i="1"/>
  <c r="T154" i="1"/>
  <c r="T152" i="1"/>
  <c r="T140" i="1"/>
  <c r="T138" i="1"/>
  <c r="T136" i="1"/>
  <c r="T134" i="1"/>
  <c r="T132" i="1"/>
  <c r="T114" i="1"/>
  <c r="T112" i="1"/>
  <c r="T110" i="1"/>
  <c r="T108" i="1"/>
  <c r="T106" i="1"/>
  <c r="T104" i="1"/>
  <c r="T102" i="1"/>
  <c r="T100" i="1"/>
  <c r="T98" i="1"/>
  <c r="T79" i="1"/>
  <c r="T150" i="1"/>
  <c r="T128" i="1"/>
  <c r="T124" i="1"/>
  <c r="T120" i="1"/>
  <c r="T116" i="1"/>
  <c r="T93" i="1"/>
  <c r="T89" i="1"/>
  <c r="T86" i="1"/>
  <c r="T85" i="1"/>
  <c r="T149" i="1"/>
  <c r="T147" i="1"/>
  <c r="T145" i="1"/>
  <c r="T143" i="1"/>
  <c r="T87" i="1"/>
  <c r="T83" i="1"/>
  <c r="T80" i="1"/>
  <c r="T179" i="1"/>
  <c r="T151" i="1"/>
  <c r="T129" i="1"/>
  <c r="T125" i="1"/>
  <c r="T121" i="1"/>
  <c r="T117" i="1"/>
  <c r="T94" i="1"/>
  <c r="T90" i="1"/>
  <c r="T4" i="1"/>
  <c r="T8" i="1"/>
  <c r="T56" i="1"/>
  <c r="T66" i="1"/>
  <c r="T74" i="1"/>
  <c r="T24" i="1"/>
  <c r="T37" i="1"/>
  <c r="T43" i="1"/>
  <c r="T49" i="1"/>
  <c r="T63" i="1"/>
  <c r="T69" i="1"/>
  <c r="T14" i="1"/>
  <c r="T18" i="1"/>
  <c r="T20" i="1"/>
  <c r="T165" i="1"/>
  <c r="T163" i="1"/>
  <c r="T161" i="1"/>
  <c r="T176" i="1"/>
  <c r="T174" i="1"/>
  <c r="T172" i="1"/>
  <c r="T170" i="1"/>
  <c r="T168" i="1"/>
  <c r="T178" i="1"/>
  <c r="T159" i="1"/>
  <c r="T157" i="1"/>
  <c r="T155" i="1"/>
  <c r="T153" i="1"/>
  <c r="T141" i="1"/>
  <c r="T139" i="1"/>
  <c r="T137" i="1"/>
  <c r="T135" i="1"/>
  <c r="T133" i="1"/>
  <c r="T115" i="1"/>
  <c r="T113" i="1"/>
  <c r="T111" i="1"/>
  <c r="T109" i="1"/>
  <c r="T107" i="1"/>
  <c r="T105" i="1"/>
  <c r="T103" i="1"/>
  <c r="T101" i="1"/>
  <c r="T99" i="1"/>
  <c r="T97" i="1"/>
  <c r="T81" i="1"/>
  <c r="T77" i="1"/>
  <c r="T130" i="1"/>
  <c r="T126" i="1"/>
  <c r="T122" i="1"/>
  <c r="T118" i="1"/>
  <c r="T95" i="1"/>
  <c r="T91" i="1"/>
  <c r="T84" i="1"/>
  <c r="T148" i="1"/>
  <c r="T146" i="1"/>
  <c r="T144" i="1"/>
  <c r="T142" i="1"/>
  <c r="T82" i="1"/>
  <c r="T78" i="1"/>
  <c r="T181" i="1"/>
  <c r="T166" i="1"/>
  <c r="T131" i="1"/>
  <c r="T127" i="1"/>
  <c r="T123" i="1"/>
  <c r="T119" i="1"/>
  <c r="T96" i="1"/>
  <c r="T92" i="1"/>
  <c r="T88" i="1"/>
  <c r="T2" i="1"/>
  <c r="T6" i="1"/>
  <c r="AK42" i="1"/>
  <c r="AM42" i="1" s="1"/>
  <c r="BI39" i="1"/>
  <c r="BI8" i="1"/>
  <c r="AL229" i="1" s="1"/>
  <c r="AN229" i="1" s="1"/>
  <c r="BJ4" i="1"/>
  <c r="AL251" i="1" s="1"/>
  <c r="AN251" i="1" s="1"/>
  <c r="BJ8" i="1"/>
  <c r="AK60" i="1"/>
  <c r="AM60" i="1" s="1"/>
  <c r="BI2" i="1"/>
  <c r="BI54" i="1"/>
  <c r="BI7" i="1"/>
  <c r="BI70" i="1"/>
  <c r="BI3" i="1"/>
  <c r="AL250" i="1" s="1"/>
  <c r="AN250" i="1" s="1"/>
  <c r="BJ6" i="1"/>
  <c r="BI31" i="1"/>
  <c r="BI4" i="1"/>
  <c r="BJ5" i="1"/>
  <c r="AK69" i="1"/>
  <c r="AM69" i="1" s="1"/>
  <c r="AK38" i="1"/>
  <c r="AM38" i="1" s="1"/>
  <c r="BJ2" i="1"/>
  <c r="AL225" i="1" s="1"/>
  <c r="AN225" i="1" s="1"/>
  <c r="BJ54" i="1"/>
  <c r="S11" i="1"/>
  <c r="AL13" i="1"/>
  <c r="AN13" i="1" s="1"/>
  <c r="AK22" i="1"/>
  <c r="AM22" i="1" s="1"/>
  <c r="AK46" i="1"/>
  <c r="AM46" i="1" s="1"/>
  <c r="AK67" i="1"/>
  <c r="AM67" i="1" s="1"/>
  <c r="AK66" i="1"/>
  <c r="AM66" i="1" s="1"/>
  <c r="AK14" i="1"/>
  <c r="AM14" i="1" s="1"/>
  <c r="AK28" i="1"/>
  <c r="AM28" i="1" s="1"/>
  <c r="AK54" i="1"/>
  <c r="AM54" i="1" s="1"/>
  <c r="AK76" i="1"/>
  <c r="AM76" i="1" s="1"/>
  <c r="AK64" i="1"/>
  <c r="AM64" i="1" s="1"/>
  <c r="BJ70" i="1"/>
  <c r="AL189" i="1" s="1"/>
  <c r="AN189" i="1" s="1"/>
  <c r="AK3" i="1"/>
  <c r="AM3" i="1" s="1"/>
  <c r="BJ9" i="1"/>
  <c r="AK5" i="1"/>
  <c r="AM5" i="1" s="1"/>
  <c r="BJ62" i="1"/>
  <c r="BJ47" i="1"/>
  <c r="AK2" i="1"/>
  <c r="AM2" i="1" s="1"/>
  <c r="AK4" i="1"/>
  <c r="AM4" i="1" s="1"/>
  <c r="BJ31" i="1"/>
  <c r="BJ24" i="1"/>
  <c r="AK35" i="1"/>
  <c r="AM35" i="1" s="1"/>
  <c r="BJ39" i="1"/>
  <c r="AL195" i="1" s="1"/>
  <c r="AN195" i="1" s="1"/>
  <c r="AK16" i="1"/>
  <c r="AM16" i="1" s="1"/>
  <c r="AK24" i="1"/>
  <c r="AM24" i="1" s="1"/>
  <c r="AK25" i="1"/>
  <c r="AM25" i="1" s="1"/>
  <c r="AK39" i="1"/>
  <c r="AM39" i="1" s="1"/>
  <c r="AK51" i="1"/>
  <c r="AM51" i="1" s="1"/>
  <c r="AK65" i="1"/>
  <c r="AM65" i="1" s="1"/>
  <c r="AK53" i="1"/>
  <c r="AM53" i="1" s="1"/>
  <c r="AK57" i="1"/>
  <c r="AM57" i="1" s="1"/>
  <c r="AK72" i="1"/>
  <c r="AM72" i="1" s="1"/>
  <c r="AK73" i="1"/>
  <c r="AM73" i="1" s="1"/>
  <c r="AK45" i="1"/>
  <c r="AM45" i="1" s="1"/>
  <c r="AK68" i="1"/>
  <c r="AM68" i="1" s="1"/>
  <c r="AK23" i="1"/>
  <c r="AM23" i="1" s="1"/>
  <c r="AK17" i="1"/>
  <c r="AM17" i="1" s="1"/>
  <c r="BE2" i="1"/>
  <c r="U7" i="1" s="1"/>
  <c r="AJ6" i="1"/>
  <c r="AK186" i="1" s="1"/>
  <c r="AM186" i="1" s="1"/>
  <c r="AJ5" i="1"/>
  <c r="AK12" i="1" s="1"/>
  <c r="AM12" i="1" s="1"/>
  <c r="AH6" i="1"/>
  <c r="AH5" i="1"/>
  <c r="AH4" i="1"/>
  <c r="AH7" i="1"/>
  <c r="AH9" i="1"/>
  <c r="Y9" i="1"/>
  <c r="Y8" i="1"/>
  <c r="Y6" i="1"/>
  <c r="AH2" i="1"/>
  <c r="AH8" i="1"/>
  <c r="AL191" i="1" l="1"/>
  <c r="AN191" i="1" s="1"/>
  <c r="AK107" i="1"/>
  <c r="AM107" i="1" s="1"/>
  <c r="AK111" i="1"/>
  <c r="AM111" i="1" s="1"/>
  <c r="AK159" i="1"/>
  <c r="AM159" i="1" s="1"/>
  <c r="AK126" i="1"/>
  <c r="AM126" i="1" s="1"/>
  <c r="AL187" i="1"/>
  <c r="AN187" i="1" s="1"/>
  <c r="AL193" i="1"/>
  <c r="AN193" i="1" s="1"/>
  <c r="AL257" i="1"/>
  <c r="AN257" i="1" s="1"/>
  <c r="AL190" i="1"/>
  <c r="AN190" i="1" s="1"/>
  <c r="AL254" i="1"/>
  <c r="AN254" i="1" s="1"/>
  <c r="AL198" i="1"/>
  <c r="AN198" i="1" s="1"/>
  <c r="AL247" i="1"/>
  <c r="AN247" i="1" s="1"/>
  <c r="AL249" i="1"/>
  <c r="AN249" i="1" s="1"/>
  <c r="AK8" i="1"/>
  <c r="AM8" i="1" s="1"/>
  <c r="AK219" i="1"/>
  <c r="AM219" i="1" s="1"/>
  <c r="AK204" i="1"/>
  <c r="AM204" i="1" s="1"/>
  <c r="AK234" i="1"/>
  <c r="AM234" i="1" s="1"/>
  <c r="AK250" i="1"/>
  <c r="AM250" i="1" s="1"/>
  <c r="AK228" i="1"/>
  <c r="AM228" i="1" s="1"/>
  <c r="AK192" i="1"/>
  <c r="AM192" i="1" s="1"/>
  <c r="AK56" i="1"/>
  <c r="AM56" i="1" s="1"/>
  <c r="AK63" i="1"/>
  <c r="AM63" i="1" s="1"/>
  <c r="AK31" i="1"/>
  <c r="AM31" i="1" s="1"/>
  <c r="AK149" i="1"/>
  <c r="AM149" i="1" s="1"/>
  <c r="AK95" i="1"/>
  <c r="AM95" i="1" s="1"/>
  <c r="AK125" i="1"/>
  <c r="AM125" i="1" s="1"/>
  <c r="AK102" i="1"/>
  <c r="AM102" i="1" s="1"/>
  <c r="AK147" i="1"/>
  <c r="AM147" i="1" s="1"/>
  <c r="AK166" i="1"/>
  <c r="AM166" i="1" s="1"/>
  <c r="AK251" i="1"/>
  <c r="AM251" i="1" s="1"/>
  <c r="AK229" i="1"/>
  <c r="AM229" i="1" s="1"/>
  <c r="AK195" i="1"/>
  <c r="AM195" i="1" s="1"/>
  <c r="AK241" i="1"/>
  <c r="AM241" i="1" s="1"/>
  <c r="AK212" i="1"/>
  <c r="AM212" i="1" s="1"/>
  <c r="AL231" i="1"/>
  <c r="AN231" i="1" s="1"/>
  <c r="AL252" i="1"/>
  <c r="AN252" i="1" s="1"/>
  <c r="AK217" i="1"/>
  <c r="AM217" i="1" s="1"/>
  <c r="AL194" i="1"/>
  <c r="AN194" i="1" s="1"/>
  <c r="AL208" i="1"/>
  <c r="AN208" i="1" s="1"/>
  <c r="AL4" i="1"/>
  <c r="AN4" i="1" s="1"/>
  <c r="AL196" i="1"/>
  <c r="AN196" i="1" s="1"/>
  <c r="AL207" i="1"/>
  <c r="AN207" i="1" s="1"/>
  <c r="AL210" i="1"/>
  <c r="AN210" i="1" s="1"/>
  <c r="AL220" i="1"/>
  <c r="AN220" i="1" s="1"/>
  <c r="AL218" i="1"/>
  <c r="AN218" i="1" s="1"/>
  <c r="U185" i="1"/>
  <c r="V185" i="1" s="1"/>
  <c r="U202" i="1"/>
  <c r="V202" i="1" s="1"/>
  <c r="U245" i="1"/>
  <c r="V245" i="1" s="1"/>
  <c r="U241" i="1"/>
  <c r="V241" i="1" s="1"/>
  <c r="U216" i="1"/>
  <c r="V216" i="1" s="1"/>
  <c r="U211" i="1"/>
  <c r="V211" i="1" s="1"/>
  <c r="U198" i="1"/>
  <c r="V198" i="1" s="1"/>
  <c r="U218" i="1"/>
  <c r="V218" i="1" s="1"/>
  <c r="U192" i="1"/>
  <c r="U194" i="1"/>
  <c r="V194" i="1" s="1"/>
  <c r="U229" i="1"/>
  <c r="V229" i="1" s="1"/>
  <c r="U207" i="1"/>
  <c r="V207" i="1" s="1"/>
  <c r="U250" i="1"/>
  <c r="V250" i="1" s="1"/>
  <c r="U244" i="1"/>
  <c r="V244" i="1" s="1"/>
  <c r="U187" i="1"/>
  <c r="U191" i="1"/>
  <c r="V191" i="1" s="1"/>
  <c r="U213" i="1"/>
  <c r="U225" i="1"/>
  <c r="U248" i="1"/>
  <c r="V248" i="1" s="1"/>
  <c r="U214" i="1"/>
  <c r="V214" i="1" s="1"/>
  <c r="U196" i="1"/>
  <c r="V196" i="1" s="1"/>
  <c r="U206" i="1"/>
  <c r="U188" i="1"/>
  <c r="V188" i="1" s="1"/>
  <c r="U190" i="1"/>
  <c r="V190" i="1" s="1"/>
  <c r="U212" i="1"/>
  <c r="U205" i="1"/>
  <c r="V205" i="1" s="1"/>
  <c r="U247" i="1"/>
  <c r="V247" i="1" s="1"/>
  <c r="U236" i="1"/>
  <c r="U183" i="1"/>
  <c r="V183" i="1" s="1"/>
  <c r="U189" i="1"/>
  <c r="V189" i="1" s="1"/>
  <c r="U203" i="1"/>
  <c r="V203" i="1" s="1"/>
  <c r="U220" i="1"/>
  <c r="V220" i="1" s="1"/>
  <c r="U232" i="1"/>
  <c r="U219" i="1"/>
  <c r="V219" i="1" s="1"/>
  <c r="U238" i="1"/>
  <c r="U210" i="1"/>
  <c r="V210" i="1" s="1"/>
  <c r="U254" i="1"/>
  <c r="V254" i="1" s="1"/>
  <c r="U222" i="1"/>
  <c r="V222" i="1" s="1"/>
  <c r="AL212" i="1"/>
  <c r="AN212" i="1" s="1"/>
  <c r="V187" i="1"/>
  <c r="AL204" i="1"/>
  <c r="AN204" i="1" s="1"/>
  <c r="V225" i="1"/>
  <c r="V238" i="1"/>
  <c r="V212" i="1"/>
  <c r="AL184" i="1"/>
  <c r="AN184" i="1" s="1"/>
  <c r="AL214" i="1"/>
  <c r="AN214" i="1" s="1"/>
  <c r="AL226" i="1"/>
  <c r="AN226" i="1" s="1"/>
  <c r="V236" i="1"/>
  <c r="AL197" i="1"/>
  <c r="AN197" i="1" s="1"/>
  <c r="AL200" i="1"/>
  <c r="AN200" i="1" s="1"/>
  <c r="V232" i="1"/>
  <c r="AL213" i="1"/>
  <c r="AN213" i="1" s="1"/>
  <c r="AL205" i="1"/>
  <c r="AN205" i="1" s="1"/>
  <c r="V206" i="1"/>
  <c r="AL219" i="1"/>
  <c r="AN219" i="1" s="1"/>
  <c r="AL206" i="1"/>
  <c r="AN206" i="1" s="1"/>
  <c r="AL224" i="1"/>
  <c r="AN224" i="1" s="1"/>
  <c r="U223" i="1"/>
  <c r="V223" i="1" s="1"/>
  <c r="U240" i="1"/>
  <c r="V240" i="1" s="1"/>
  <c r="U235" i="1"/>
  <c r="V235" i="1" s="1"/>
  <c r="U239" i="1"/>
  <c r="V239" i="1" s="1"/>
  <c r="U242" i="1"/>
  <c r="V242" i="1" s="1"/>
  <c r="U243" i="1"/>
  <c r="V243" i="1" s="1"/>
  <c r="U246" i="1"/>
  <c r="V246" i="1" s="1"/>
  <c r="U204" i="1"/>
  <c r="V204" i="1" s="1"/>
  <c r="U184" i="1"/>
  <c r="V184" i="1" s="1"/>
  <c r="U186" i="1"/>
  <c r="U209" i="1"/>
  <c r="V209" i="1" s="1"/>
  <c r="U249" i="1"/>
  <c r="V249" i="1" s="1"/>
  <c r="U231" i="1"/>
  <c r="V231" i="1" s="1"/>
  <c r="U228" i="1"/>
  <c r="V228" i="1" s="1"/>
  <c r="U255" i="1"/>
  <c r="U195" i="1"/>
  <c r="V195" i="1" s="1"/>
  <c r="U201" i="1"/>
  <c r="V201" i="1" s="1"/>
  <c r="U221" i="1"/>
  <c r="V221" i="1" s="1"/>
  <c r="U224" i="1"/>
  <c r="V224" i="1" s="1"/>
  <c r="U215" i="1"/>
  <c r="U226" i="1"/>
  <c r="V226" i="1" s="1"/>
  <c r="U200" i="1"/>
  <c r="V200" i="1" s="1"/>
  <c r="U234" i="1"/>
  <c r="V234" i="1" s="1"/>
  <c r="U182" i="1"/>
  <c r="V182" i="1" s="1"/>
  <c r="U199" i="1"/>
  <c r="V199" i="1" s="1"/>
  <c r="U237" i="1"/>
  <c r="V237" i="1" s="1"/>
  <c r="U227" i="1"/>
  <c r="V227" i="1" s="1"/>
  <c r="U257" i="1"/>
  <c r="V257" i="1" s="1"/>
  <c r="U252" i="1"/>
  <c r="V252" i="1" s="1"/>
  <c r="U193" i="1"/>
  <c r="V193" i="1" s="1"/>
  <c r="U197" i="1"/>
  <c r="V197" i="1" s="1"/>
  <c r="U217" i="1"/>
  <c r="U233" i="1"/>
  <c r="U253" i="1"/>
  <c r="V253" i="1" s="1"/>
  <c r="U208" i="1"/>
  <c r="V208" i="1" s="1"/>
  <c r="U230" i="1"/>
  <c r="V230" i="1" s="1"/>
  <c r="U256" i="1"/>
  <c r="V256" i="1" s="1"/>
  <c r="U251" i="1"/>
  <c r="V251" i="1" s="1"/>
  <c r="V186" i="1"/>
  <c r="V192" i="1"/>
  <c r="V213" i="1"/>
  <c r="V233" i="1"/>
  <c r="V255" i="1"/>
  <c r="V215" i="1"/>
  <c r="V217" i="1"/>
  <c r="AL227" i="1"/>
  <c r="AN227" i="1" s="1"/>
  <c r="AL215" i="1"/>
  <c r="AN215" i="1" s="1"/>
  <c r="AL185" i="1"/>
  <c r="AN185" i="1" s="1"/>
  <c r="AL239" i="1"/>
  <c r="AN239" i="1" s="1"/>
  <c r="AL211" i="1"/>
  <c r="AN211" i="1" s="1"/>
  <c r="AL241" i="1"/>
  <c r="AN241" i="1" s="1"/>
  <c r="AL235" i="1"/>
  <c r="AN235" i="1" s="1"/>
  <c r="AL216" i="1"/>
  <c r="AN216" i="1" s="1"/>
  <c r="AL240" i="1"/>
  <c r="AN240" i="1" s="1"/>
  <c r="AL243" i="1"/>
  <c r="AN243" i="1" s="1"/>
  <c r="AL245" i="1"/>
  <c r="AN245" i="1" s="1"/>
  <c r="AL223" i="1"/>
  <c r="AN223" i="1" s="1"/>
  <c r="AL242" i="1"/>
  <c r="AN242" i="1" s="1"/>
  <c r="AK37" i="1"/>
  <c r="AM37" i="1" s="1"/>
  <c r="AK40" i="1"/>
  <c r="AM40" i="1" s="1"/>
  <c r="AK15" i="1"/>
  <c r="AM15" i="1" s="1"/>
  <c r="AK59" i="1"/>
  <c r="AM59" i="1" s="1"/>
  <c r="AK49" i="1"/>
  <c r="AM49" i="1" s="1"/>
  <c r="AK32" i="1"/>
  <c r="AM32" i="1" s="1"/>
  <c r="AK7" i="1"/>
  <c r="AM7" i="1" s="1"/>
  <c r="AK48" i="1"/>
  <c r="AM48" i="1" s="1"/>
  <c r="AK30" i="1"/>
  <c r="AM30" i="1" s="1"/>
  <c r="AK13" i="1"/>
  <c r="AM13" i="1" s="1"/>
  <c r="AK21" i="1"/>
  <c r="AM21" i="1" s="1"/>
  <c r="AK86" i="1"/>
  <c r="AM86" i="1" s="1"/>
  <c r="AK36" i="1"/>
  <c r="AM36" i="1" s="1"/>
  <c r="AK62" i="1"/>
  <c r="AM62" i="1" s="1"/>
  <c r="AK6" i="1"/>
  <c r="AM6" i="1" s="1"/>
  <c r="AK44" i="1"/>
  <c r="AM44" i="1" s="1"/>
  <c r="AK27" i="1"/>
  <c r="AM27" i="1" s="1"/>
  <c r="AK20" i="1"/>
  <c r="AM20" i="1" s="1"/>
  <c r="AK55" i="1"/>
  <c r="AM55" i="1" s="1"/>
  <c r="AK52" i="1"/>
  <c r="AM52" i="1" s="1"/>
  <c r="AK29" i="1"/>
  <c r="AM29" i="1" s="1"/>
  <c r="AK26" i="1"/>
  <c r="AM26" i="1" s="1"/>
  <c r="AL143" i="1"/>
  <c r="AN143" i="1" s="1"/>
  <c r="AL119" i="1"/>
  <c r="AN119" i="1" s="1"/>
  <c r="AL99" i="1"/>
  <c r="AN99" i="1" s="1"/>
  <c r="AL70" i="1"/>
  <c r="AN70" i="1" s="1"/>
  <c r="AL173" i="1"/>
  <c r="AN173" i="1" s="1"/>
  <c r="AL134" i="1"/>
  <c r="AN134" i="1" s="1"/>
  <c r="AL79" i="1"/>
  <c r="AN79" i="1" s="1"/>
  <c r="AL97" i="1"/>
  <c r="AN97" i="1" s="1"/>
  <c r="AL130" i="1"/>
  <c r="AN130" i="1" s="1"/>
  <c r="U61" i="1"/>
  <c r="U33" i="1"/>
  <c r="V33" i="1" s="1"/>
  <c r="U38" i="1"/>
  <c r="U30" i="1"/>
  <c r="V30" i="1" s="1"/>
  <c r="U59" i="1"/>
  <c r="U62" i="1"/>
  <c r="V62" i="1" s="1"/>
  <c r="AL166" i="1"/>
  <c r="AN166" i="1" s="1"/>
  <c r="AL152" i="1"/>
  <c r="AN152" i="1" s="1"/>
  <c r="AL172" i="1"/>
  <c r="AN172" i="1" s="1"/>
  <c r="U60" i="1"/>
  <c r="V60" i="1" s="1"/>
  <c r="U37" i="1"/>
  <c r="U49" i="1"/>
  <c r="U23" i="1"/>
  <c r="U47" i="1"/>
  <c r="V47" i="1" s="1"/>
  <c r="U54" i="1"/>
  <c r="U16" i="1"/>
  <c r="U52" i="1"/>
  <c r="U50" i="1"/>
  <c r="V50" i="1" s="1"/>
  <c r="U67" i="1"/>
  <c r="U27" i="1"/>
  <c r="V27" i="1" s="1"/>
  <c r="U65" i="1"/>
  <c r="U24" i="1"/>
  <c r="V24" i="1" s="1"/>
  <c r="U40" i="1"/>
  <c r="U19" i="1"/>
  <c r="U13" i="1"/>
  <c r="U6" i="1"/>
  <c r="U86" i="1"/>
  <c r="U95" i="1"/>
  <c r="V95" i="1" s="1"/>
  <c r="U122" i="1"/>
  <c r="U130" i="1"/>
  <c r="V130" i="1" s="1"/>
  <c r="U81" i="1"/>
  <c r="U99" i="1"/>
  <c r="V99" i="1" s="1"/>
  <c r="U103" i="1"/>
  <c r="U107" i="1"/>
  <c r="V107" i="1" s="1"/>
  <c r="U111" i="1"/>
  <c r="U115" i="1"/>
  <c r="V115" i="1" s="1"/>
  <c r="U135" i="1"/>
  <c r="U139" i="1"/>
  <c r="V139" i="1" s="1"/>
  <c r="U153" i="1"/>
  <c r="U157" i="1"/>
  <c r="V157" i="1" s="1"/>
  <c r="U178" i="1"/>
  <c r="U169" i="1"/>
  <c r="V169" i="1" s="1"/>
  <c r="U173" i="1"/>
  <c r="V173" i="1" s="1"/>
  <c r="U177" i="1"/>
  <c r="V177" i="1" s="1"/>
  <c r="U163" i="1"/>
  <c r="U88" i="1"/>
  <c r="V88" i="1" s="1"/>
  <c r="U96" i="1"/>
  <c r="V96" i="1" s="1"/>
  <c r="U123" i="1"/>
  <c r="V123" i="1" s="1"/>
  <c r="U131" i="1"/>
  <c r="V131" i="1" s="1"/>
  <c r="U78" i="1"/>
  <c r="V78" i="1" s="1"/>
  <c r="U143" i="1"/>
  <c r="U147" i="1"/>
  <c r="V147" i="1" s="1"/>
  <c r="U84" i="1"/>
  <c r="V84" i="1" s="1"/>
  <c r="U93" i="1"/>
  <c r="V93" i="1" s="1"/>
  <c r="U120" i="1"/>
  <c r="U128" i="1"/>
  <c r="V128" i="1" s="1"/>
  <c r="U79" i="1"/>
  <c r="U100" i="1"/>
  <c r="V100" i="1" s="1"/>
  <c r="U104" i="1"/>
  <c r="V104" i="1" s="1"/>
  <c r="U108" i="1"/>
  <c r="V108" i="1" s="1"/>
  <c r="U112" i="1"/>
  <c r="V112" i="1" s="1"/>
  <c r="U132" i="1"/>
  <c r="V132" i="1" s="1"/>
  <c r="U136" i="1"/>
  <c r="V136" i="1" s="1"/>
  <c r="U140" i="1"/>
  <c r="V140" i="1" s="1"/>
  <c r="U154" i="1"/>
  <c r="V154" i="1" s="1"/>
  <c r="U158" i="1"/>
  <c r="V158" i="1" s="1"/>
  <c r="U180" i="1"/>
  <c r="V180" i="1" s="1"/>
  <c r="U170" i="1"/>
  <c r="V170" i="1" s="1"/>
  <c r="U174" i="1"/>
  <c r="V174" i="1" s="1"/>
  <c r="U162" i="1"/>
  <c r="V162" i="1" s="1"/>
  <c r="U90" i="1"/>
  <c r="V90" i="1" s="1"/>
  <c r="U117" i="1"/>
  <c r="V117" i="1" s="1"/>
  <c r="U125" i="1"/>
  <c r="V125" i="1" s="1"/>
  <c r="U151" i="1"/>
  <c r="V151" i="1" s="1"/>
  <c r="U181" i="1"/>
  <c r="V181" i="1" s="1"/>
  <c r="U83" i="1"/>
  <c r="V83" i="1" s="1"/>
  <c r="U142" i="1"/>
  <c r="V142" i="1" s="1"/>
  <c r="U146" i="1"/>
  <c r="V146" i="1" s="1"/>
  <c r="U2" i="1"/>
  <c r="V2" i="1" s="1"/>
  <c r="U5" i="1"/>
  <c r="V5" i="1" s="1"/>
  <c r="U18" i="1"/>
  <c r="V18" i="1" s="1"/>
  <c r="U14" i="1"/>
  <c r="V14" i="1" s="1"/>
  <c r="U4" i="1"/>
  <c r="AK110" i="1"/>
  <c r="AM110" i="1" s="1"/>
  <c r="AK161" i="1"/>
  <c r="AM161" i="1" s="1"/>
  <c r="AK163" i="1"/>
  <c r="AM163" i="1" s="1"/>
  <c r="AK174" i="1"/>
  <c r="AM174" i="1" s="1"/>
  <c r="AK135" i="1"/>
  <c r="AM135" i="1" s="1"/>
  <c r="AK98" i="1"/>
  <c r="AM98" i="1" s="1"/>
  <c r="AK148" i="1"/>
  <c r="AM148" i="1" s="1"/>
  <c r="AK84" i="1"/>
  <c r="AM84" i="1" s="1"/>
  <c r="AK139" i="1"/>
  <c r="AM139" i="1" s="1"/>
  <c r="AK123" i="1"/>
  <c r="AM123" i="1" s="1"/>
  <c r="U44" i="1"/>
  <c r="V44" i="1" s="1"/>
  <c r="U32" i="1"/>
  <c r="V32" i="1" s="1"/>
  <c r="U31" i="1"/>
  <c r="V31" i="1" s="1"/>
  <c r="U75" i="1"/>
  <c r="U69" i="1"/>
  <c r="U64" i="1"/>
  <c r="V64" i="1" s="1"/>
  <c r="U43" i="1"/>
  <c r="V43" i="1" s="1"/>
  <c r="U28" i="1"/>
  <c r="U51" i="1"/>
  <c r="V51" i="1" s="1"/>
  <c r="U36" i="1"/>
  <c r="V36" i="1" s="1"/>
  <c r="U22" i="1"/>
  <c r="U42" i="1"/>
  <c r="U63" i="1"/>
  <c r="V63" i="1" s="1"/>
  <c r="U39" i="1"/>
  <c r="U74" i="1"/>
  <c r="U58" i="1"/>
  <c r="V58" i="1" s="1"/>
  <c r="U48" i="1"/>
  <c r="BI5" i="1"/>
  <c r="AL92" i="1" s="1"/>
  <c r="AN92" i="1" s="1"/>
  <c r="AK91" i="1"/>
  <c r="AM91" i="1" s="1"/>
  <c r="AK138" i="1"/>
  <c r="AM138" i="1" s="1"/>
  <c r="AK150" i="1"/>
  <c r="AM150" i="1" s="1"/>
  <c r="AK164" i="1"/>
  <c r="AM164" i="1" s="1"/>
  <c r="AK124" i="1"/>
  <c r="AM124" i="1" s="1"/>
  <c r="AK178" i="1"/>
  <c r="AM178" i="1" s="1"/>
  <c r="AK157" i="1"/>
  <c r="AM157" i="1" s="1"/>
  <c r="AK108" i="1"/>
  <c r="AM108" i="1" s="1"/>
  <c r="AK128" i="1"/>
  <c r="AM128" i="1" s="1"/>
  <c r="AK101" i="1"/>
  <c r="AM101" i="1" s="1"/>
  <c r="AL2" i="1"/>
  <c r="AN2" i="1" s="1"/>
  <c r="AL23" i="1"/>
  <c r="AN23" i="1" s="1"/>
  <c r="AL163" i="1"/>
  <c r="AN163" i="1" s="1"/>
  <c r="AL107" i="1"/>
  <c r="AN107" i="1" s="1"/>
  <c r="AL148" i="1"/>
  <c r="AN148" i="1" s="1"/>
  <c r="V122" i="1"/>
  <c r="V81" i="1"/>
  <c r="V103" i="1"/>
  <c r="V111" i="1"/>
  <c r="V135" i="1"/>
  <c r="V153" i="1"/>
  <c r="V178" i="1"/>
  <c r="V163" i="1"/>
  <c r="AL122" i="1"/>
  <c r="AN122" i="1" s="1"/>
  <c r="AL156" i="1"/>
  <c r="AN156" i="1" s="1"/>
  <c r="AL139" i="1"/>
  <c r="AN139" i="1" s="1"/>
  <c r="AL155" i="1"/>
  <c r="AN155" i="1" s="1"/>
  <c r="AL112" i="1"/>
  <c r="AN112" i="1" s="1"/>
  <c r="U45" i="1"/>
  <c r="V45" i="1" s="1"/>
  <c r="U56" i="1"/>
  <c r="U29" i="1"/>
  <c r="U73" i="1"/>
  <c r="U55" i="1"/>
  <c r="V143" i="1"/>
  <c r="AL108" i="1"/>
  <c r="AN108" i="1" s="1"/>
  <c r="AL159" i="1"/>
  <c r="AN159" i="1" s="1"/>
  <c r="AL124" i="1"/>
  <c r="AN124" i="1" s="1"/>
  <c r="V86" i="1"/>
  <c r="V120" i="1"/>
  <c r="V79" i="1"/>
  <c r="AL81" i="1"/>
  <c r="AN81" i="1" s="1"/>
  <c r="AL176" i="1"/>
  <c r="AN176" i="1" s="1"/>
  <c r="AL101" i="1"/>
  <c r="AN101" i="1" s="1"/>
  <c r="U68" i="1"/>
  <c r="U26" i="1"/>
  <c r="V26" i="1" s="1"/>
  <c r="U34" i="1"/>
  <c r="U57" i="1"/>
  <c r="U70" i="1"/>
  <c r="V70" i="1" s="1"/>
  <c r="U17" i="1"/>
  <c r="U76" i="1"/>
  <c r="V76" i="1" s="1"/>
  <c r="U53" i="1"/>
  <c r="V53" i="1" s="1"/>
  <c r="U35" i="1"/>
  <c r="U46" i="1"/>
  <c r="U41" i="1"/>
  <c r="V41" i="1" s="1"/>
  <c r="U71" i="1"/>
  <c r="U25" i="1"/>
  <c r="U72" i="1"/>
  <c r="V72" i="1" s="1"/>
  <c r="U66" i="1"/>
  <c r="U21" i="1"/>
  <c r="U15" i="1"/>
  <c r="V15" i="1" s="1"/>
  <c r="U10" i="1"/>
  <c r="V10" i="1" s="1"/>
  <c r="U85" i="1"/>
  <c r="V85" i="1" s="1"/>
  <c r="U91" i="1"/>
  <c r="V91" i="1" s="1"/>
  <c r="U118" i="1"/>
  <c r="V118" i="1" s="1"/>
  <c r="U126" i="1"/>
  <c r="V126" i="1" s="1"/>
  <c r="U77" i="1"/>
  <c r="V77" i="1" s="1"/>
  <c r="U97" i="1"/>
  <c r="V97" i="1" s="1"/>
  <c r="U101" i="1"/>
  <c r="V101" i="1" s="1"/>
  <c r="U105" i="1"/>
  <c r="V105" i="1" s="1"/>
  <c r="U109" i="1"/>
  <c r="V109" i="1" s="1"/>
  <c r="U113" i="1"/>
  <c r="V113" i="1" s="1"/>
  <c r="U133" i="1"/>
  <c r="V133" i="1" s="1"/>
  <c r="U137" i="1"/>
  <c r="V137" i="1" s="1"/>
  <c r="U141" i="1"/>
  <c r="V141" i="1" s="1"/>
  <c r="U155" i="1"/>
  <c r="V155" i="1" s="1"/>
  <c r="U159" i="1"/>
  <c r="V159" i="1" s="1"/>
  <c r="U167" i="1"/>
  <c r="V167" i="1" s="1"/>
  <c r="U171" i="1"/>
  <c r="V171" i="1" s="1"/>
  <c r="U175" i="1"/>
  <c r="V175" i="1" s="1"/>
  <c r="U161" i="1"/>
  <c r="V161" i="1" s="1"/>
  <c r="U165" i="1"/>
  <c r="V165" i="1" s="1"/>
  <c r="U92" i="1"/>
  <c r="V92" i="1" s="1"/>
  <c r="U119" i="1"/>
  <c r="V119" i="1" s="1"/>
  <c r="U127" i="1"/>
  <c r="V127" i="1" s="1"/>
  <c r="U179" i="1"/>
  <c r="V179" i="1" s="1"/>
  <c r="U82" i="1"/>
  <c r="V82" i="1" s="1"/>
  <c r="U145" i="1"/>
  <c r="V145" i="1" s="1"/>
  <c r="U149" i="1"/>
  <c r="V149" i="1" s="1"/>
  <c r="U89" i="1"/>
  <c r="V89" i="1" s="1"/>
  <c r="U116" i="1"/>
  <c r="V116" i="1" s="1"/>
  <c r="U124" i="1"/>
  <c r="V124" i="1" s="1"/>
  <c r="U150" i="1"/>
  <c r="V150" i="1" s="1"/>
  <c r="U98" i="1"/>
  <c r="V98" i="1" s="1"/>
  <c r="U102" i="1"/>
  <c r="V102" i="1" s="1"/>
  <c r="U106" i="1"/>
  <c r="V106" i="1" s="1"/>
  <c r="U110" i="1"/>
  <c r="V110" i="1" s="1"/>
  <c r="U114" i="1"/>
  <c r="V114" i="1" s="1"/>
  <c r="U134" i="1"/>
  <c r="V134" i="1" s="1"/>
  <c r="U138" i="1"/>
  <c r="V138" i="1" s="1"/>
  <c r="U152" i="1"/>
  <c r="V152" i="1" s="1"/>
  <c r="U156" i="1"/>
  <c r="V156" i="1" s="1"/>
  <c r="U160" i="1"/>
  <c r="V160" i="1" s="1"/>
  <c r="U168" i="1"/>
  <c r="V168" i="1" s="1"/>
  <c r="U172" i="1"/>
  <c r="V172" i="1" s="1"/>
  <c r="U176" i="1"/>
  <c r="V176" i="1" s="1"/>
  <c r="U164" i="1"/>
  <c r="V164" i="1" s="1"/>
  <c r="U94" i="1"/>
  <c r="V94" i="1" s="1"/>
  <c r="U121" i="1"/>
  <c r="V121" i="1" s="1"/>
  <c r="U129" i="1"/>
  <c r="V129" i="1" s="1"/>
  <c r="U166" i="1"/>
  <c r="V166" i="1" s="1"/>
  <c r="U80" i="1"/>
  <c r="V80" i="1" s="1"/>
  <c r="U87" i="1"/>
  <c r="V87" i="1" s="1"/>
  <c r="U144" i="1"/>
  <c r="V144" i="1" s="1"/>
  <c r="U148" i="1"/>
  <c r="V148" i="1" s="1"/>
  <c r="U9" i="1"/>
  <c r="V9" i="1" s="1"/>
  <c r="U20" i="1"/>
  <c r="V20" i="1" s="1"/>
  <c r="U12" i="1"/>
  <c r="V12" i="1" s="1"/>
  <c r="U8" i="1"/>
  <c r="V8" i="1" s="1"/>
  <c r="U11" i="1"/>
  <c r="U3" i="1"/>
  <c r="V3" i="1" s="1"/>
  <c r="AL66" i="1"/>
  <c r="AN66" i="1" s="1"/>
  <c r="V21" i="1"/>
  <c r="AL40" i="1"/>
  <c r="AN40" i="1" s="1"/>
  <c r="AL8" i="1"/>
  <c r="AN8" i="1" s="1"/>
  <c r="AL52" i="1"/>
  <c r="AN52" i="1" s="1"/>
  <c r="AL58" i="1"/>
  <c r="AN58" i="1" s="1"/>
  <c r="AL3" i="1"/>
  <c r="AN3" i="1" s="1"/>
  <c r="AK9" i="1"/>
  <c r="AM9" i="1" s="1"/>
  <c r="BI6" i="1"/>
  <c r="V6" i="1"/>
  <c r="AL69" i="1"/>
  <c r="AN69" i="1" s="1"/>
  <c r="AL75" i="1"/>
  <c r="AN75" i="1" s="1"/>
  <c r="AL71" i="1"/>
  <c r="AN71" i="1" s="1"/>
  <c r="AL43" i="1"/>
  <c r="AN43" i="1" s="1"/>
  <c r="AL59" i="1"/>
  <c r="AN59" i="1" s="1"/>
  <c r="AK50" i="1"/>
  <c r="AM50" i="1" s="1"/>
  <c r="AK34" i="1"/>
  <c r="AM34" i="1" s="1"/>
  <c r="AK75" i="1"/>
  <c r="AM75" i="1" s="1"/>
  <c r="AK61" i="1"/>
  <c r="AM61" i="1" s="1"/>
  <c r="AK41" i="1"/>
  <c r="AM41" i="1" s="1"/>
  <c r="BI9" i="1"/>
  <c r="AL203" i="1" s="1"/>
  <c r="AN203" i="1" s="1"/>
  <c r="AK10" i="1"/>
  <c r="AM10" i="1" s="1"/>
  <c r="AK19" i="1"/>
  <c r="AM19" i="1" s="1"/>
  <c r="AK70" i="1"/>
  <c r="AM70" i="1" s="1"/>
  <c r="V54" i="1"/>
  <c r="V71" i="1"/>
  <c r="V59" i="1"/>
  <c r="V28" i="1"/>
  <c r="V19" i="1"/>
  <c r="AL32" i="1"/>
  <c r="AN32" i="1" s="1"/>
  <c r="V34" i="1"/>
  <c r="AL64" i="1"/>
  <c r="AN64" i="1" s="1"/>
  <c r="V66" i="1"/>
  <c r="V74" i="1"/>
  <c r="V42" i="1"/>
  <c r="V57" i="1"/>
  <c r="V48" i="1"/>
  <c r="V46" i="1"/>
  <c r="V23" i="1"/>
  <c r="V17" i="1"/>
  <c r="BI24" i="1"/>
  <c r="AL62" i="1" s="1"/>
  <c r="AN62" i="1" s="1"/>
  <c r="AK33" i="1"/>
  <c r="AM33" i="1" s="1"/>
  <c r="AK43" i="1"/>
  <c r="AM43" i="1" s="1"/>
  <c r="AK47" i="1"/>
  <c r="AM47" i="1" s="1"/>
  <c r="AK74" i="1"/>
  <c r="AM74" i="1" s="1"/>
  <c r="AK18" i="1"/>
  <c r="AM18" i="1" s="1"/>
  <c r="AK71" i="1"/>
  <c r="AM71" i="1" s="1"/>
  <c r="AK58" i="1"/>
  <c r="AM58" i="1" s="1"/>
  <c r="V7" i="1"/>
  <c r="V4" i="1"/>
  <c r="V37" i="1"/>
  <c r="V40" i="1"/>
  <c r="V29" i="1"/>
  <c r="V73" i="1"/>
  <c r="V67" i="1"/>
  <c r="V25" i="1"/>
  <c r="V16" i="1"/>
  <c r="V69" i="1"/>
  <c r="V38" i="1"/>
  <c r="AL7" i="1"/>
  <c r="AN7" i="1" s="1"/>
  <c r="V61" i="1"/>
  <c r="V68" i="1"/>
  <c r="V65" i="1"/>
  <c r="V56" i="1"/>
  <c r="V22" i="1"/>
  <c r="V52" i="1"/>
  <c r="V35" i="1"/>
  <c r="V39" i="1"/>
  <c r="V55" i="1"/>
  <c r="V75" i="1"/>
  <c r="V13" i="1"/>
  <c r="V49" i="1"/>
  <c r="AL246" i="1" l="1"/>
  <c r="AN246" i="1" s="1"/>
  <c r="AL244" i="1"/>
  <c r="AN244" i="1" s="1"/>
  <c r="AL222" i="1"/>
  <c r="AN222" i="1" s="1"/>
  <c r="AL100" i="1"/>
  <c r="AN100" i="1" s="1"/>
  <c r="AL164" i="1"/>
  <c r="AN164" i="1" s="1"/>
  <c r="AL202" i="1"/>
  <c r="AN202" i="1" s="1"/>
  <c r="AL236" i="1"/>
  <c r="AN236" i="1" s="1"/>
  <c r="AL186" i="1"/>
  <c r="AN186" i="1" s="1"/>
  <c r="AL30" i="1"/>
  <c r="AN30" i="1" s="1"/>
  <c r="AL248" i="1"/>
  <c r="AN248" i="1" s="1"/>
  <c r="AL123" i="1"/>
  <c r="AN123" i="1" s="1"/>
  <c r="AL140" i="1"/>
  <c r="AN140" i="1" s="1"/>
  <c r="AL85" i="1"/>
  <c r="AN85" i="1" s="1"/>
  <c r="AL105" i="1"/>
  <c r="AN105" i="1" s="1"/>
  <c r="AL115" i="1"/>
  <c r="AN115" i="1" s="1"/>
  <c r="AL157" i="1"/>
  <c r="AN157" i="1" s="1"/>
  <c r="AL201" i="1"/>
  <c r="AN201" i="1" s="1"/>
  <c r="AL217" i="1"/>
  <c r="AN217" i="1" s="1"/>
  <c r="AL53" i="1"/>
  <c r="AN53" i="1" s="1"/>
  <c r="AL39" i="1"/>
  <c r="AN39" i="1" s="1"/>
  <c r="AL162" i="1"/>
  <c r="AN162" i="1" s="1"/>
  <c r="AL209" i="1"/>
  <c r="AN209" i="1" s="1"/>
  <c r="AL228" i="1"/>
  <c r="AN228" i="1" s="1"/>
  <c r="AL238" i="1"/>
  <c r="AN238" i="1" s="1"/>
  <c r="AL237" i="1"/>
  <c r="AN237" i="1" s="1"/>
  <c r="AL199" i="1"/>
  <c r="AN199" i="1" s="1"/>
  <c r="AL234" i="1"/>
  <c r="AN234" i="1" s="1"/>
  <c r="AL232" i="1"/>
  <c r="AN232" i="1" s="1"/>
  <c r="AL233" i="1"/>
  <c r="AN233" i="1" s="1"/>
  <c r="AL230" i="1"/>
  <c r="AN230" i="1" s="1"/>
  <c r="AL221" i="1"/>
  <c r="AN221" i="1" s="1"/>
  <c r="AL188" i="1"/>
  <c r="AN188" i="1" s="1"/>
  <c r="AL42" i="1"/>
  <c r="AN42" i="1" s="1"/>
  <c r="AL161" i="1"/>
  <c r="AN161" i="1" s="1"/>
  <c r="AL88" i="1"/>
  <c r="AN88" i="1" s="1"/>
  <c r="AL147" i="1"/>
  <c r="AN147" i="1" s="1"/>
  <c r="AL50" i="1"/>
  <c r="AN50" i="1" s="1"/>
  <c r="AL35" i="1"/>
  <c r="AN35" i="1" s="1"/>
  <c r="AL54" i="1"/>
  <c r="AN54" i="1" s="1"/>
  <c r="AL96" i="1"/>
  <c r="AN96" i="1" s="1"/>
  <c r="AL22" i="1"/>
  <c r="AN22" i="1" s="1"/>
  <c r="AL60" i="1"/>
  <c r="AN60" i="1" s="1"/>
  <c r="AL91" i="1"/>
  <c r="AN91" i="1" s="1"/>
  <c r="AL104" i="1"/>
  <c r="AN104" i="1" s="1"/>
  <c r="AL29" i="1"/>
  <c r="AN29" i="1" s="1"/>
  <c r="AL18" i="1"/>
  <c r="AN18" i="1" s="1"/>
  <c r="AL45" i="1"/>
  <c r="AN45" i="1" s="1"/>
  <c r="AL73" i="1"/>
  <c r="AN73" i="1" s="1"/>
  <c r="AL44" i="1"/>
  <c r="AN44" i="1" s="1"/>
  <c r="AL76" i="1"/>
  <c r="AN76" i="1" s="1"/>
  <c r="AL51" i="1"/>
  <c r="AN51" i="1" s="1"/>
  <c r="AL11" i="1"/>
  <c r="AN11" i="1" s="1"/>
  <c r="AL33" i="1"/>
  <c r="AN33" i="1" s="1"/>
  <c r="AL74" i="1"/>
  <c r="AN74" i="1" s="1"/>
  <c r="AL14" i="1"/>
  <c r="AN14" i="1" s="1"/>
  <c r="AL68" i="1"/>
  <c r="AN68" i="1" s="1"/>
  <c r="AL16" i="1"/>
  <c r="AN16" i="1" s="1"/>
  <c r="AL19" i="1"/>
  <c r="AN19" i="1" s="1"/>
  <c r="AL38" i="1"/>
  <c r="AN38" i="1" s="1"/>
  <c r="AL20" i="1"/>
  <c r="AN20" i="1" s="1"/>
  <c r="AL28" i="1"/>
  <c r="AN28" i="1" s="1"/>
  <c r="AL57" i="1"/>
  <c r="AN57" i="1" s="1"/>
  <c r="AL48" i="1"/>
  <c r="AN48" i="1" s="1"/>
  <c r="AL132" i="1"/>
  <c r="AN132" i="1" s="1"/>
  <c r="AL137" i="1"/>
  <c r="AN137" i="1" s="1"/>
  <c r="AL170" i="1"/>
  <c r="AN170" i="1" s="1"/>
  <c r="AL178" i="1"/>
  <c r="AN178" i="1" s="1"/>
  <c r="AL158" i="1"/>
  <c r="AN158" i="1" s="1"/>
  <c r="AL89" i="1"/>
  <c r="AN89" i="1" s="1"/>
  <c r="AL135" i="1"/>
  <c r="AN135" i="1" s="1"/>
  <c r="AL109" i="1"/>
  <c r="AN109" i="1" s="1"/>
  <c r="AL102" i="1"/>
  <c r="AN102" i="1" s="1"/>
  <c r="AL179" i="1"/>
  <c r="AN179" i="1" s="1"/>
  <c r="AL77" i="1"/>
  <c r="AN77" i="1" s="1"/>
  <c r="AL175" i="1"/>
  <c r="AN175" i="1" s="1"/>
  <c r="AL165" i="1"/>
  <c r="AN165" i="1" s="1"/>
  <c r="AL133" i="1"/>
  <c r="AN133" i="1" s="1"/>
  <c r="AL145" i="1"/>
  <c r="AN145" i="1" s="1"/>
  <c r="AL168" i="1"/>
  <c r="AN168" i="1" s="1"/>
  <c r="AL86" i="1"/>
  <c r="AN86" i="1" s="1"/>
  <c r="AL17" i="1"/>
  <c r="AN17" i="1" s="1"/>
  <c r="AL25" i="1"/>
  <c r="AN25" i="1" s="1"/>
  <c r="AL47" i="1"/>
  <c r="AN47" i="1" s="1"/>
  <c r="AL138" i="1"/>
  <c r="AN138" i="1" s="1"/>
  <c r="AL151" i="1"/>
  <c r="AN151" i="1" s="1"/>
  <c r="AL94" i="1"/>
  <c r="AN94" i="1" s="1"/>
  <c r="AL167" i="1"/>
  <c r="AN167" i="1" s="1"/>
  <c r="AL129" i="1"/>
  <c r="AN129" i="1" s="1"/>
  <c r="AL125" i="1"/>
  <c r="AN125" i="1" s="1"/>
  <c r="AL131" i="1"/>
  <c r="AN131" i="1" s="1"/>
  <c r="AL146" i="1"/>
  <c r="AN146" i="1" s="1"/>
  <c r="AL113" i="1"/>
  <c r="AN113" i="1" s="1"/>
  <c r="AL82" i="1"/>
  <c r="AN82" i="1" s="1"/>
  <c r="AL149" i="1"/>
  <c r="AN149" i="1" s="1"/>
  <c r="AL180" i="1"/>
  <c r="AN180" i="1" s="1"/>
  <c r="AL121" i="1"/>
  <c r="AN121" i="1" s="1"/>
  <c r="AL120" i="1"/>
  <c r="AN120" i="1" s="1"/>
  <c r="AL83" i="1"/>
  <c r="AN83" i="1" s="1"/>
  <c r="AL110" i="1"/>
  <c r="AN110" i="1" s="1"/>
  <c r="AL34" i="1"/>
  <c r="AN34" i="1" s="1"/>
  <c r="AL10" i="1"/>
  <c r="AN10" i="1" s="1"/>
  <c r="AL118" i="1"/>
  <c r="AN118" i="1" s="1"/>
  <c r="AL177" i="1"/>
  <c r="AN177" i="1" s="1"/>
  <c r="AL128" i="1"/>
  <c r="AN128" i="1" s="1"/>
  <c r="AL90" i="1"/>
  <c r="AN90" i="1" s="1"/>
  <c r="AL116" i="1"/>
  <c r="AN116" i="1" s="1"/>
  <c r="AL144" i="1"/>
  <c r="AN144" i="1" s="1"/>
  <c r="AL103" i="1"/>
  <c r="AN103" i="1" s="1"/>
  <c r="AL93" i="1"/>
  <c r="AN93" i="1" s="1"/>
  <c r="AL78" i="1"/>
  <c r="AN78" i="1" s="1"/>
  <c r="AL169" i="1"/>
  <c r="AN169" i="1" s="1"/>
  <c r="AL154" i="1"/>
  <c r="AN154" i="1" s="1"/>
  <c r="AL160" i="1"/>
  <c r="AN160" i="1" s="1"/>
  <c r="AL87" i="1"/>
  <c r="AN87" i="1" s="1"/>
  <c r="AL127" i="1"/>
  <c r="AN127" i="1" s="1"/>
  <c r="AL111" i="1"/>
  <c r="AN111" i="1" s="1"/>
  <c r="AL31" i="1"/>
  <c r="AN31" i="1" s="1"/>
  <c r="AL142" i="1"/>
  <c r="AN142" i="1" s="1"/>
  <c r="AL117" i="1"/>
  <c r="AN117" i="1" s="1"/>
  <c r="AL153" i="1"/>
  <c r="AN153" i="1" s="1"/>
  <c r="AL136" i="1"/>
  <c r="AN136" i="1" s="1"/>
  <c r="AL174" i="1"/>
  <c r="AN174" i="1" s="1"/>
  <c r="AL106" i="1"/>
  <c r="AN106" i="1" s="1"/>
  <c r="AL171" i="1"/>
  <c r="AN171" i="1" s="1"/>
  <c r="AL80" i="1"/>
  <c r="AN80" i="1" s="1"/>
  <c r="AL84" i="1"/>
  <c r="AN84" i="1" s="1"/>
  <c r="AL95" i="1"/>
  <c r="AN95" i="1" s="1"/>
  <c r="AL114" i="1"/>
  <c r="AN114" i="1" s="1"/>
  <c r="AL126" i="1"/>
  <c r="AN126" i="1" s="1"/>
  <c r="AL98" i="1"/>
  <c r="AN98" i="1" s="1"/>
  <c r="AL150" i="1"/>
  <c r="AN150" i="1" s="1"/>
  <c r="AL141" i="1"/>
  <c r="AN141" i="1" s="1"/>
  <c r="AL181" i="1"/>
  <c r="AN181" i="1" s="1"/>
  <c r="AL21" i="1"/>
  <c r="AN21" i="1" s="1"/>
  <c r="AL49" i="1"/>
  <c r="AN49" i="1" s="1"/>
  <c r="AL67" i="1"/>
  <c r="AN67" i="1" s="1"/>
  <c r="AL9" i="1"/>
  <c r="AN9" i="1" s="1"/>
  <c r="AL61" i="1"/>
  <c r="AN61" i="1" s="1"/>
  <c r="AL72" i="1"/>
  <c r="AN72" i="1" s="1"/>
  <c r="AL36" i="1"/>
  <c r="AN36" i="1" s="1"/>
  <c r="AL41" i="1"/>
  <c r="AN41" i="1" s="1"/>
  <c r="AL37" i="1"/>
  <c r="AN37" i="1" s="1"/>
  <c r="V11" i="1"/>
  <c r="AL24" i="1"/>
  <c r="AN24" i="1" s="1"/>
  <c r="AL6" i="1"/>
  <c r="AN6" i="1" s="1"/>
  <c r="AL12" i="1"/>
  <c r="AN12" i="1" s="1"/>
  <c r="AL63" i="1"/>
  <c r="AN63" i="1" s="1"/>
  <c r="AL27" i="1"/>
  <c r="AN27" i="1" s="1"/>
  <c r="AL55" i="1"/>
  <c r="AN55" i="1" s="1"/>
  <c r="AL5" i="1"/>
  <c r="AN5" i="1" s="1"/>
  <c r="AL15" i="1"/>
  <c r="AN15" i="1" s="1"/>
  <c r="AL56" i="1"/>
  <c r="AN56" i="1" s="1"/>
  <c r="AL46" i="1"/>
  <c r="AN46" i="1" s="1"/>
  <c r="AL65" i="1"/>
  <c r="AN65" i="1" s="1"/>
  <c r="AL26" i="1"/>
  <c r="AN26" i="1" s="1"/>
</calcChain>
</file>

<file path=xl/sharedStrings.xml><?xml version="1.0" encoding="utf-8"?>
<sst xmlns="http://schemas.openxmlformats.org/spreadsheetml/2006/main" count="4121" uniqueCount="244">
  <si>
    <t>LASK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</si>
  <si>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</si>
  <si>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</si>
  <si>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</si>
  <si>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</si>
  <si>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</si>
  <si>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</si>
  <si>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</si>
  <si>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</si>
  <si>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</si>
  <si>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</si>
  <si>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</si>
  <si>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</si>
  <si>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</si>
  <si>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</si>
  <si>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</si>
  <si>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</si>
  <si>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</si>
  <si>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</si>
  <si>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</si>
  <si>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</si>
  <si>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</si>
  <si>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</si>
  <si>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</si>
  <si>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</si>
  <si>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</si>
  <si>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</si>
  <si>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</si>
  <si>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</si>
  <si>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</si>
  <si>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</si>
  <si>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</si>
  <si>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</si>
  <si>
    <t>UEFA CL-Qualifikation  UEFA Champions League-Qualifikation</t>
  </si>
  <si>
    <t>11.07.2017</t>
  </si>
  <si>
    <t>2017</t>
  </si>
  <si>
    <t>07</t>
  </si>
  <si>
    <t>Di</t>
  </si>
  <si>
    <t>45</t>
  </si>
  <si>
    <t>Hibernians FC</t>
  </si>
  <si>
    <t>Red Bull Salzburg</t>
  </si>
  <si>
    <t>ÖFB-Cup  ÖFB-Cup</t>
  </si>
  <si>
    <t>15.07.2017</t>
  </si>
  <si>
    <t>Sa</t>
  </si>
  <si>
    <t>Deutschlandsberger SC</t>
  </si>
  <si>
    <t>19.07.2017</t>
  </si>
  <si>
    <t>Mi</t>
  </si>
  <si>
    <t>Bundesliga  Bundesliga</t>
  </si>
  <si>
    <t>22.07.2017</t>
  </si>
  <si>
    <t>Wolfsberger AC</t>
  </si>
  <si>
    <t>26.07.2017</t>
  </si>
  <si>
    <t>HNK Rijeka</t>
  </si>
  <si>
    <t>29.07.2017</t>
  </si>
  <si>
    <t>02.08.2017</t>
  </si>
  <si>
    <t>08</t>
  </si>
  <si>
    <t>05.08.2017</t>
  </si>
  <si>
    <t>FC Admira Wacker Mödling</t>
  </si>
  <si>
    <t>12.08.2017</t>
  </si>
  <si>
    <t>SC Rheindorf Altach</t>
  </si>
  <si>
    <t>Europa League Qualifikation  Europa League Qualifikation</t>
  </si>
  <si>
    <t>17.08.2017</t>
  </si>
  <si>
    <t>Do</t>
  </si>
  <si>
    <t>FC Viitorul</t>
  </si>
  <si>
    <t>20.08.2017</t>
  </si>
  <si>
    <t>So</t>
  </si>
  <si>
    <t>SKN St. Pölten</t>
  </si>
  <si>
    <t>24.08.2017</t>
  </si>
  <si>
    <t>27.08.2017</t>
  </si>
  <si>
    <t>SK Sturm Graz</t>
  </si>
  <si>
    <t>10.09.2017</t>
  </si>
  <si>
    <t>09</t>
  </si>
  <si>
    <t>SK Rapid Wien</t>
  </si>
  <si>
    <t>Europa League  Europa League</t>
  </si>
  <si>
    <t>14.09.2017</t>
  </si>
  <si>
    <t>Vitória Guimarães SC</t>
  </si>
  <si>
    <t>17.09.2017</t>
  </si>
  <si>
    <t>SV Mattersburg</t>
  </si>
  <si>
    <t>21.09.2017</t>
  </si>
  <si>
    <t>1</t>
  </si>
  <si>
    <t>ASK-BSC Bruck/Leitha</t>
  </si>
  <si>
    <t>24.09.2017</t>
  </si>
  <si>
    <t>FK Austria Wien</t>
  </si>
  <si>
    <t>28.09.2017</t>
  </si>
  <si>
    <t>Olympique Marseille</t>
  </si>
  <si>
    <t>01.10.2017</t>
  </si>
  <si>
    <t>10</t>
  </si>
  <si>
    <t>14.10.2017</t>
  </si>
  <si>
    <t>19.10.2017</t>
  </si>
  <si>
    <t>Konyaspor</t>
  </si>
  <si>
    <t>22.10.2017</t>
  </si>
  <si>
    <t>25.10.2017</t>
  </si>
  <si>
    <t>TuS Bad Gleichenberg</t>
  </si>
  <si>
    <t>28.10.2017</t>
  </si>
  <si>
    <t>02.11.2017</t>
  </si>
  <si>
    <t>11</t>
  </si>
  <si>
    <t>05.11.2017</t>
  </si>
  <si>
    <t>19.11.2017</t>
  </si>
  <si>
    <t>23.11.2017</t>
  </si>
  <si>
    <t>26.11.2017</t>
  </si>
  <si>
    <t>29.11.2017</t>
  </si>
  <si>
    <t>03.12.2017</t>
  </si>
  <si>
    <t>12</t>
  </si>
  <si>
    <t>07.12.2017</t>
  </si>
  <si>
    <t>10.12.2017</t>
  </si>
  <si>
    <t>16.12.2017</t>
  </si>
  <si>
    <t>03.02.2018</t>
  </si>
  <si>
    <t>2018</t>
  </si>
  <si>
    <t>02</t>
  </si>
  <si>
    <t>10.02.2018</t>
  </si>
  <si>
    <t>15.02.2018</t>
  </si>
  <si>
    <t>Real Sociedad San Sebastián</t>
  </si>
  <si>
    <t>18.02.2018</t>
  </si>
  <si>
    <t>22.02.2018</t>
  </si>
  <si>
    <t>25.02.2018</t>
  </si>
  <si>
    <t>28.02.2018</t>
  </si>
  <si>
    <t>SK Austria Klagenfurt</t>
  </si>
  <si>
    <t>04.03.2018</t>
  </si>
  <si>
    <t>03</t>
  </si>
  <si>
    <t>08.03.2018</t>
  </si>
  <si>
    <t>Borussia Dortmund</t>
  </si>
  <si>
    <t>11.03.2018</t>
  </si>
  <si>
    <t>15.03.2018</t>
  </si>
  <si>
    <t>18.03.2018</t>
  </si>
  <si>
    <t>31.03.2018</t>
  </si>
  <si>
    <t>05.04.2018</t>
  </si>
  <si>
    <t>04</t>
  </si>
  <si>
    <t>Lazio Rom</t>
  </si>
  <si>
    <t>08.04.2018</t>
  </si>
  <si>
    <t>12.04.2018</t>
  </si>
  <si>
    <t>15.04.2018</t>
  </si>
  <si>
    <t>18.04.2018</t>
  </si>
  <si>
    <t>22.04.2018</t>
  </si>
  <si>
    <t>26.04.2018</t>
  </si>
  <si>
    <t>29.04.2018</t>
  </si>
  <si>
    <t>03.05.2018</t>
  </si>
  <si>
    <t>05</t>
  </si>
  <si>
    <t>06.05.2018</t>
  </si>
  <si>
    <t>09.05.2018</t>
  </si>
  <si>
    <t>13.05.2018</t>
  </si>
  <si>
    <t>20.05.2018</t>
  </si>
  <si>
    <t>27.05.2018</t>
  </si>
  <si>
    <t>14.07.2017</t>
  </si>
  <si>
    <t>Fr</t>
  </si>
  <si>
    <t>ASK Ebreichsdorf</t>
  </si>
  <si>
    <t>23.07.2017</t>
  </si>
  <si>
    <t>27.07.2017</t>
  </si>
  <si>
    <t>AEL Limassol</t>
  </si>
  <si>
    <t>30.07.2017</t>
  </si>
  <si>
    <t>06.08.2017</t>
  </si>
  <si>
    <t>NK Osijek</t>
  </si>
  <si>
    <t>09.09.2017</t>
  </si>
  <si>
    <t>AC Mailand</t>
  </si>
  <si>
    <t>20.09.2017</t>
  </si>
  <si>
    <t>Union Vöcklamarkt</t>
  </si>
  <si>
    <t>AEK Athen</t>
  </si>
  <si>
    <t>15.10.2017</t>
  </si>
  <si>
    <t>18.11.2017</t>
  </si>
  <si>
    <t>17.12.2017</t>
  </si>
  <si>
    <t>04.02.2018</t>
  </si>
  <si>
    <t>17.02.2018</t>
  </si>
  <si>
    <t>24.02.2018</t>
  </si>
  <si>
    <t>03.03.2018</t>
  </si>
  <si>
    <t>10.03.2018</t>
  </si>
  <si>
    <t>07.04.2018</t>
  </si>
  <si>
    <t>21.04.2018</t>
  </si>
  <si>
    <t>28.04.2018</t>
  </si>
  <si>
    <t>05.05.2018</t>
  </si>
  <si>
    <t>15.05.2018</t>
  </si>
  <si>
    <t>13.07.2017</t>
  </si>
  <si>
    <t>Mladost Podgorica</t>
  </si>
  <si>
    <t>16.07.2017</t>
  </si>
  <si>
    <t>FC Hard</t>
  </si>
  <si>
    <t>20.07.2017</t>
  </si>
  <si>
    <t>Fenerbahce Istanbul</t>
  </si>
  <si>
    <t>03.08.2017</t>
  </si>
  <si>
    <t>19.08.2017</t>
  </si>
  <si>
    <t>16.09.2017</t>
  </si>
  <si>
    <t>USK Anif</t>
  </si>
  <si>
    <t>23.09.2017</t>
  </si>
  <si>
    <t>30.09.2017</t>
  </si>
  <si>
    <t>21.10.2017</t>
  </si>
  <si>
    <t>29.10.2017</t>
  </si>
  <si>
    <t>04.11.2017</t>
  </si>
  <si>
    <t>25.11.2017</t>
  </si>
  <si>
    <t>28.11.2017</t>
  </si>
  <si>
    <t>02.12.2017</t>
  </si>
  <si>
    <t>09.12.2017</t>
  </si>
  <si>
    <t>SV Wimpassing</t>
  </si>
  <si>
    <t>17.03.2018</t>
  </si>
  <si>
    <t>14.04.2018</t>
  </si>
  <si>
    <t>12.05.2018</t>
  </si>
  <si>
    <t>FC Kitzbühel</t>
  </si>
  <si>
    <t>26.08.2017</t>
  </si>
  <si>
    <t>19.09.2017</t>
  </si>
  <si>
    <t>SV Grödig</t>
  </si>
  <si>
    <t>24.10.2017</t>
  </si>
  <si>
    <t>SV Ried</t>
  </si>
  <si>
    <t>18.07.2017</t>
  </si>
  <si>
    <t>Relegation Hinspiele</t>
  </si>
  <si>
    <t>31.05.2018</t>
  </si>
  <si>
    <t>SC Wiener Neustadt</t>
  </si>
  <si>
    <t>Relegation Rückspiele</t>
  </si>
  <si>
    <t>03.06.2018</t>
  </si>
  <si>
    <t>06</t>
  </si>
  <si>
    <t>FC Marchfeld Mannsdorf</t>
  </si>
  <si>
    <t>FC Gleisdorf 09</t>
  </si>
  <si>
    <t>SC Schwaz</t>
  </si>
  <si>
    <t>13.08.2017</t>
  </si>
  <si>
    <t>ASK Elektra</t>
  </si>
  <si>
    <t>11.02.2018</t>
  </si>
  <si>
    <t>01.04.2018</t>
  </si>
  <si>
    <t>FC Lendorf</t>
  </si>
  <si>
    <t>26.09.2017</t>
  </si>
  <si>
    <t>FC Pinzgau Saalfelden</t>
  </si>
  <si>
    <t>SC/ESV Parndorf</t>
  </si>
  <si>
    <t>ASKÖ Oedt</t>
  </si>
  <si>
    <t>27.02.2018</t>
  </si>
  <si>
    <t>TSV Hartberg</t>
  </si>
  <si>
    <t>29.06.2017</t>
  </si>
  <si>
    <t>Chikhura Sachkhere</t>
  </si>
  <si>
    <t>06.07.2017</t>
  </si>
  <si>
    <t>Dynamo Brest</t>
  </si>
  <si>
    <t>FC Dornbirn</t>
  </si>
  <si>
    <t>KAA Gent</t>
  </si>
  <si>
    <t>Maccabi Tel Aviv</t>
  </si>
  <si>
    <t>Union Gurten</t>
  </si>
  <si>
    <t>hoamAvgPoints</t>
  </si>
  <si>
    <t>guestAvgpoints</t>
  </si>
  <si>
    <t>contest</t>
  </si>
  <si>
    <t>date</t>
  </si>
  <si>
    <t>year</t>
  </si>
  <si>
    <t>month</t>
  </si>
  <si>
    <t>day</t>
  </si>
  <si>
    <t>time</t>
  </si>
  <si>
    <t>break</t>
  </si>
  <si>
    <t>overtime</t>
  </si>
  <si>
    <t>viewers</t>
  </si>
  <si>
    <t>threshold</t>
  </si>
  <si>
    <t>&gt;</t>
  </si>
  <si>
    <t>Wette G</t>
  </si>
  <si>
    <t>Wette V</t>
  </si>
  <si>
    <t>Wetten Ges</t>
  </si>
  <si>
    <t>Gesamt Sp</t>
  </si>
  <si>
    <t>rel. gewe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</si>
</sst>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165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Prozent" xfId="1" builtinId="5"/>
    <cellStyle name="Standard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1:BJ257"/>
  <sheetViews>
    <sheetView zoomScale="70" zoomScaleNormal="70" workbookViewId="0">
      <pane ySplit="1" topLeftCell="A218" activePane="bottomLeft" state="frozen"/>
      <selection pane="bottomLeft" activeCell="J247" sqref="J247"/>
    </sheetView>
  </sheetViews>
  <sheetFormatPr baseColWidth="10" defaultRowHeight="14.4" x14ac:dyDescent="0.3"/>
  <cols>
    <col min="1" max="1" width="23.109375" customWidth="1"/>
    <col min="2" max="2" width="14.109375" customWidth="1"/>
    <col min="3" max="3" width="5.109375" bestFit="1" customWidth="1"/>
    <col min="4" max="4" width="7" bestFit="1" customWidth="1"/>
    <col min="5" max="5" width="4.33203125" bestFit="1" customWidth="1"/>
    <col min="6" max="6" width="10" style="11" bestFit="1" customWidth="1"/>
    <col min="7" max="7" width="10.5546875" bestFit="1" customWidth="1"/>
    <col min="8" max="8" width="6.6640625" style="1" bestFit="1" customWidth="1"/>
    <col min="9" max="9" width="15" style="1" customWidth="1"/>
    <col min="10" max="11" width="28.44140625" style="1" bestFit="1" customWidth="1"/>
    <col min="12" max="41" width="8.88671875" style="1" customWidth="1"/>
  </cols>
  <sheetData>
    <row r="1" spans="1:62" s="2" customFormat="1" ht="57.6" x14ac:dyDescent="0.3">
      <c r="A1" s="7" t="s">
        <v>228</v>
      </c>
      <c r="B1" s="7" t="s">
        <v>229</v>
      </c>
      <c r="C1" s="7" t="s">
        <v>230</v>
      </c>
      <c r="D1" s="7" t="s">
        <v>231</v>
      </c>
      <c r="E1" s="7" t="s">
        <v>232</v>
      </c>
      <c r="F1" s="12" t="s">
        <v>233</v>
      </c>
      <c r="G1" s="7" t="s">
        <v>236</v>
      </c>
      <c r="H1" s="3" t="s">
        <v>234</v>
      </c>
      <c r="I1" s="3" t="s">
        <v>235</v>
      </c>
      <c r="J1" s="3" t="s">
        <v>1</v>
      </c>
      <c r="K1" s="3" t="s">
        <v>2</v>
      </c>
      <c r="L1" s="3" t="s">
        <v>5</v>
      </c>
      <c r="M1" s="3" t="s">
        <v>6</v>
      </c>
      <c r="N1" s="3" t="s">
        <v>3</v>
      </c>
      <c r="O1" s="3" t="s">
        <v>4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8" t="s">
        <v>15</v>
      </c>
      <c r="X1" s="8" t="s">
        <v>16</v>
      </c>
      <c r="Y1" s="8" t="s">
        <v>17</v>
      </c>
      <c r="Z1" s="3" t="s">
        <v>23</v>
      </c>
      <c r="AA1" s="3" t="s">
        <v>24</v>
      </c>
      <c r="AB1" s="3" t="s">
        <v>25</v>
      </c>
      <c r="AC1" s="8" t="s">
        <v>18</v>
      </c>
      <c r="AD1" s="8" t="s">
        <v>14</v>
      </c>
      <c r="AE1" s="8" t="s">
        <v>19</v>
      </c>
      <c r="AF1" s="3" t="s">
        <v>20</v>
      </c>
      <c r="AG1" s="3" t="s">
        <v>21</v>
      </c>
      <c r="AH1" s="3" t="s">
        <v>22</v>
      </c>
      <c r="AI1" s="3" t="s">
        <v>28</v>
      </c>
      <c r="AJ1" s="3" t="s">
        <v>29</v>
      </c>
      <c r="AK1" s="3" t="s">
        <v>26</v>
      </c>
      <c r="AL1" s="3" t="s">
        <v>27</v>
      </c>
      <c r="AM1" s="10" t="s">
        <v>226</v>
      </c>
      <c r="AN1" s="10" t="s">
        <v>227</v>
      </c>
      <c r="AO1" s="10"/>
      <c r="AT1" s="6" t="str">
        <f t="shared" ref="AT1" si="0">J1</f>
        <v>hoamTeam</v>
      </c>
      <c r="AU1" s="6" t="str">
        <f t="shared" ref="AU1" si="1">K1</f>
        <v>guestTeam</v>
      </c>
      <c r="AV1" s="2" t="str">
        <f t="shared" ref="AV1" si="2">M1</f>
        <v>guestGoals</v>
      </c>
      <c r="AW1" s="2" t="str">
        <f t="shared" ref="AW1" si="3">L1</f>
        <v>homeGoals</v>
      </c>
      <c r="AY1" s="2" t="str">
        <f t="shared" ref="AY1:AY11" si="4">AU1</f>
        <v>guestTeam</v>
      </c>
      <c r="AZ1" s="2" t="str">
        <f t="shared" ref="AZ1:AZ11" si="5">AT1</f>
        <v>hoamTeam</v>
      </c>
      <c r="BA1" s="2" t="str">
        <f t="shared" ref="BA1:BA11" si="6">AV1</f>
        <v>guestGoals</v>
      </c>
      <c r="BB1" s="2" t="str">
        <f t="shared" ref="BB1:BB11" si="7">AW1</f>
        <v>homeGoals</v>
      </c>
      <c r="BD1" s="2" t="str">
        <f t="shared" ref="BD1:BD11" si="8">AY1</f>
        <v>guestTeam</v>
      </c>
      <c r="BE1" s="2" t="str">
        <f t="shared" ref="BE1:BE11" si="9">AZ1</f>
        <v>hoamTeam</v>
      </c>
      <c r="BF1" s="2" t="str">
        <f t="shared" ref="BF1" si="10">L1</f>
        <v>homeGoals</v>
      </c>
      <c r="BG1" s="2" t="str">
        <f t="shared" ref="BG1" si="11">M1</f>
        <v>guestGoals</v>
      </c>
      <c r="BI1" s="2" t="str">
        <f t="shared" ref="BI1:BI11" si="12">AJ1</f>
        <v>guestTeamPointsGame</v>
      </c>
      <c r="BJ1" s="2" t="str">
        <f t="shared" ref="BJ1:BJ11" si="13">AI1</f>
        <v>homeTeamPointsGame</v>
      </c>
    </row>
    <row r="2" spans="1:62" x14ac:dyDescent="0.3">
      <c r="A2" t="s">
        <v>47</v>
      </c>
      <c r="B2" s="15">
        <v>42922</v>
      </c>
      <c r="C2" t="s">
        <v>35</v>
      </c>
      <c r="D2" t="s">
        <v>36</v>
      </c>
      <c r="E2" t="s">
        <v>61</v>
      </c>
      <c r="F2" s="11">
        <v>0.85416666666666663</v>
      </c>
      <c r="G2">
        <v>3335</v>
      </c>
      <c r="H2" s="1">
        <v>7</v>
      </c>
      <c r="I2" s="1">
        <v>0</v>
      </c>
      <c r="J2" s="1" t="s">
        <v>58</v>
      </c>
      <c r="K2" s="1" t="s">
        <v>219</v>
      </c>
      <c r="L2" s="1">
        <v>1</v>
      </c>
      <c r="M2" s="1">
        <v>1</v>
      </c>
      <c r="N2" s="1" t="str">
        <f t="shared" ref="N2:N33" si="14">IF(L2&gt;M2,"S",IF(L2&lt;M2,"N","U"))</f>
        <v>U</v>
      </c>
      <c r="O2" s="1" t="str">
        <f t="shared" ref="O2:O33" si="15">IF(M2&gt;L2,"S",IF(M2&lt;L2,"N","U"))</f>
        <v>U</v>
      </c>
      <c r="P2" s="1">
        <f t="shared" ref="P2:P33" si="16">L2-M2</f>
        <v>0</v>
      </c>
      <c r="Q2" s="4">
        <f>IFERROR((SUMIF($J$2:K2,J2,$L$2:M2)-L2)/(COUNTIF($J$2:K2,J2)-1),0)</f>
        <v>0</v>
      </c>
      <c r="R2" s="4">
        <f>IFERROR((SUMIF($AT$2:AT2,AT2,$AV$2:AW2)-AV2)/(COUNTIF($J$2:K2,J2)-1),0)</f>
        <v>0</v>
      </c>
      <c r="S2" s="4">
        <f t="shared" ref="S2:S33" si="17">Q2-R2</f>
        <v>0</v>
      </c>
      <c r="T2" s="5">
        <f>IFERROR((SUMIF($AY$2:AZ2,AY2,$BA$2:BB2)-BA2)/(COUNTIF($J$2:K2,K2)-1),0)</f>
        <v>0</v>
      </c>
      <c r="U2" s="5">
        <f>IFERROR((SUMIF($BD$2:BE2,BD2,$BF$2:BG2)-BF2)/(COUNTIF($J$2:K2,K2)-1),0)</f>
        <v>0</v>
      </c>
      <c r="V2" s="5">
        <f t="shared" ref="V2:V33" si="18">T2-U2</f>
        <v>0</v>
      </c>
      <c r="W2" s="9">
        <f>IFERROR((SUMIF($J$2:J2,J2,L$2:L2)-L2)/(COUNTIF($J$2:J2,J2)-1),0)</f>
        <v>0</v>
      </c>
      <c r="X2" s="9">
        <f>IFERROR((SUMIF($J$2:J2,J2,M$2:M2)-M2)/(COUNTIF($J$2:J2,J2)-1),0)</f>
        <v>0</v>
      </c>
      <c r="Y2" s="9">
        <f t="shared" ref="Y2:Y33" si="19">W2-X2</f>
        <v>0</v>
      </c>
      <c r="Z2" s="1">
        <f>IFERROR((SUMIF($K$2:K2,J2,$M$2:M2))/(COUNTIF($K$2:K2,J2)),0)</f>
        <v>0</v>
      </c>
      <c r="AA2" s="1">
        <f>IFERROR((SUMIF($K$2:K2,J2,$L$2:L2))/(COUNTIF($K$2:K2,J2)),0)</f>
        <v>0</v>
      </c>
      <c r="AB2" s="1">
        <f t="shared" ref="AB2:AB33" si="20">Z2-AA2</f>
        <v>0</v>
      </c>
      <c r="AC2" s="9">
        <f>IFERROR((SUMIF($J$2:J2,K2,$L$2:L2))/(COUNTIF($J$2:J2,K2)),0)</f>
        <v>0</v>
      </c>
      <c r="AD2" s="9">
        <f>IFERROR((SUMIF($J$2:J2,K2,$M$2:M2))/(COUNTIF($J$2:J2,K2)),0)</f>
        <v>0</v>
      </c>
      <c r="AE2" s="9">
        <f t="shared" ref="AE2:AE33" si="21">AC2-AD2</f>
        <v>0</v>
      </c>
      <c r="AF2" s="1">
        <f>IFERROR((SUMIF(K$2:K2,K2,M$2:M2)-M2)/(COUNTIF($K$2:K2,K2)-1),0)</f>
        <v>0</v>
      </c>
      <c r="AG2" s="1">
        <f>IFERROR((SUMIF(K$2:K2,K2,L$2:L2)-L2)/(COUNTIF($K$2:K2,K2)-1),0)</f>
        <v>0</v>
      </c>
      <c r="AH2" s="1">
        <f t="shared" ref="AH2:AH33" si="22">AF2-AG2</f>
        <v>0</v>
      </c>
      <c r="AI2" s="1">
        <f t="shared" ref="AI2:AI33" si="23">IF(N2="S",3,IF(N2="N",0,1))</f>
        <v>1</v>
      </c>
      <c r="AJ2" s="1">
        <f t="shared" ref="AJ2:AJ33" si="24">IF(O2="S",3,IF(O2="N",0,1))</f>
        <v>1</v>
      </c>
      <c r="AK2" s="1">
        <f>SUMIF($J$2:K2,J2,AI$2:AJ2)-AI2</f>
        <v>0</v>
      </c>
      <c r="AL2" s="1">
        <f>SUMIF($AY$2:AZ2,AY2,$BI$2:BJ2)-BI2</f>
        <v>0</v>
      </c>
      <c r="AM2" s="1">
        <f>IFERROR((AK2)/(COUNTIF($J$2:K2,J2)-1),0)</f>
        <v>0</v>
      </c>
      <c r="AN2" s="1">
        <f>IFERROR((AL2)/(COUNTIF($J$2:K2,K2)-1),0)</f>
        <v>0</v>
      </c>
      <c r="AP2" t="str">
        <f t="shared" ref="AP2:AP33" si="25">VLOOKUP(J2,IF($AQ$2:$AQ$76=(AQ2),mat,""),2,FALSE)</f>
        <v>Chikhura Sachkhere</v>
      </c>
      <c r="AQ2">
        <f>COUNTIF($J$2:J2,J2)</f>
        <v>1</v>
      </c>
      <c r="AR2">
        <f>COUNTIF($K$2:K2,K2)</f>
        <v>1</v>
      </c>
      <c r="AT2" s="1" t="str">
        <f t="shared" ref="AT2:AT33" si="26">J2</f>
        <v>SC Rheindorf Altach</v>
      </c>
      <c r="AU2" s="1" t="str">
        <f t="shared" ref="AU2:AU33" si="27">K2</f>
        <v>Chikhura Sachkhere</v>
      </c>
      <c r="AV2">
        <f t="shared" ref="AV2:AV33" si="28">M2</f>
        <v>1</v>
      </c>
      <c r="AW2" s="1">
        <f t="shared" ref="AW2:AW33" si="29">L2</f>
        <v>1</v>
      </c>
      <c r="AY2" t="str">
        <f t="shared" si="4"/>
        <v>Chikhura Sachkhere</v>
      </c>
      <c r="AZ2" t="str">
        <f t="shared" si="5"/>
        <v>SC Rheindorf Altach</v>
      </c>
      <c r="BA2">
        <f t="shared" si="6"/>
        <v>1</v>
      </c>
      <c r="BB2">
        <f t="shared" si="7"/>
        <v>1</v>
      </c>
      <c r="BD2" t="str">
        <f t="shared" si="8"/>
        <v>Chikhura Sachkhere</v>
      </c>
      <c r="BE2" t="str">
        <f t="shared" si="9"/>
        <v>SC Rheindorf Altach</v>
      </c>
      <c r="BF2">
        <f t="shared" ref="BF2:BF33" si="30">L2</f>
        <v>1</v>
      </c>
      <c r="BG2">
        <f t="shared" ref="BG2:BG33" si="31">M2</f>
        <v>1</v>
      </c>
      <c r="BI2">
        <f t="shared" si="12"/>
        <v>1</v>
      </c>
      <c r="BJ2">
        <f t="shared" si="13"/>
        <v>1</v>
      </c>
    </row>
    <row r="3" spans="1:62" x14ac:dyDescent="0.3">
      <c r="A3" t="s">
        <v>33</v>
      </c>
      <c r="B3" s="15">
        <v>42927</v>
      </c>
      <c r="C3" t="s">
        <v>35</v>
      </c>
      <c r="D3" t="s">
        <v>36</v>
      </c>
      <c r="E3" t="s">
        <v>37</v>
      </c>
      <c r="F3" s="11">
        <v>0.85416666666666663</v>
      </c>
      <c r="G3">
        <v>4450</v>
      </c>
      <c r="H3" s="1" t="s">
        <v>38</v>
      </c>
      <c r="I3" s="1">
        <v>0</v>
      </c>
      <c r="J3" s="1" t="s">
        <v>39</v>
      </c>
      <c r="K3" s="1" t="s">
        <v>40</v>
      </c>
      <c r="L3" s="1">
        <v>0</v>
      </c>
      <c r="M3" s="1">
        <v>3</v>
      </c>
      <c r="N3" s="1" t="str">
        <f t="shared" si="14"/>
        <v>N</v>
      </c>
      <c r="O3" s="1" t="str">
        <f t="shared" si="15"/>
        <v>S</v>
      </c>
      <c r="P3" s="1">
        <f t="shared" si="16"/>
        <v>-3</v>
      </c>
      <c r="Q3" s="4">
        <f>IFERROR((SUMIF($J$2:K3,J3,$L$2:M3)-L3)/(COUNTIF($J$2:K3,J3)-1),0)</f>
        <v>0</v>
      </c>
      <c r="R3" s="4">
        <f>IFERROR((SUMIF($AT$2:AT3,AT3,$AV$2:AW3)-AV3)/(COUNTIF($J$2:K3,J3)-1),0)</f>
        <v>0</v>
      </c>
      <c r="S3" s="4">
        <f t="shared" si="17"/>
        <v>0</v>
      </c>
      <c r="T3" s="5">
        <f>IFERROR((SUMIF($AY$2:AZ3,AY3,$BA$2:BB3)-BA3)/(COUNTIF($J$2:K3,K3)-1),0)</f>
        <v>0</v>
      </c>
      <c r="U3" s="5">
        <f>IFERROR((SUMIF($BD$2:BE3,BD3,$BF$2:BG3)-BF3)/(COUNTIF($J$2:K3,K3)-1),0)</f>
        <v>0</v>
      </c>
      <c r="V3" s="5">
        <f t="shared" si="18"/>
        <v>0</v>
      </c>
      <c r="W3" s="9">
        <f>IFERROR((SUMIF($J$2:J3,J3,L$2:L3)-L3)/(COUNTIF($J$2:J3,J3)-1),0)</f>
        <v>0</v>
      </c>
      <c r="X3" s="9">
        <f>IFERROR((SUMIF($J$2:J3,J3,M$2:M3)-M3)/(COUNTIF($J$2:J3,J3)-1),0)</f>
        <v>0</v>
      </c>
      <c r="Y3" s="9">
        <f t="shared" si="19"/>
        <v>0</v>
      </c>
      <c r="Z3" s="1">
        <f>IFERROR((SUMIF($K$2:K3,J3,$M$2:M3))/(COUNTIF($K$2:K3,J3)),0)</f>
        <v>0</v>
      </c>
      <c r="AA3" s="1">
        <f>IFERROR((SUMIF($K$2:K3,J3,$L$2:L3))/(COUNTIF($K$2:K3,J3)),0)</f>
        <v>0</v>
      </c>
      <c r="AB3" s="1">
        <f t="shared" si="20"/>
        <v>0</v>
      </c>
      <c r="AC3" s="9">
        <f>IFERROR((SUMIF($J$2:J3,K3,$L$2:L3))/(COUNTIF($J$2:J3,K3)),0)</f>
        <v>0</v>
      </c>
      <c r="AD3" s="9">
        <f>IFERROR((SUMIF($J$2:J3,K3,$M$2:M3))/(COUNTIF($J$2:J3,K3)),0)</f>
        <v>0</v>
      </c>
      <c r="AE3" s="9">
        <f t="shared" si="21"/>
        <v>0</v>
      </c>
      <c r="AF3" s="1">
        <f>IFERROR((SUMIF(K$2:K3,K3,M$2:M3)-M3)/(COUNTIF($K$2:K3,K3)-1),0)</f>
        <v>0</v>
      </c>
      <c r="AG3" s="1">
        <f>IFERROR((SUMIF(K$2:K3,K3,L$2:L3)-L3)/(COUNTIF($K$2:K3,K3)-1),0)</f>
        <v>0</v>
      </c>
      <c r="AH3" s="1">
        <f t="shared" si="22"/>
        <v>0</v>
      </c>
      <c r="AI3" s="1">
        <f t="shared" si="23"/>
        <v>0</v>
      </c>
      <c r="AJ3" s="1">
        <f t="shared" si="24"/>
        <v>3</v>
      </c>
      <c r="AK3" s="1">
        <f>SUMIF($J$2:K3,J3,AI$2:AJ3)-AI3</f>
        <v>0</v>
      </c>
      <c r="AL3" s="1">
        <f>SUMIF($AY$2:AZ3,AY3,$BI$2:BJ3)-BI3</f>
        <v>0</v>
      </c>
      <c r="AM3" s="1">
        <f>IFERROR((AK3)/(COUNTIF($J$2:K3,J3)-1),0)</f>
        <v>0</v>
      </c>
      <c r="AN3" s="1">
        <f>IFERROR((AL3)/(COUNTIF($J$2:K3,K3)-1),0)</f>
        <v>0</v>
      </c>
      <c r="AP3" t="str">
        <f t="shared" si="25"/>
        <v>Red Bull Salzburg</v>
      </c>
      <c r="AQ3">
        <f>COUNTIF($J$2:J3,J3)</f>
        <v>1</v>
      </c>
      <c r="AR3">
        <f>COUNTIF($K$2:K3,K3)</f>
        <v>1</v>
      </c>
      <c r="AT3" s="1" t="str">
        <f t="shared" si="26"/>
        <v>Hibernians FC</v>
      </c>
      <c r="AU3" s="1" t="str">
        <f t="shared" si="27"/>
        <v>Red Bull Salzburg</v>
      </c>
      <c r="AV3">
        <f t="shared" si="28"/>
        <v>3</v>
      </c>
      <c r="AW3" s="1">
        <f t="shared" si="29"/>
        <v>0</v>
      </c>
      <c r="AY3" t="str">
        <f t="shared" si="4"/>
        <v>Red Bull Salzburg</v>
      </c>
      <c r="AZ3" t="str">
        <f t="shared" si="5"/>
        <v>Hibernians FC</v>
      </c>
      <c r="BA3">
        <f t="shared" si="6"/>
        <v>3</v>
      </c>
      <c r="BB3">
        <f t="shared" si="7"/>
        <v>0</v>
      </c>
      <c r="BD3" t="str">
        <f t="shared" si="8"/>
        <v>Red Bull Salzburg</v>
      </c>
      <c r="BE3" t="str">
        <f t="shared" si="9"/>
        <v>Hibernians FC</v>
      </c>
      <c r="BF3">
        <f t="shared" si="30"/>
        <v>0</v>
      </c>
      <c r="BG3">
        <f t="shared" si="31"/>
        <v>3</v>
      </c>
      <c r="BI3">
        <f t="shared" si="12"/>
        <v>3</v>
      </c>
      <c r="BJ3">
        <f t="shared" si="13"/>
        <v>0</v>
      </c>
    </row>
    <row r="4" spans="1:62" x14ac:dyDescent="0.3">
      <c r="A4" t="s">
        <v>59</v>
      </c>
      <c r="B4" s="15" t="s">
        <v>168</v>
      </c>
      <c r="C4" t="s">
        <v>35</v>
      </c>
      <c r="D4" t="s">
        <v>36</v>
      </c>
      <c r="E4" t="s">
        <v>61</v>
      </c>
      <c r="F4" s="11">
        <v>0.85416666666666663</v>
      </c>
      <c r="G4">
        <v>7109</v>
      </c>
      <c r="H4" s="1">
        <v>45</v>
      </c>
      <c r="I4" s="1">
        <v>0</v>
      </c>
      <c r="J4" s="1" t="s">
        <v>68</v>
      </c>
      <c r="K4" s="1" t="s">
        <v>169</v>
      </c>
      <c r="L4" s="1">
        <v>0</v>
      </c>
      <c r="M4" s="1">
        <v>1</v>
      </c>
      <c r="N4" s="1" t="str">
        <f t="shared" si="14"/>
        <v>N</v>
      </c>
      <c r="O4" s="1" t="str">
        <f t="shared" si="15"/>
        <v>S</v>
      </c>
      <c r="P4" s="1">
        <f t="shared" si="16"/>
        <v>-1</v>
      </c>
      <c r="Q4" s="4">
        <f>IFERROR((SUMIF($J$2:K4,J4,$L$2:M4)-L4)/(COUNTIF($J$2:K4,J4)-1),0)</f>
        <v>0</v>
      </c>
      <c r="R4" s="4">
        <f>IFERROR((SUMIF($AT$2:AT4,AT4,$AV$2:AW4)-AV4)/(COUNTIF($J$2:K4,J4)-1),0)</f>
        <v>0</v>
      </c>
      <c r="S4" s="4">
        <f t="shared" si="17"/>
        <v>0</v>
      </c>
      <c r="T4" s="5">
        <f>IFERROR((SUMIF($AY$2:AZ4,AY4,$BA$2:BB4)-BA4)/(COUNTIF($J$2:K4,K4)-1),0)</f>
        <v>0</v>
      </c>
      <c r="U4" s="5">
        <f>IFERROR((SUMIF($BD$2:BE4,BD4,$BF$2:BG4)-BF4)/(COUNTIF($J$2:K4,K4)-1),0)</f>
        <v>0</v>
      </c>
      <c r="V4" s="5">
        <f t="shared" si="18"/>
        <v>0</v>
      </c>
      <c r="W4" s="9">
        <f>IFERROR((SUMIF($J$2:J4,J4,L$2:L4)-L4)/(COUNTIF($J$2:J4,J4)-1),0)</f>
        <v>0</v>
      </c>
      <c r="X4" s="9">
        <f>IFERROR((SUMIF($J$2:J4,J4,M$2:M4)-M4)/(COUNTIF($J$2:J4,J4)-1),0)</f>
        <v>0</v>
      </c>
      <c r="Y4" s="9">
        <f t="shared" si="19"/>
        <v>0</v>
      </c>
      <c r="Z4" s="1">
        <f>IFERROR((SUMIF($K$2:K4,J4,$M$2:M4))/(COUNTIF($K$2:K4,J4)),0)</f>
        <v>0</v>
      </c>
      <c r="AA4" s="1">
        <f>IFERROR((SUMIF($K$2:K4,J4,$L$2:L4))/(COUNTIF($K$2:K4,J4)),0)</f>
        <v>0</v>
      </c>
      <c r="AB4" s="1">
        <f t="shared" si="20"/>
        <v>0</v>
      </c>
      <c r="AC4" s="9">
        <f>IFERROR((SUMIF($J$2:J4,K4,$L$2:L4))/(COUNTIF($J$2:J4,K4)),0)</f>
        <v>0</v>
      </c>
      <c r="AD4" s="9">
        <f>IFERROR((SUMIF($J$2:J4,K4,$M$2:M4))/(COUNTIF($J$2:J4,K4)),0)</f>
        <v>0</v>
      </c>
      <c r="AE4" s="9">
        <f t="shared" si="21"/>
        <v>0</v>
      </c>
      <c r="AF4" s="1">
        <f>IFERROR((SUMIF(K$2:K4,K4,M$2:M4)-M4)/(COUNTIF($K$2:K4,K4)-1),0)</f>
        <v>0</v>
      </c>
      <c r="AG4" s="1">
        <f>IFERROR((SUMIF(K$2:K4,K4,L$2:L4)-L4)/(COUNTIF($K$2:K4,K4)-1),0)</f>
        <v>0</v>
      </c>
      <c r="AH4" s="1">
        <f t="shared" si="22"/>
        <v>0</v>
      </c>
      <c r="AI4" s="1">
        <f t="shared" si="23"/>
        <v>0</v>
      </c>
      <c r="AJ4" s="1">
        <f t="shared" si="24"/>
        <v>3</v>
      </c>
      <c r="AK4" s="1">
        <f>SUMIF($J$2:K4,J4,AI$2:AJ4)-AI4</f>
        <v>0</v>
      </c>
      <c r="AL4" s="1">
        <f>SUMIF($AY$2:AZ4,AY4,$BI$2:BJ4)-BI4</f>
        <v>0</v>
      </c>
      <c r="AM4" s="1">
        <f>IFERROR((AK4)/(COUNTIF($J$2:K4,J4)-1),0)</f>
        <v>0</v>
      </c>
      <c r="AN4" s="1">
        <f>IFERROR((AL4)/(COUNTIF($J$2:K4,K4)-1),0)</f>
        <v>0</v>
      </c>
      <c r="AP4" t="str">
        <f t="shared" si="25"/>
        <v>Mladost Podgorica</v>
      </c>
      <c r="AQ4">
        <f>COUNTIF($J$2:J4,J4)</f>
        <v>1</v>
      </c>
      <c r="AR4">
        <f>COUNTIF($K$2:K4,K4)</f>
        <v>1</v>
      </c>
      <c r="AT4" s="1" t="str">
        <f t="shared" si="26"/>
        <v>SK Sturm Graz</v>
      </c>
      <c r="AU4" s="1" t="str">
        <f t="shared" si="27"/>
        <v>Mladost Podgorica</v>
      </c>
      <c r="AV4">
        <f t="shared" si="28"/>
        <v>1</v>
      </c>
      <c r="AW4" s="1">
        <f t="shared" si="29"/>
        <v>0</v>
      </c>
      <c r="AY4" t="str">
        <f t="shared" si="4"/>
        <v>Mladost Podgorica</v>
      </c>
      <c r="AZ4" t="str">
        <f t="shared" si="5"/>
        <v>SK Sturm Graz</v>
      </c>
      <c r="BA4">
        <f t="shared" si="6"/>
        <v>1</v>
      </c>
      <c r="BB4">
        <f t="shared" si="7"/>
        <v>0</v>
      </c>
      <c r="BD4" t="str">
        <f t="shared" si="8"/>
        <v>Mladost Podgorica</v>
      </c>
      <c r="BE4" t="str">
        <f t="shared" si="9"/>
        <v>SK Sturm Graz</v>
      </c>
      <c r="BF4">
        <f t="shared" si="30"/>
        <v>0</v>
      </c>
      <c r="BG4">
        <f t="shared" si="31"/>
        <v>1</v>
      </c>
      <c r="BI4">
        <f t="shared" si="12"/>
        <v>3</v>
      </c>
      <c r="BJ4">
        <f t="shared" si="13"/>
        <v>0</v>
      </c>
    </row>
    <row r="5" spans="1:62" x14ac:dyDescent="0.3">
      <c r="A5" t="s">
        <v>59</v>
      </c>
      <c r="B5" s="15">
        <v>42929</v>
      </c>
      <c r="C5" t="s">
        <v>35</v>
      </c>
      <c r="D5" t="s">
        <v>36</v>
      </c>
      <c r="E5" t="s">
        <v>61</v>
      </c>
      <c r="F5" s="11">
        <v>0.77083333333333337</v>
      </c>
      <c r="G5">
        <v>2811</v>
      </c>
      <c r="H5" s="1">
        <v>7</v>
      </c>
      <c r="I5" s="1">
        <v>0</v>
      </c>
      <c r="J5" s="1" t="s">
        <v>58</v>
      </c>
      <c r="K5" s="1" t="s">
        <v>221</v>
      </c>
      <c r="L5" s="1">
        <v>1</v>
      </c>
      <c r="M5" s="1">
        <v>1</v>
      </c>
      <c r="N5" s="1" t="str">
        <f t="shared" si="14"/>
        <v>U</v>
      </c>
      <c r="O5" s="1" t="str">
        <f t="shared" si="15"/>
        <v>U</v>
      </c>
      <c r="P5" s="1">
        <f t="shared" si="16"/>
        <v>0</v>
      </c>
      <c r="Q5" s="4">
        <f>IFERROR((SUMIF($J$2:K5,J5,$L$2:M5)-L5)/(COUNTIF($J$2:K5,J5)-1),0)</f>
        <v>1</v>
      </c>
      <c r="R5" s="4">
        <f>IFERROR((SUMIF($AT$2:AT5,AT5,$AV$2:AW5)-AV5)/(COUNTIF($J$2:K5,J5)-1),0)</f>
        <v>1</v>
      </c>
      <c r="S5" s="4">
        <f t="shared" si="17"/>
        <v>0</v>
      </c>
      <c r="T5" s="5">
        <f>IFERROR((SUMIF($AY$2:AZ5,AY5,$BA$2:BB5)-BA5)/(COUNTIF($J$2:K5,K5)-1),0)</f>
        <v>0</v>
      </c>
      <c r="U5" s="5">
        <f>IFERROR((SUMIF($BD$2:BE5,BD5,$BF$2:BG5)-BF5)/(COUNTIF($J$2:K5,K5)-1),0)</f>
        <v>0</v>
      </c>
      <c r="V5" s="5">
        <f t="shared" si="18"/>
        <v>0</v>
      </c>
      <c r="W5" s="9">
        <f>IFERROR((SUMIF($J$2:J5,J5,L$2:L5)-L5)/(COUNTIF($J$2:J5,J5)-1),0)</f>
        <v>1</v>
      </c>
      <c r="X5" s="9">
        <f>IFERROR((SUMIF($J$2:J5,J5,M$2:M5)-M5)/(COUNTIF($J$2:J5,J5)-1),0)</f>
        <v>1</v>
      </c>
      <c r="Y5" s="9">
        <f t="shared" si="19"/>
        <v>0</v>
      </c>
      <c r="Z5" s="1">
        <f>IFERROR((SUMIF($K$2:K5,J5,$M$2:M5))/(COUNTIF($K$2:K5,J5)),0)</f>
        <v>0</v>
      </c>
      <c r="AA5" s="1">
        <f>IFERROR((SUMIF($K$2:K5,J5,$L$2:L5))/(COUNTIF($K$2:K5,J5)),0)</f>
        <v>0</v>
      </c>
      <c r="AB5" s="1">
        <f t="shared" si="20"/>
        <v>0</v>
      </c>
      <c r="AC5" s="9">
        <f>IFERROR((SUMIF($J$2:J5,K5,$L$2:L5))/(COUNTIF($J$2:J5,K5)),0)</f>
        <v>0</v>
      </c>
      <c r="AD5" s="9">
        <f>IFERROR((SUMIF($J$2:J5,K5,$M$2:M5))/(COUNTIF($J$2:J5,K5)),0)</f>
        <v>0</v>
      </c>
      <c r="AE5" s="9">
        <f t="shared" si="21"/>
        <v>0</v>
      </c>
      <c r="AF5" s="1">
        <f>IFERROR((SUMIF(K$2:K5,K5,M$2:M5)-M5)/(COUNTIF($K$2:K5,K5)-1),0)</f>
        <v>0</v>
      </c>
      <c r="AG5" s="1">
        <f>IFERROR((SUMIF(K$2:K5,K5,L$2:L5)-L5)/(COUNTIF($K$2:K5,K5)-1),0)</f>
        <v>0</v>
      </c>
      <c r="AH5" s="1">
        <f t="shared" si="22"/>
        <v>0</v>
      </c>
      <c r="AI5" s="1">
        <f t="shared" si="23"/>
        <v>1</v>
      </c>
      <c r="AJ5" s="1">
        <f t="shared" si="24"/>
        <v>1</v>
      </c>
      <c r="AK5" s="1">
        <f>SUMIF($J$2:K5,J5,AI$2:AJ5)-AI5</f>
        <v>1</v>
      </c>
      <c r="AL5" s="1">
        <f>SUMIF($AY$2:AZ5,AY5,$BI$2:BJ5)-BI5</f>
        <v>0</v>
      </c>
      <c r="AM5" s="1">
        <f>IFERROR((AK5)/(COUNTIF($J$2:K5,J5)-1),0)</f>
        <v>1</v>
      </c>
      <c r="AN5" s="1">
        <f>IFERROR((AL5)/(COUNTIF($J$2:K5,K5)-1),0)</f>
        <v>0</v>
      </c>
      <c r="AP5" t="str">
        <f t="shared" si="25"/>
        <v>Chikhura Sachkhere</v>
      </c>
      <c r="AQ5">
        <f>COUNTIF($J$2:J5,J5)</f>
        <v>2</v>
      </c>
      <c r="AR5">
        <f>COUNTIF($K$2:K5,K5)</f>
        <v>1</v>
      </c>
      <c r="AT5" s="1" t="str">
        <f t="shared" si="26"/>
        <v>SC Rheindorf Altach</v>
      </c>
      <c r="AU5" s="1" t="str">
        <f t="shared" si="27"/>
        <v>Dynamo Brest</v>
      </c>
      <c r="AV5">
        <f t="shared" si="28"/>
        <v>1</v>
      </c>
      <c r="AW5" s="1">
        <f t="shared" si="29"/>
        <v>1</v>
      </c>
      <c r="AY5" t="str">
        <f t="shared" si="4"/>
        <v>Dynamo Brest</v>
      </c>
      <c r="AZ5" t="str">
        <f t="shared" si="5"/>
        <v>SC Rheindorf Altach</v>
      </c>
      <c r="BA5">
        <f t="shared" si="6"/>
        <v>1</v>
      </c>
      <c r="BB5">
        <f t="shared" si="7"/>
        <v>1</v>
      </c>
      <c r="BD5" t="str">
        <f t="shared" si="8"/>
        <v>Dynamo Brest</v>
      </c>
      <c r="BE5" t="str">
        <f t="shared" si="9"/>
        <v>SC Rheindorf Altach</v>
      </c>
      <c r="BF5">
        <f t="shared" si="30"/>
        <v>1</v>
      </c>
      <c r="BG5">
        <f t="shared" si="31"/>
        <v>1</v>
      </c>
      <c r="BI5">
        <f t="shared" si="12"/>
        <v>1</v>
      </c>
      <c r="BJ5">
        <f t="shared" si="13"/>
        <v>1</v>
      </c>
    </row>
    <row r="6" spans="1:62" x14ac:dyDescent="0.3">
      <c r="A6" t="s">
        <v>41</v>
      </c>
      <c r="B6" s="15" t="s">
        <v>141</v>
      </c>
      <c r="C6" t="s">
        <v>35</v>
      </c>
      <c r="D6" t="s">
        <v>36</v>
      </c>
      <c r="E6" t="s">
        <v>142</v>
      </c>
      <c r="F6" s="11">
        <v>0.72916666666666663</v>
      </c>
      <c r="G6">
        <v>3000</v>
      </c>
      <c r="H6" s="1">
        <v>45</v>
      </c>
      <c r="I6" s="1" t="s">
        <v>78</v>
      </c>
      <c r="J6" s="1" t="s">
        <v>143</v>
      </c>
      <c r="K6" s="1" t="s">
        <v>81</v>
      </c>
      <c r="L6" s="1">
        <v>0</v>
      </c>
      <c r="M6" s="1">
        <v>0</v>
      </c>
      <c r="N6" s="1" t="str">
        <f t="shared" si="14"/>
        <v>U</v>
      </c>
      <c r="O6" s="1" t="str">
        <f t="shared" si="15"/>
        <v>U</v>
      </c>
      <c r="P6" s="1">
        <f t="shared" si="16"/>
        <v>0</v>
      </c>
      <c r="Q6" s="4">
        <f>IFERROR((SUMIF($J$2:K6,J6,$L$2:M6)-L6)/(COUNTIF($J$2:K6,J6)-1),0)</f>
        <v>0</v>
      </c>
      <c r="R6" s="4">
        <f>IFERROR((SUMIF($AT$2:AT6,AT6,$AV$2:AW6)-AV6)/(COUNTIF($J$2:K6,J6)-1),0)</f>
        <v>0</v>
      </c>
      <c r="S6" s="4">
        <f t="shared" si="17"/>
        <v>0</v>
      </c>
      <c r="T6" s="5">
        <f>IFERROR((SUMIF($AY$2:AZ6,AY6,$BA$2:BB6)-BA6)/(COUNTIF($J$2:K6,K6)-1),0)</f>
        <v>0</v>
      </c>
      <c r="U6" s="5">
        <f>IFERROR((SUMIF($BD$2:BE6,BD6,$BF$2:BG6)-BF6)/(COUNTIF($J$2:K6,K6)-1),0)</f>
        <v>0</v>
      </c>
      <c r="V6" s="5">
        <f t="shared" si="18"/>
        <v>0</v>
      </c>
      <c r="W6" s="9">
        <f>IFERROR((SUMIF($J$2:J6,J6,L$2:L6)-L6)/(COUNTIF($J$2:J6,J6)-1),0)</f>
        <v>0</v>
      </c>
      <c r="X6" s="9">
        <f>IFERROR((SUMIF($J$2:J6,J6,M$2:M6)-M6)/(COUNTIF($J$2:J6,J6)-1),0)</f>
        <v>0</v>
      </c>
      <c r="Y6" s="9">
        <f t="shared" si="19"/>
        <v>0</v>
      </c>
      <c r="Z6" s="1">
        <f>IFERROR((SUMIF($K$2:K6,J6,$M$2:M6))/(COUNTIF($K$2:K6,J6)),0)</f>
        <v>0</v>
      </c>
      <c r="AA6" s="1">
        <f>IFERROR((SUMIF($K$2:K6,J6,$L$2:L6))/(COUNTIF($K$2:K6,J6)),0)</f>
        <v>0</v>
      </c>
      <c r="AB6" s="1">
        <f t="shared" si="20"/>
        <v>0</v>
      </c>
      <c r="AC6" s="9">
        <f>IFERROR((SUMIF($J$2:J6,K6,$L$2:L6))/(COUNTIF($J$2:J6,K6)),0)</f>
        <v>0</v>
      </c>
      <c r="AD6" s="9">
        <f>IFERROR((SUMIF($J$2:J6,K6,$M$2:M6))/(COUNTIF($J$2:J6,K6)),0)</f>
        <v>0</v>
      </c>
      <c r="AE6" s="9">
        <f t="shared" si="21"/>
        <v>0</v>
      </c>
      <c r="AF6" s="1">
        <f>IFERROR((SUMIF(K$2:K6,K6,M$2:M6)-M6)/(COUNTIF($K$2:K6,K6)-1),0)</f>
        <v>0</v>
      </c>
      <c r="AG6" s="1">
        <f>IFERROR((SUMIF(K$2:K6,K6,L$2:L6)-L6)/(COUNTIF($K$2:K6,K6)-1),0)</f>
        <v>0</v>
      </c>
      <c r="AH6" s="1">
        <f t="shared" si="22"/>
        <v>0</v>
      </c>
      <c r="AI6" s="1">
        <f t="shared" si="23"/>
        <v>1</v>
      </c>
      <c r="AJ6" s="1">
        <f t="shared" si="24"/>
        <v>1</v>
      </c>
      <c r="AK6" s="1">
        <f>SUMIF($J$2:K6,J6,AI$2:AJ6)-AI6</f>
        <v>0</v>
      </c>
      <c r="AL6" s="1">
        <f>SUMIF($AY$2:AZ6,AY6,$BI$2:BJ6)-BI6</f>
        <v>0</v>
      </c>
      <c r="AM6" s="1">
        <f>IFERROR((AK6)/(COUNTIF($J$2:K6,J6)-1),0)</f>
        <v>0</v>
      </c>
      <c r="AN6" s="1">
        <f>IFERROR((AL6)/(COUNTIF($J$2:K6,K6)-1),0)</f>
        <v>0</v>
      </c>
      <c r="AP6" t="str">
        <f t="shared" si="25"/>
        <v>FK Austria Wien</v>
      </c>
      <c r="AQ6">
        <f>COUNTIF($J$2:J6,J6)</f>
        <v>1</v>
      </c>
      <c r="AR6">
        <f>COUNTIF($K$2:K6,K6)</f>
        <v>1</v>
      </c>
      <c r="AT6" s="1" t="str">
        <f t="shared" si="26"/>
        <v>ASK Ebreichsdorf</v>
      </c>
      <c r="AU6" s="1" t="str">
        <f t="shared" si="27"/>
        <v>FK Austria Wien</v>
      </c>
      <c r="AV6">
        <f t="shared" si="28"/>
        <v>0</v>
      </c>
      <c r="AW6" s="1">
        <f t="shared" si="29"/>
        <v>0</v>
      </c>
      <c r="AY6" t="str">
        <f t="shared" si="4"/>
        <v>FK Austria Wien</v>
      </c>
      <c r="AZ6" t="str">
        <f t="shared" si="5"/>
        <v>ASK Ebreichsdorf</v>
      </c>
      <c r="BA6">
        <f t="shared" si="6"/>
        <v>0</v>
      </c>
      <c r="BB6">
        <f t="shared" si="7"/>
        <v>0</v>
      </c>
      <c r="BD6" t="str">
        <f t="shared" si="8"/>
        <v>FK Austria Wien</v>
      </c>
      <c r="BE6" t="str">
        <f t="shared" si="9"/>
        <v>ASK Ebreichsdorf</v>
      </c>
      <c r="BF6">
        <f t="shared" si="30"/>
        <v>0</v>
      </c>
      <c r="BG6">
        <f t="shared" si="31"/>
        <v>0</v>
      </c>
      <c r="BI6">
        <f t="shared" si="12"/>
        <v>1</v>
      </c>
      <c r="BJ6">
        <f t="shared" si="13"/>
        <v>1</v>
      </c>
    </row>
    <row r="7" spans="1:62" x14ac:dyDescent="0.3">
      <c r="A7" t="s">
        <v>41</v>
      </c>
      <c r="B7" s="15">
        <v>42931</v>
      </c>
      <c r="C7" t="s">
        <v>35</v>
      </c>
      <c r="D7" t="s">
        <v>36</v>
      </c>
      <c r="E7" t="s">
        <v>43</v>
      </c>
      <c r="F7" s="11">
        <v>0.70833333333333337</v>
      </c>
      <c r="G7">
        <v>2000</v>
      </c>
      <c r="H7" s="1">
        <v>4</v>
      </c>
      <c r="I7" s="1">
        <v>0</v>
      </c>
      <c r="J7" s="1" t="s">
        <v>44</v>
      </c>
      <c r="K7" s="1" t="s">
        <v>40</v>
      </c>
      <c r="L7" s="1">
        <v>0</v>
      </c>
      <c r="M7" s="1">
        <v>7</v>
      </c>
      <c r="N7" s="1" t="str">
        <f t="shared" si="14"/>
        <v>N</v>
      </c>
      <c r="O7" s="1" t="str">
        <f t="shared" si="15"/>
        <v>S</v>
      </c>
      <c r="P7" s="1">
        <f t="shared" si="16"/>
        <v>-7</v>
      </c>
      <c r="Q7" s="4">
        <f>IFERROR((SUMIF($J$2:K7,J7,$L$2:M7)-L7)/(COUNTIF($J$2:K7,J7)-1),0)</f>
        <v>0</v>
      </c>
      <c r="R7" s="4">
        <f>IFERROR((SUMIF($AT$2:AT7,AT7,$AV$2:AW7)-AV7)/(COUNTIF($J$2:K7,J7)-1),0)</f>
        <v>0</v>
      </c>
      <c r="S7" s="4">
        <f t="shared" si="17"/>
        <v>0</v>
      </c>
      <c r="T7" s="5">
        <f>IFERROR((SUMIF($AY$2:AZ7,AY7,$BA$2:BB7)-BA7)/(COUNTIF($J$2:K7,K7)-1),0)</f>
        <v>3</v>
      </c>
      <c r="U7" s="5">
        <f>IFERROR((SUMIF($BD$2:BE7,BD7,$BF$2:BG7)-BF7)/(COUNTIF($J$2:K7,K7)-1),0)</f>
        <v>0</v>
      </c>
      <c r="V7" s="5">
        <f t="shared" si="18"/>
        <v>3</v>
      </c>
      <c r="W7" s="9">
        <f>IFERROR((SUMIF($J$2:J7,J7,L$2:L7)-L7)/(COUNTIF($J$2:J7,J7)-1),0)</f>
        <v>0</v>
      </c>
      <c r="X7" s="9">
        <f>IFERROR((SUMIF($J$2:J7,J7,M$2:M7)-M7)/(COUNTIF($J$2:J7,J7)-1),0)</f>
        <v>0</v>
      </c>
      <c r="Y7" s="9">
        <f t="shared" si="19"/>
        <v>0</v>
      </c>
      <c r="Z7" s="1">
        <f>IFERROR((SUMIF($K$2:K7,J7,$M$2:M7))/(COUNTIF($K$2:K7,J7)),0)</f>
        <v>0</v>
      </c>
      <c r="AA7" s="1">
        <f>IFERROR((SUMIF($K$2:K7,J7,$L$2:L7))/(COUNTIF($K$2:K7,J7)),0)</f>
        <v>0</v>
      </c>
      <c r="AB7" s="1">
        <f t="shared" si="20"/>
        <v>0</v>
      </c>
      <c r="AC7" s="9">
        <f>IFERROR((SUMIF($J$2:J7,K7,$L$2:L7))/(COUNTIF($J$2:J7,K7)),0)</f>
        <v>0</v>
      </c>
      <c r="AD7" s="9">
        <f>IFERROR((SUMIF($J$2:J7,K7,$M$2:M7))/(COUNTIF($J$2:J7,K7)),0)</f>
        <v>0</v>
      </c>
      <c r="AE7" s="9">
        <f t="shared" si="21"/>
        <v>0</v>
      </c>
      <c r="AF7" s="1">
        <f>IFERROR((SUMIF(K$2:K7,K7,M$2:M7)-M7)/(COUNTIF($K$2:K7,K7)-1),0)</f>
        <v>3</v>
      </c>
      <c r="AG7" s="1">
        <f>IFERROR((SUMIF(K$2:K7,K7,L$2:L7)-L7)/(COUNTIF($K$2:K7,K7)-1),0)</f>
        <v>0</v>
      </c>
      <c r="AH7" s="1">
        <f t="shared" si="22"/>
        <v>3</v>
      </c>
      <c r="AI7" s="1">
        <f t="shared" si="23"/>
        <v>0</v>
      </c>
      <c r="AJ7" s="1">
        <f t="shared" si="24"/>
        <v>3</v>
      </c>
      <c r="AK7" s="1">
        <f>SUMIF($J$2:K7,J7,AI$2:AJ7)-AI7</f>
        <v>0</v>
      </c>
      <c r="AL7" s="1">
        <f>SUMIF($AY$2:AZ7,AY7,$BI$2:BJ7)-BI7</f>
        <v>3</v>
      </c>
      <c r="AM7" s="1">
        <f>IFERROR((AK7)/(COUNTIF($J$2:K7,J7)-1),0)</f>
        <v>0</v>
      </c>
      <c r="AN7" s="1">
        <f>IFERROR((AL7)/(COUNTIF($J$2:K7,K7)-1),0)</f>
        <v>3</v>
      </c>
      <c r="AP7" t="str">
        <f t="shared" si="25"/>
        <v>Red Bull Salzburg</v>
      </c>
      <c r="AQ7">
        <f>COUNTIF($J$2:J7,J7)</f>
        <v>1</v>
      </c>
      <c r="AR7">
        <f>COUNTIF($K$2:K7,K7)</f>
        <v>2</v>
      </c>
      <c r="AT7" s="1" t="str">
        <f t="shared" si="26"/>
        <v>Deutschlandsberger SC</v>
      </c>
      <c r="AU7" s="1" t="str">
        <f t="shared" si="27"/>
        <v>Red Bull Salzburg</v>
      </c>
      <c r="AV7">
        <f t="shared" si="28"/>
        <v>7</v>
      </c>
      <c r="AW7" s="1">
        <f t="shared" si="29"/>
        <v>0</v>
      </c>
      <c r="AY7" t="str">
        <f t="shared" si="4"/>
        <v>Red Bull Salzburg</v>
      </c>
      <c r="AZ7" t="str">
        <f t="shared" si="5"/>
        <v>Deutschlandsberger SC</v>
      </c>
      <c r="BA7">
        <f t="shared" si="6"/>
        <v>7</v>
      </c>
      <c r="BB7">
        <f t="shared" si="7"/>
        <v>0</v>
      </c>
      <c r="BD7" t="str">
        <f t="shared" si="8"/>
        <v>Red Bull Salzburg</v>
      </c>
      <c r="BE7" t="str">
        <f t="shared" si="9"/>
        <v>Deutschlandsberger SC</v>
      </c>
      <c r="BF7">
        <f t="shared" si="30"/>
        <v>0</v>
      </c>
      <c r="BG7">
        <f t="shared" si="31"/>
        <v>7</v>
      </c>
      <c r="BI7">
        <f t="shared" si="12"/>
        <v>3</v>
      </c>
      <c r="BJ7">
        <f t="shared" si="13"/>
        <v>0</v>
      </c>
    </row>
    <row r="8" spans="1:62" x14ac:dyDescent="0.3">
      <c r="A8" t="s">
        <v>41</v>
      </c>
      <c r="B8" s="15" t="s">
        <v>42</v>
      </c>
      <c r="C8" t="s">
        <v>35</v>
      </c>
      <c r="D8" t="s">
        <v>36</v>
      </c>
      <c r="E8" t="s">
        <v>43</v>
      </c>
      <c r="F8" s="11">
        <v>0.70833333333333337</v>
      </c>
      <c r="G8">
        <v>717</v>
      </c>
      <c r="H8" s="1">
        <v>45</v>
      </c>
      <c r="I8" s="1">
        <v>0</v>
      </c>
      <c r="J8" s="1" t="s">
        <v>191</v>
      </c>
      <c r="K8" s="1" t="s">
        <v>0</v>
      </c>
      <c r="L8" s="1">
        <v>0</v>
      </c>
      <c r="M8" s="1">
        <v>1</v>
      </c>
      <c r="N8" s="1" t="str">
        <f t="shared" si="14"/>
        <v>N</v>
      </c>
      <c r="O8" s="1" t="str">
        <f t="shared" si="15"/>
        <v>S</v>
      </c>
      <c r="P8" s="1">
        <f t="shared" si="16"/>
        <v>-1</v>
      </c>
      <c r="Q8" s="4">
        <f>IFERROR((SUMIF($J$2:K8,J8,$L$2:M8)-L8)/(COUNTIF($J$2:K8,J8)-1),0)</f>
        <v>0</v>
      </c>
      <c r="R8" s="4">
        <f>IFERROR((SUMIF($AT$2:AT8,AT8,$AV$2:AW8)-AV8)/(COUNTIF($J$2:K8,J8)-1),0)</f>
        <v>0</v>
      </c>
      <c r="S8" s="4">
        <f t="shared" si="17"/>
        <v>0</v>
      </c>
      <c r="T8" s="5">
        <f>IFERROR((SUMIF($AY$2:AZ8,AY8,$BA$2:BB8)-BA8)/(COUNTIF($J$2:K8,K8)-1),0)</f>
        <v>0</v>
      </c>
      <c r="U8" s="5">
        <f>IFERROR((SUMIF($BD$2:BE8,BD8,$BF$2:BG8)-BF8)/(COUNTIF($J$2:K8,K8)-1),0)</f>
        <v>0</v>
      </c>
      <c r="V8" s="5">
        <f t="shared" si="18"/>
        <v>0</v>
      </c>
      <c r="W8" s="9">
        <f>IFERROR((SUMIF($J$2:J8,J8,L$2:L8)-L8)/(COUNTIF($J$2:J8,J8)-1),0)</f>
        <v>0</v>
      </c>
      <c r="X8" s="9">
        <f>IFERROR((SUMIF($J$2:J8,J8,M$2:M8)-M8)/(COUNTIF($J$2:J8,J8)-1),0)</f>
        <v>0</v>
      </c>
      <c r="Y8" s="9">
        <f t="shared" si="19"/>
        <v>0</v>
      </c>
      <c r="Z8" s="1">
        <f>IFERROR((SUMIF($K$2:K8,J8,$M$2:M8))/(COUNTIF($K$2:K8,J8)),0)</f>
        <v>0</v>
      </c>
      <c r="AA8" s="1">
        <f>IFERROR((SUMIF($K$2:K8,J8,$L$2:L8))/(COUNTIF($K$2:K8,J8)),0)</f>
        <v>0</v>
      </c>
      <c r="AB8" s="1">
        <f t="shared" si="20"/>
        <v>0</v>
      </c>
      <c r="AC8" s="9">
        <f>IFERROR((SUMIF($J$2:J8,K8,$L$2:L8))/(COUNTIF($J$2:J8,K8)),0)</f>
        <v>0</v>
      </c>
      <c r="AD8" s="9">
        <f>IFERROR((SUMIF($J$2:J8,K8,$M$2:M8))/(COUNTIF($J$2:J8,K8)),0)</f>
        <v>0</v>
      </c>
      <c r="AE8" s="9">
        <f t="shared" si="21"/>
        <v>0</v>
      </c>
      <c r="AF8" s="1">
        <f>IFERROR((SUMIF(K$2:K8,K8,M$2:M8)-M8)/(COUNTIF($K$2:K8,K8)-1),0)</f>
        <v>0</v>
      </c>
      <c r="AG8" s="1">
        <f>IFERROR((SUMIF(K$2:K8,K8,L$2:L8)-L8)/(COUNTIF($K$2:K8,K8)-1),0)</f>
        <v>0</v>
      </c>
      <c r="AH8" s="1">
        <f t="shared" si="22"/>
        <v>0</v>
      </c>
      <c r="AI8" s="1">
        <f t="shared" si="23"/>
        <v>0</v>
      </c>
      <c r="AJ8" s="1">
        <f t="shared" si="24"/>
        <v>3</v>
      </c>
      <c r="AK8" s="1">
        <f>SUMIF($J$2:K8,J8,AI$2:AJ8)-AI8</f>
        <v>0</v>
      </c>
      <c r="AL8" s="1">
        <f>SUMIF($AY$2:AZ8,AY8,$BI$2:BJ8)-BI8</f>
        <v>0</v>
      </c>
      <c r="AM8" s="1">
        <f>IFERROR((AK8)/(COUNTIF($J$2:K8,J8)-1),0)</f>
        <v>0</v>
      </c>
      <c r="AN8" s="1">
        <f>IFERROR((AL8)/(COUNTIF($J$2:K8,K8)-1),0)</f>
        <v>0</v>
      </c>
      <c r="AP8" t="str">
        <f t="shared" si="25"/>
        <v>LASK</v>
      </c>
      <c r="AQ8">
        <f>COUNTIF($J$2:J8,J8)</f>
        <v>1</v>
      </c>
      <c r="AR8">
        <f>COUNTIF($K$2:K8,K8)</f>
        <v>1</v>
      </c>
      <c r="AT8" s="1" t="str">
        <f t="shared" si="26"/>
        <v>FC Kitzbühel</v>
      </c>
      <c r="AU8" s="1" t="str">
        <f t="shared" si="27"/>
        <v>LASK</v>
      </c>
      <c r="AV8">
        <f t="shared" si="28"/>
        <v>1</v>
      </c>
      <c r="AW8" s="1">
        <f t="shared" si="29"/>
        <v>0</v>
      </c>
      <c r="AY8" t="str">
        <f t="shared" si="4"/>
        <v>LASK</v>
      </c>
      <c r="AZ8" t="str">
        <f t="shared" si="5"/>
        <v>FC Kitzbühel</v>
      </c>
      <c r="BA8">
        <f t="shared" si="6"/>
        <v>1</v>
      </c>
      <c r="BB8">
        <f t="shared" si="7"/>
        <v>0</v>
      </c>
      <c r="BD8" t="str">
        <f t="shared" si="8"/>
        <v>LASK</v>
      </c>
      <c r="BE8" t="str">
        <f t="shared" si="9"/>
        <v>FC Kitzbühel</v>
      </c>
      <c r="BF8">
        <f t="shared" si="30"/>
        <v>0</v>
      </c>
      <c r="BG8">
        <f t="shared" si="31"/>
        <v>1</v>
      </c>
      <c r="BI8">
        <f t="shared" si="12"/>
        <v>3</v>
      </c>
      <c r="BJ8">
        <f t="shared" si="13"/>
        <v>0</v>
      </c>
    </row>
    <row r="9" spans="1:62" x14ac:dyDescent="0.3">
      <c r="A9" t="s">
        <v>41</v>
      </c>
      <c r="B9" s="15" t="s">
        <v>42</v>
      </c>
      <c r="C9" t="s">
        <v>35</v>
      </c>
      <c r="D9" t="s">
        <v>36</v>
      </c>
      <c r="E9" t="s">
        <v>43</v>
      </c>
      <c r="F9" s="11">
        <v>0.79166666666666663</v>
      </c>
      <c r="G9">
        <v>400</v>
      </c>
      <c r="H9" s="1">
        <v>45</v>
      </c>
      <c r="I9" s="1">
        <v>0</v>
      </c>
      <c r="J9" s="1" t="s">
        <v>204</v>
      </c>
      <c r="K9" s="1" t="s">
        <v>49</v>
      </c>
      <c r="L9" s="1">
        <v>1</v>
      </c>
      <c r="M9" s="1">
        <v>2</v>
      </c>
      <c r="N9" s="1" t="str">
        <f t="shared" si="14"/>
        <v>N</v>
      </c>
      <c r="O9" s="1" t="str">
        <f t="shared" si="15"/>
        <v>S</v>
      </c>
      <c r="P9" s="1">
        <f t="shared" si="16"/>
        <v>-1</v>
      </c>
      <c r="Q9" s="4">
        <f>IFERROR((SUMIF($J$2:K9,J9,$L$2:M9)-L9)/(COUNTIF($J$2:K9,J9)-1),0)</f>
        <v>0</v>
      </c>
      <c r="R9" s="4">
        <f>IFERROR((SUMIF($AT$2:AT9,AT9,$AV$2:AW9)-AV9)/(COUNTIF($J$2:K9,J9)-1),0)</f>
        <v>0</v>
      </c>
      <c r="S9" s="4">
        <f t="shared" si="17"/>
        <v>0</v>
      </c>
      <c r="T9" s="5">
        <f>IFERROR((SUMIF($AY$2:AZ9,AY9,$BA$2:BB9)-BA9)/(COUNTIF($J$2:K9,K9)-1),0)</f>
        <v>0</v>
      </c>
      <c r="U9" s="5">
        <f>IFERROR((SUMIF($BD$2:BE9,BD9,$BF$2:BG9)-BF9)/(COUNTIF($J$2:K9,K9)-1),0)</f>
        <v>0</v>
      </c>
      <c r="V9" s="5">
        <f t="shared" si="18"/>
        <v>0</v>
      </c>
      <c r="W9" s="9">
        <f>IFERROR((SUMIF($J$2:J9,J9,L$2:L9)-L9)/(COUNTIF($J$2:J9,J9)-1),0)</f>
        <v>0</v>
      </c>
      <c r="X9" s="9">
        <f>IFERROR((SUMIF($J$2:J9,J9,M$2:M9)-M9)/(COUNTIF($J$2:J9,J9)-1),0)</f>
        <v>0</v>
      </c>
      <c r="Y9" s="9">
        <f t="shared" si="19"/>
        <v>0</v>
      </c>
      <c r="Z9" s="1">
        <f>IFERROR((SUMIF($K$2:K9,J9,$M$2:M9))/(COUNTIF($K$2:K9,J9)),0)</f>
        <v>0</v>
      </c>
      <c r="AA9" s="1">
        <f>IFERROR((SUMIF($K$2:K9,J9,$L$2:L9))/(COUNTIF($K$2:K9,J9)),0)</f>
        <v>0</v>
      </c>
      <c r="AB9" s="1">
        <f t="shared" si="20"/>
        <v>0</v>
      </c>
      <c r="AC9" s="9">
        <f>IFERROR((SUMIF($J$2:J9,K9,$L$2:L9))/(COUNTIF($J$2:J9,K9)),0)</f>
        <v>0</v>
      </c>
      <c r="AD9" s="9">
        <f>IFERROR((SUMIF($J$2:J9,K9,$M$2:M9))/(COUNTIF($J$2:J9,K9)),0)</f>
        <v>0</v>
      </c>
      <c r="AE9" s="9">
        <f t="shared" si="21"/>
        <v>0</v>
      </c>
      <c r="AF9" s="1">
        <f>IFERROR((SUMIF(K$2:K9,K9,M$2:M9)-M9)/(COUNTIF($K$2:K9,K9)-1),0)</f>
        <v>0</v>
      </c>
      <c r="AG9" s="1">
        <f>IFERROR((SUMIF(K$2:K9,K9,L$2:L9)-L9)/(COUNTIF($K$2:K9,K9)-1),0)</f>
        <v>0</v>
      </c>
      <c r="AH9" s="1">
        <f t="shared" si="22"/>
        <v>0</v>
      </c>
      <c r="AI9" s="1">
        <f t="shared" si="23"/>
        <v>0</v>
      </c>
      <c r="AJ9" s="1">
        <f t="shared" si="24"/>
        <v>3</v>
      </c>
      <c r="AK9" s="1">
        <f>SUMIF($J$2:K9,J9,AI$2:AJ9)-AI9</f>
        <v>0</v>
      </c>
      <c r="AL9" s="1">
        <f>SUMIF($AY$2:AZ9,AY9,$BI$2:BJ9)-BI9</f>
        <v>0</v>
      </c>
      <c r="AM9" s="1">
        <f>IFERROR((AK9)/(COUNTIF($J$2:K9,J9)-1),0)</f>
        <v>0</v>
      </c>
      <c r="AN9" s="1">
        <f>IFERROR((AL9)/(COUNTIF($J$2:K9,K9)-1),0)</f>
        <v>0</v>
      </c>
      <c r="AP9" t="str">
        <f t="shared" si="25"/>
        <v>Wolfsberger AC</v>
      </c>
      <c r="AQ9">
        <f>COUNTIF($J$2:J9,J9)</f>
        <v>1</v>
      </c>
      <c r="AR9">
        <f>COUNTIF($K$2:K9,K9)</f>
        <v>1</v>
      </c>
      <c r="AT9" s="1" t="str">
        <f t="shared" si="26"/>
        <v>FC Marchfeld Mannsdorf</v>
      </c>
      <c r="AU9" s="1" t="str">
        <f t="shared" si="27"/>
        <v>Wolfsberger AC</v>
      </c>
      <c r="AV9">
        <f t="shared" si="28"/>
        <v>2</v>
      </c>
      <c r="AW9" s="1">
        <f t="shared" si="29"/>
        <v>1</v>
      </c>
      <c r="AY9" t="str">
        <f t="shared" si="4"/>
        <v>Wolfsberger AC</v>
      </c>
      <c r="AZ9" t="str">
        <f t="shared" si="5"/>
        <v>FC Marchfeld Mannsdorf</v>
      </c>
      <c r="BA9">
        <f t="shared" si="6"/>
        <v>2</v>
      </c>
      <c r="BB9">
        <f t="shared" si="7"/>
        <v>1</v>
      </c>
      <c r="BD9" t="str">
        <f t="shared" si="8"/>
        <v>Wolfsberger AC</v>
      </c>
      <c r="BE9" t="str">
        <f t="shared" si="9"/>
        <v>FC Marchfeld Mannsdorf</v>
      </c>
      <c r="BF9">
        <f t="shared" si="30"/>
        <v>1</v>
      </c>
      <c r="BG9">
        <f t="shared" si="31"/>
        <v>2</v>
      </c>
      <c r="BI9">
        <f t="shared" si="12"/>
        <v>3</v>
      </c>
      <c r="BJ9">
        <f t="shared" si="13"/>
        <v>0</v>
      </c>
    </row>
    <row r="10" spans="1:62" x14ac:dyDescent="0.3">
      <c r="A10" t="s">
        <v>41</v>
      </c>
      <c r="B10" s="15" t="s">
        <v>42</v>
      </c>
      <c r="C10" t="s">
        <v>35</v>
      </c>
      <c r="D10" t="s">
        <v>36</v>
      </c>
      <c r="E10" t="s">
        <v>43</v>
      </c>
      <c r="F10" s="11">
        <v>0.70833333333333337</v>
      </c>
      <c r="G10">
        <v>565</v>
      </c>
      <c r="H10" s="1">
        <v>45</v>
      </c>
      <c r="I10" s="1">
        <v>0</v>
      </c>
      <c r="J10" s="1" t="s">
        <v>211</v>
      </c>
      <c r="K10" s="1" t="s">
        <v>56</v>
      </c>
      <c r="L10" s="1">
        <v>1</v>
      </c>
      <c r="M10" s="1">
        <v>3</v>
      </c>
      <c r="N10" s="1" t="str">
        <f t="shared" si="14"/>
        <v>N</v>
      </c>
      <c r="O10" s="1" t="str">
        <f t="shared" si="15"/>
        <v>S</v>
      </c>
      <c r="P10" s="1">
        <f t="shared" si="16"/>
        <v>-2</v>
      </c>
      <c r="Q10" s="4">
        <f>IFERROR((SUMIF($J$2:K10,J10,$L$2:M10)-L10)/(COUNTIF($J$2:K10,J10)-1),0)</f>
        <v>0</v>
      </c>
      <c r="R10" s="4">
        <f>IFERROR((SUMIF($AT$2:AT10,AT10,$AV$2:AW10)-AV10)/(COUNTIF($J$2:K10,J10)-1),0)</f>
        <v>0</v>
      </c>
      <c r="S10" s="4">
        <f t="shared" si="17"/>
        <v>0</v>
      </c>
      <c r="T10" s="5">
        <f>IFERROR((SUMIF($AY$2:AZ10,AY10,$BA$2:BB10)-BA10)/(COUNTIF($J$2:K10,K10)-1),0)</f>
        <v>0</v>
      </c>
      <c r="U10" s="5">
        <f>IFERROR((SUMIF($BD$2:BE10,BD10,$BF$2:BG10)-BF10)/(COUNTIF($J$2:K10,K10)-1),0)</f>
        <v>0</v>
      </c>
      <c r="V10" s="5">
        <f t="shared" si="18"/>
        <v>0</v>
      </c>
      <c r="W10" s="9">
        <f>IFERROR((SUMIF($J$2:J10,J10,L$2:L10)-L10)/(COUNTIF($J$2:J10,J10)-1),0)</f>
        <v>0</v>
      </c>
      <c r="X10" s="9">
        <f>IFERROR((SUMIF($J$2:J10,J10,M$2:M10)-M10)/(COUNTIF($J$2:J10,J10)-1),0)</f>
        <v>0</v>
      </c>
      <c r="Y10" s="9">
        <f t="shared" si="19"/>
        <v>0</v>
      </c>
      <c r="Z10" s="1">
        <f>IFERROR((SUMIF($K$2:K10,J10,$M$2:M10))/(COUNTIF($K$2:K10,J10)),0)</f>
        <v>0</v>
      </c>
      <c r="AA10" s="1">
        <f>IFERROR((SUMIF($K$2:K10,J10,$L$2:L10))/(COUNTIF($K$2:K10,J10)),0)</f>
        <v>0</v>
      </c>
      <c r="AB10" s="1">
        <f t="shared" si="20"/>
        <v>0</v>
      </c>
      <c r="AC10" s="9">
        <f>IFERROR((SUMIF($J$2:J10,K10,$L$2:L10))/(COUNTIF($J$2:J10,K10)),0)</f>
        <v>0</v>
      </c>
      <c r="AD10" s="9">
        <f>IFERROR((SUMIF($J$2:J10,K10,$M$2:M10))/(COUNTIF($J$2:J10,K10)),0)</f>
        <v>0</v>
      </c>
      <c r="AE10" s="9">
        <f t="shared" si="21"/>
        <v>0</v>
      </c>
      <c r="AF10" s="1">
        <f>IFERROR((SUMIF(K$2:K10,K10,M$2:M10)-M10)/(COUNTIF($K$2:K10,K10)-1),0)</f>
        <v>0</v>
      </c>
      <c r="AG10" s="1">
        <f>IFERROR((SUMIF(K$2:K10,K10,L$2:L10)-L10)/(COUNTIF($K$2:K10,K10)-1),0)</f>
        <v>0</v>
      </c>
      <c r="AH10" s="1">
        <f t="shared" si="22"/>
        <v>0</v>
      </c>
      <c r="AI10" s="1">
        <f t="shared" si="23"/>
        <v>0</v>
      </c>
      <c r="AJ10" s="1">
        <f t="shared" si="24"/>
        <v>3</v>
      </c>
      <c r="AK10" s="1">
        <f>SUMIF($J$2:K10,J10,AI$2:AJ10)-AI10</f>
        <v>0</v>
      </c>
      <c r="AL10" s="1">
        <f>SUMIF($AY$2:AZ10,AY10,$BI$2:BJ10)-BI10</f>
        <v>0</v>
      </c>
      <c r="AM10" s="1">
        <f>IFERROR((AK10)/(COUNTIF($J$2:K10,J10)-1),0)</f>
        <v>0</v>
      </c>
      <c r="AN10" s="1">
        <f>IFERROR((AL10)/(COUNTIF($J$2:K10,K10)-1),0)</f>
        <v>0</v>
      </c>
      <c r="AP10" t="str">
        <f t="shared" si="25"/>
        <v>FC Admira Wacker Mödling</v>
      </c>
      <c r="AQ10">
        <f>COUNTIF($J$2:J10,J10)</f>
        <v>1</v>
      </c>
      <c r="AR10">
        <f>COUNTIF($K$2:K10,K10)</f>
        <v>1</v>
      </c>
      <c r="AT10" s="1" t="str">
        <f t="shared" si="26"/>
        <v>FC Lendorf</v>
      </c>
      <c r="AU10" s="1" t="str">
        <f t="shared" si="27"/>
        <v>FC Admira Wacker Mödling</v>
      </c>
      <c r="AV10">
        <f t="shared" si="28"/>
        <v>3</v>
      </c>
      <c r="AW10" s="1">
        <f t="shared" si="29"/>
        <v>1</v>
      </c>
      <c r="AY10" t="str">
        <f t="shared" si="4"/>
        <v>FC Admira Wacker Mödling</v>
      </c>
      <c r="AZ10" t="str">
        <f t="shared" si="5"/>
        <v>FC Lendorf</v>
      </c>
      <c r="BA10">
        <f t="shared" si="6"/>
        <v>3</v>
      </c>
      <c r="BB10">
        <f t="shared" si="7"/>
        <v>1</v>
      </c>
      <c r="BD10" t="str">
        <f t="shared" si="8"/>
        <v>FC Admira Wacker Mödling</v>
      </c>
      <c r="BE10" t="str">
        <f t="shared" si="9"/>
        <v>FC Lendorf</v>
      </c>
      <c r="BF10">
        <f t="shared" si="30"/>
        <v>1</v>
      </c>
      <c r="BG10">
        <f t="shared" si="31"/>
        <v>3</v>
      </c>
      <c r="BI10">
        <f t="shared" si="12"/>
        <v>3</v>
      </c>
      <c r="BJ10">
        <f t="shared" si="13"/>
        <v>0</v>
      </c>
    </row>
    <row r="11" spans="1:62" x14ac:dyDescent="0.3">
      <c r="A11" t="s">
        <v>41</v>
      </c>
      <c r="B11" s="15" t="s">
        <v>42</v>
      </c>
      <c r="C11" t="s">
        <v>35</v>
      </c>
      <c r="D11" t="s">
        <v>36</v>
      </c>
      <c r="E11" t="s">
        <v>43</v>
      </c>
      <c r="F11" s="11">
        <v>0.70833333333333337</v>
      </c>
      <c r="G11">
        <v>800</v>
      </c>
      <c r="H11" s="1">
        <v>45</v>
      </c>
      <c r="I11" s="1">
        <v>0</v>
      </c>
      <c r="J11" s="1" t="s">
        <v>213</v>
      </c>
      <c r="K11" s="1" t="s">
        <v>76</v>
      </c>
      <c r="L11" s="1">
        <v>1</v>
      </c>
      <c r="M11" s="1">
        <v>6</v>
      </c>
      <c r="N11" s="1" t="str">
        <f t="shared" si="14"/>
        <v>N</v>
      </c>
      <c r="O11" s="1" t="str">
        <f t="shared" si="15"/>
        <v>S</v>
      </c>
      <c r="P11" s="1">
        <f t="shared" si="16"/>
        <v>-5</v>
      </c>
      <c r="Q11" s="4">
        <f>IFERROR((SUMIF($J$2:K11,J11,$L$2:M11)-L11)/(COUNTIF($J$2:K11,J11)-1),0)</f>
        <v>0</v>
      </c>
      <c r="R11" s="4">
        <f>IFERROR((SUMIF($AT$2:AT11,AT11,$AV$2:AW11)-AV11)/(COUNTIF($J$2:K11,J11)-1),0)</f>
        <v>0</v>
      </c>
      <c r="S11" s="4">
        <f t="shared" si="17"/>
        <v>0</v>
      </c>
      <c r="T11" s="5">
        <f>IFERROR((SUMIF($AY$2:AZ11,AY11,$BA$2:BB11)-BA11)/(COUNTIF($J$2:K11,K11)-1),0)</f>
        <v>0</v>
      </c>
      <c r="U11" s="5">
        <f>IFERROR((SUMIF($BD$2:BE11,BD11,$BF$2:BG11)-BF11)/(COUNTIF($J$2:K11,K11)-1),0)</f>
        <v>0</v>
      </c>
      <c r="V11" s="5">
        <f t="shared" si="18"/>
        <v>0</v>
      </c>
      <c r="W11" s="9">
        <f>IFERROR((SUMIF($J$2:J11,J11,L$2:L11)-L11)/(COUNTIF($J$2:J11,J11)-1),0)</f>
        <v>0</v>
      </c>
      <c r="X11" s="9">
        <f>IFERROR((SUMIF($J$2:J11,J11,M$2:M11)-M11)/(COUNTIF($J$2:J11,J11)-1),0)</f>
        <v>0</v>
      </c>
      <c r="Y11" s="9">
        <f t="shared" si="19"/>
        <v>0</v>
      </c>
      <c r="Z11" s="1">
        <f>IFERROR((SUMIF($K$2:K11,J11,$M$2:M11))/(COUNTIF($K$2:K11,J11)),0)</f>
        <v>0</v>
      </c>
      <c r="AA11" s="1">
        <f>IFERROR((SUMIF($K$2:K11,J11,$L$2:L11))/(COUNTIF($K$2:K11,J11)),0)</f>
        <v>0</v>
      </c>
      <c r="AB11" s="1">
        <f t="shared" si="20"/>
        <v>0</v>
      </c>
      <c r="AC11" s="9">
        <f>IFERROR((SUMIF($J$2:J11,K11,$L$2:L11))/(COUNTIF($J$2:J11,K11)),0)</f>
        <v>0</v>
      </c>
      <c r="AD11" s="9">
        <f>IFERROR((SUMIF($J$2:J11,K11,$M$2:M11))/(COUNTIF($J$2:J11,K11)),0)</f>
        <v>0</v>
      </c>
      <c r="AE11" s="9">
        <f t="shared" si="21"/>
        <v>0</v>
      </c>
      <c r="AF11" s="1">
        <f>IFERROR((SUMIF(K$2:K11,K11,M$2:M11)-M11)/(COUNTIF($K$2:K11,K11)-1),0)</f>
        <v>0</v>
      </c>
      <c r="AG11" s="1">
        <f>IFERROR((SUMIF(K$2:K11,K11,L$2:L11)-L11)/(COUNTIF($K$2:K11,K11)-1),0)</f>
        <v>0</v>
      </c>
      <c r="AH11" s="1">
        <f t="shared" si="22"/>
        <v>0</v>
      </c>
      <c r="AI11" s="1">
        <f t="shared" si="23"/>
        <v>0</v>
      </c>
      <c r="AJ11" s="1">
        <f t="shared" si="24"/>
        <v>3</v>
      </c>
      <c r="AK11" s="1">
        <f>SUMIF($J$2:K11,J11,AI$2:AJ11)-AI11</f>
        <v>0</v>
      </c>
      <c r="AL11" s="1">
        <f>SUMIF($AY$2:AZ11,AY11,$BI$2:BJ11)-BI11</f>
        <v>0</v>
      </c>
      <c r="AM11" s="1">
        <f>IFERROR((AK11)/(COUNTIF($J$2:K11,J11)-1),0)</f>
        <v>0</v>
      </c>
      <c r="AN11" s="1">
        <f>IFERROR((AL11)/(COUNTIF($J$2:K11,K11)-1),0)</f>
        <v>0</v>
      </c>
      <c r="AP11" t="str">
        <f t="shared" si="25"/>
        <v>SV Mattersburg</v>
      </c>
      <c r="AQ11">
        <f>COUNTIF($J$2:J11,J11)</f>
        <v>1</v>
      </c>
      <c r="AR11">
        <f>COUNTIF($K$2:K11,K11)</f>
        <v>1</v>
      </c>
      <c r="AT11" s="1" t="str">
        <f t="shared" si="26"/>
        <v>FC Pinzgau Saalfelden</v>
      </c>
      <c r="AU11" s="1" t="str">
        <f t="shared" si="27"/>
        <v>SV Mattersburg</v>
      </c>
      <c r="AV11">
        <f t="shared" si="28"/>
        <v>6</v>
      </c>
      <c r="AW11" s="1">
        <f t="shared" si="29"/>
        <v>1</v>
      </c>
      <c r="AY11" t="str">
        <f t="shared" si="4"/>
        <v>SV Mattersburg</v>
      </c>
      <c r="AZ11" t="str">
        <f t="shared" si="5"/>
        <v>FC Pinzgau Saalfelden</v>
      </c>
      <c r="BA11">
        <f t="shared" si="6"/>
        <v>6</v>
      </c>
      <c r="BB11">
        <f t="shared" si="7"/>
        <v>1</v>
      </c>
      <c r="BD11" t="str">
        <f t="shared" si="8"/>
        <v>SV Mattersburg</v>
      </c>
      <c r="BE11" t="str">
        <f t="shared" si="9"/>
        <v>FC Pinzgau Saalfelden</v>
      </c>
      <c r="BF11">
        <f t="shared" si="30"/>
        <v>1</v>
      </c>
      <c r="BG11">
        <f t="shared" si="31"/>
        <v>6</v>
      </c>
      <c r="BI11">
        <f t="shared" si="12"/>
        <v>3</v>
      </c>
      <c r="BJ11">
        <f t="shared" si="13"/>
        <v>0</v>
      </c>
    </row>
    <row r="12" spans="1:62" x14ac:dyDescent="0.3">
      <c r="A12" t="s">
        <v>41</v>
      </c>
      <c r="B12" s="15" t="s">
        <v>170</v>
      </c>
      <c r="C12" t="s">
        <v>35</v>
      </c>
      <c r="D12" t="s">
        <v>36</v>
      </c>
      <c r="E12" t="s">
        <v>64</v>
      </c>
      <c r="F12" s="11">
        <v>0.64583333333333337</v>
      </c>
      <c r="G12">
        <v>1800</v>
      </c>
      <c r="H12" s="1">
        <v>3</v>
      </c>
      <c r="I12" s="1">
        <v>0</v>
      </c>
      <c r="J12" s="1" t="s">
        <v>171</v>
      </c>
      <c r="K12" s="1" t="s">
        <v>68</v>
      </c>
      <c r="L12" s="1">
        <v>0</v>
      </c>
      <c r="M12" s="1">
        <v>3</v>
      </c>
      <c r="N12" s="1" t="str">
        <f t="shared" si="14"/>
        <v>N</v>
      </c>
      <c r="O12" s="1" t="str">
        <f t="shared" si="15"/>
        <v>S</v>
      </c>
      <c r="P12" s="1">
        <f t="shared" si="16"/>
        <v>-3</v>
      </c>
      <c r="Q12" s="4">
        <f>IFERROR((SUMIF($J$2:K12,J12,$L$2:M12)-L12)/(COUNTIF($J$2:K12,J12)-1),0)</f>
        <v>0</v>
      </c>
      <c r="R12" s="4">
        <f>IFERROR((SUMIF($AT$2:AT12,AT12,$AV$2:AW12)-AV12)/(COUNTIF($J$2:K12,J12)-1),0)</f>
        <v>0</v>
      </c>
      <c r="S12" s="4">
        <f t="shared" si="17"/>
        <v>0</v>
      </c>
      <c r="T12" s="5">
        <f>IFERROR((SUMIF($AY$2:AZ12,AY12,$BA$2:BB12)-BA12)/(COUNTIF($J$2:K12,K12)-1),0)</f>
        <v>0</v>
      </c>
      <c r="U12" s="5">
        <f>IFERROR((SUMIF($BD$2:BE12,BD12,$BF$2:BG12)-BF12)/(COUNTIF($J$2:K12,K12)-1),0)</f>
        <v>1</v>
      </c>
      <c r="V12" s="5">
        <f t="shared" si="18"/>
        <v>-1</v>
      </c>
      <c r="W12" s="9">
        <f>IFERROR((SUMIF($J$2:J12,J12,L$2:L12)-L12)/(COUNTIF($J$2:J12,J12)-1),0)</f>
        <v>0</v>
      </c>
      <c r="X12" s="9">
        <f>IFERROR((SUMIF($J$2:J12,J12,M$2:M12)-M12)/(COUNTIF($J$2:J12,J12)-1),0)</f>
        <v>0</v>
      </c>
      <c r="Y12" s="9">
        <f t="shared" si="19"/>
        <v>0</v>
      </c>
      <c r="Z12" s="1">
        <f>IFERROR((SUMIF($K$2:K12,J12,$M$2:M12))/(COUNTIF($K$2:K12,J12)),0)</f>
        <v>0</v>
      </c>
      <c r="AA12" s="1">
        <f>IFERROR((SUMIF($K$2:K12,J12,$L$2:L12))/(COUNTIF($K$2:K12,J12)),0)</f>
        <v>0</v>
      </c>
      <c r="AB12" s="1">
        <f t="shared" si="20"/>
        <v>0</v>
      </c>
      <c r="AC12" s="9">
        <f>IFERROR((SUMIF($J$2:J12,K12,$L$2:L12))/(COUNTIF($J$2:J12,K12)),0)</f>
        <v>0</v>
      </c>
      <c r="AD12" s="9">
        <f>IFERROR((SUMIF($J$2:J12,K12,$M$2:M12))/(COUNTIF($J$2:J12,K12)),0)</f>
        <v>1</v>
      </c>
      <c r="AE12" s="9">
        <f t="shared" si="21"/>
        <v>-1</v>
      </c>
      <c r="AF12" s="1">
        <f>IFERROR((SUMIF(K$2:K12,K12,M$2:M12)-M12)/(COUNTIF($K$2:K12,K12)-1),0)</f>
        <v>0</v>
      </c>
      <c r="AG12" s="1">
        <f>IFERROR((SUMIF(K$2:K12,K12,L$2:L12)-L12)/(COUNTIF($K$2:K12,K12)-1),0)</f>
        <v>0</v>
      </c>
      <c r="AH12" s="1">
        <f t="shared" si="22"/>
        <v>0</v>
      </c>
      <c r="AI12" s="1">
        <f t="shared" si="23"/>
        <v>0</v>
      </c>
      <c r="AJ12" s="1">
        <f t="shared" si="24"/>
        <v>3</v>
      </c>
      <c r="AK12" s="1">
        <f>SUMIF($J$2:K12,J12,AI$2:AJ12)-AI12</f>
        <v>0</v>
      </c>
      <c r="AL12" s="1">
        <f>SUMIF($AY$2:AZ12,AY12,$BI$2:BJ12)-BI12</f>
        <v>0</v>
      </c>
      <c r="AM12" s="1">
        <f>IFERROR((AK12)/(COUNTIF($J$2:K12,J12)-1),0)</f>
        <v>0</v>
      </c>
      <c r="AN12" s="1">
        <f>IFERROR((AL12)/(COUNTIF($J$2:K12,K12)-1),0)</f>
        <v>0</v>
      </c>
      <c r="AP12" t="str">
        <f t="shared" si="25"/>
        <v>SK Sturm Graz</v>
      </c>
      <c r="AQ12">
        <f>COUNTIF($J$2:J12,J12)</f>
        <v>1</v>
      </c>
      <c r="AR12">
        <f>COUNTIF($K$2:K12,K12)</f>
        <v>1</v>
      </c>
      <c r="AT12" s="1" t="str">
        <f t="shared" si="26"/>
        <v>FC Hard</v>
      </c>
      <c r="AU12" s="1" t="str">
        <f t="shared" si="27"/>
        <v>SK Sturm Graz</v>
      </c>
      <c r="AV12">
        <f t="shared" si="28"/>
        <v>3</v>
      </c>
      <c r="AW12" s="1">
        <f t="shared" si="29"/>
        <v>0</v>
      </c>
      <c r="AY12" t="str">
        <f t="shared" ref="AY12:AY181" si="32">AU12</f>
        <v>SK Sturm Graz</v>
      </c>
      <c r="AZ12" t="str">
        <f t="shared" ref="AZ12:AZ181" si="33">AT12</f>
        <v>FC Hard</v>
      </c>
      <c r="BA12">
        <f t="shared" ref="BA12:BA181" si="34">AV12</f>
        <v>3</v>
      </c>
      <c r="BB12">
        <f t="shared" ref="BB12:BB181" si="35">AW12</f>
        <v>0</v>
      </c>
      <c r="BD12" t="str">
        <f t="shared" ref="BD12:BD181" si="36">AY12</f>
        <v>SK Sturm Graz</v>
      </c>
      <c r="BE12" t="str">
        <f t="shared" ref="BE12:BE181" si="37">AZ12</f>
        <v>FC Hard</v>
      </c>
      <c r="BF12">
        <f t="shared" si="30"/>
        <v>0</v>
      </c>
      <c r="BG12">
        <f t="shared" si="31"/>
        <v>3</v>
      </c>
      <c r="BI12">
        <f t="shared" ref="BI12:BI181" si="38">AJ12</f>
        <v>3</v>
      </c>
      <c r="BJ12">
        <f t="shared" ref="BJ12:BJ181" si="39">AI12</f>
        <v>0</v>
      </c>
    </row>
    <row r="13" spans="1:62" x14ac:dyDescent="0.3">
      <c r="A13" t="s">
        <v>41</v>
      </c>
      <c r="B13" s="15" t="s">
        <v>170</v>
      </c>
      <c r="C13" t="s">
        <v>35</v>
      </c>
      <c r="D13" t="s">
        <v>36</v>
      </c>
      <c r="E13" t="s">
        <v>64</v>
      </c>
      <c r="F13" s="11">
        <v>0.66666666666666663</v>
      </c>
      <c r="G13">
        <v>1600</v>
      </c>
      <c r="H13" s="1">
        <v>45</v>
      </c>
      <c r="I13" s="1">
        <v>0</v>
      </c>
      <c r="J13" s="1" t="s">
        <v>206</v>
      </c>
      <c r="K13" s="1" t="s">
        <v>71</v>
      </c>
      <c r="L13" s="1">
        <v>0</v>
      </c>
      <c r="M13" s="1">
        <v>2</v>
      </c>
      <c r="N13" s="1" t="str">
        <f t="shared" si="14"/>
        <v>N</v>
      </c>
      <c r="O13" s="1" t="str">
        <f t="shared" si="15"/>
        <v>S</v>
      </c>
      <c r="P13" s="1">
        <f t="shared" si="16"/>
        <v>-2</v>
      </c>
      <c r="Q13" s="4">
        <f>IFERROR((SUMIF($J$2:K13,J13,$L$2:M13)-L13)/(COUNTIF($J$2:K13,J13)-1),0)</f>
        <v>0</v>
      </c>
      <c r="R13" s="4">
        <f>IFERROR((SUMIF($AT$2:AT13,AT13,$AV$2:AW13)-AV13)/(COUNTIF($J$2:K13,J13)-1),0)</f>
        <v>0</v>
      </c>
      <c r="S13" s="4">
        <f t="shared" si="17"/>
        <v>0</v>
      </c>
      <c r="T13" s="5">
        <f>IFERROR((SUMIF($AY$2:AZ13,AY13,$BA$2:BB13)-BA13)/(COUNTIF($J$2:K13,K13)-1),0)</f>
        <v>0</v>
      </c>
      <c r="U13" s="5">
        <f>IFERROR((SUMIF($BD$2:BE13,BD13,$BF$2:BG13)-BF13)/(COUNTIF($J$2:K13,K13)-1),0)</f>
        <v>0</v>
      </c>
      <c r="V13" s="5">
        <f t="shared" si="18"/>
        <v>0</v>
      </c>
      <c r="W13" s="9">
        <f>IFERROR((SUMIF($J$2:J13,J13,L$2:L13)-L13)/(COUNTIF($J$2:J13,J13)-1),0)</f>
        <v>0</v>
      </c>
      <c r="X13" s="9">
        <f>IFERROR((SUMIF($J$2:J13,J13,M$2:M13)-M13)/(COUNTIF($J$2:J13,J13)-1),0)</f>
        <v>0</v>
      </c>
      <c r="Y13" s="9">
        <f t="shared" si="19"/>
        <v>0</v>
      </c>
      <c r="Z13" s="1">
        <f>IFERROR((SUMIF($K$2:K13,J13,$M$2:M13))/(COUNTIF($K$2:K13,J13)),0)</f>
        <v>0</v>
      </c>
      <c r="AA13" s="1">
        <f>IFERROR((SUMIF($K$2:K13,J13,$L$2:L13))/(COUNTIF($K$2:K13,J13)),0)</f>
        <v>0</v>
      </c>
      <c r="AB13" s="1">
        <f t="shared" si="20"/>
        <v>0</v>
      </c>
      <c r="AC13" s="9">
        <f>IFERROR((SUMIF($J$2:J13,K13,$L$2:L13))/(COUNTIF($J$2:J13,K13)),0)</f>
        <v>0</v>
      </c>
      <c r="AD13" s="9">
        <f>IFERROR((SUMIF($J$2:J13,K13,$M$2:M13))/(COUNTIF($J$2:J13,K13)),0)</f>
        <v>0</v>
      </c>
      <c r="AE13" s="9">
        <f t="shared" si="21"/>
        <v>0</v>
      </c>
      <c r="AF13" s="1">
        <f>IFERROR((SUMIF(K$2:K13,K13,M$2:M13)-M13)/(COUNTIF($K$2:K13,K13)-1),0)</f>
        <v>0</v>
      </c>
      <c r="AG13" s="1">
        <f>IFERROR((SUMIF(K$2:K13,K13,L$2:L13)-L13)/(COUNTIF($K$2:K13,K13)-1),0)</f>
        <v>0</v>
      </c>
      <c r="AH13" s="1">
        <f t="shared" si="22"/>
        <v>0</v>
      </c>
      <c r="AI13" s="1">
        <f t="shared" si="23"/>
        <v>0</v>
      </c>
      <c r="AJ13" s="1">
        <f t="shared" si="24"/>
        <v>3</v>
      </c>
      <c r="AK13" s="1">
        <f>SUMIF($J$2:K13,J13,AI$2:AJ13)-AI13</f>
        <v>0</v>
      </c>
      <c r="AL13" s="1">
        <f>SUMIF($AY$2:AZ13,AY13,$BI$2:BJ13)-BI13</f>
        <v>0</v>
      </c>
      <c r="AM13" s="1">
        <f>IFERROR((AK13)/(COUNTIF($J$2:K13,J13)-1),0)</f>
        <v>0</v>
      </c>
      <c r="AN13" s="1">
        <f>IFERROR((AL13)/(COUNTIF($J$2:K13,K13)-1),0)</f>
        <v>0</v>
      </c>
      <c r="AP13" t="str">
        <f t="shared" si="25"/>
        <v>SK Rapid Wien</v>
      </c>
      <c r="AQ13">
        <f>COUNTIF($J$2:J13,J13)</f>
        <v>1</v>
      </c>
      <c r="AR13">
        <f>COUNTIF($K$2:K13,K13)</f>
        <v>1</v>
      </c>
      <c r="AT13" s="1" t="str">
        <f t="shared" si="26"/>
        <v>SC Schwaz</v>
      </c>
      <c r="AU13" s="1" t="str">
        <f t="shared" si="27"/>
        <v>SK Rapid Wien</v>
      </c>
      <c r="AV13">
        <f t="shared" si="28"/>
        <v>2</v>
      </c>
      <c r="AW13" s="1">
        <f t="shared" si="29"/>
        <v>0</v>
      </c>
      <c r="AY13" t="str">
        <f t="shared" si="32"/>
        <v>SK Rapid Wien</v>
      </c>
      <c r="AZ13" t="str">
        <f t="shared" si="33"/>
        <v>SC Schwaz</v>
      </c>
      <c r="BA13">
        <f t="shared" si="34"/>
        <v>2</v>
      </c>
      <c r="BB13">
        <f t="shared" si="35"/>
        <v>0</v>
      </c>
      <c r="BD13" t="str">
        <f t="shared" si="36"/>
        <v>SK Rapid Wien</v>
      </c>
      <c r="BE13" t="str">
        <f t="shared" si="37"/>
        <v>SC Schwaz</v>
      </c>
      <c r="BF13">
        <f t="shared" si="30"/>
        <v>0</v>
      </c>
      <c r="BG13">
        <f t="shared" si="31"/>
        <v>2</v>
      </c>
      <c r="BI13">
        <f t="shared" si="38"/>
        <v>3</v>
      </c>
      <c r="BJ13">
        <f t="shared" si="39"/>
        <v>0</v>
      </c>
    </row>
    <row r="14" spans="1:62" x14ac:dyDescent="0.3">
      <c r="A14" t="s">
        <v>41</v>
      </c>
      <c r="B14" s="15">
        <v>42932</v>
      </c>
      <c r="C14" t="s">
        <v>35</v>
      </c>
      <c r="D14" t="s">
        <v>36</v>
      </c>
      <c r="E14" t="s">
        <v>64</v>
      </c>
      <c r="F14" s="11">
        <v>0.45833333333333331</v>
      </c>
      <c r="G14">
        <v>3000</v>
      </c>
      <c r="H14" s="1">
        <v>3</v>
      </c>
      <c r="I14" s="1">
        <v>0</v>
      </c>
      <c r="J14" s="1" t="s">
        <v>222</v>
      </c>
      <c r="K14" s="1" t="s">
        <v>58</v>
      </c>
      <c r="L14" s="1">
        <v>1</v>
      </c>
      <c r="M14" s="1">
        <v>5</v>
      </c>
      <c r="N14" s="1" t="str">
        <f t="shared" si="14"/>
        <v>N</v>
      </c>
      <c r="O14" s="1" t="str">
        <f t="shared" si="15"/>
        <v>S</v>
      </c>
      <c r="P14" s="1">
        <f t="shared" si="16"/>
        <v>-4</v>
      </c>
      <c r="Q14" s="4">
        <f>IFERROR((SUMIF($J$2:K14,J14,$L$2:M14)-L14)/(COUNTIF($J$2:K14,J14)-1),0)</f>
        <v>0</v>
      </c>
      <c r="R14" s="4">
        <f>IFERROR((SUMIF($AT$2:AT14,AT14,$AV$2:AW14)-AV14)/(COUNTIF($J$2:K14,J14)-1),0)</f>
        <v>0</v>
      </c>
      <c r="S14" s="4">
        <f t="shared" si="17"/>
        <v>0</v>
      </c>
      <c r="T14" s="5">
        <f>IFERROR((SUMIF($AY$2:AZ14,AY14,$BA$2:BB14)-BA14)/(COUNTIF($J$2:K14,K14)-1),0)</f>
        <v>1</v>
      </c>
      <c r="U14" s="5">
        <f>IFERROR((SUMIF($BD$2:BE14,BD14,$BF$2:BG14)-BF14)/(COUNTIF($J$2:K14,K14)-1),0)</f>
        <v>1</v>
      </c>
      <c r="V14" s="5">
        <f t="shared" si="18"/>
        <v>0</v>
      </c>
      <c r="W14" s="9">
        <f>IFERROR((SUMIF($J$2:J14,J14,L$2:L14)-L14)/(COUNTIF($J$2:J14,J14)-1),0)</f>
        <v>0</v>
      </c>
      <c r="X14" s="9">
        <f>IFERROR((SUMIF($J$2:J14,J14,M$2:M14)-M14)/(COUNTIF($J$2:J14,J14)-1),0)</f>
        <v>0</v>
      </c>
      <c r="Y14" s="9">
        <f t="shared" si="19"/>
        <v>0</v>
      </c>
      <c r="Z14" s="1">
        <f>IFERROR((SUMIF($K$2:K14,J14,$M$2:M14))/(COUNTIF($K$2:K14,J14)),0)</f>
        <v>0</v>
      </c>
      <c r="AA14" s="1">
        <f>IFERROR((SUMIF($K$2:K14,J14,$L$2:L14))/(COUNTIF($K$2:K14,J14)),0)</f>
        <v>0</v>
      </c>
      <c r="AB14" s="1">
        <f t="shared" si="20"/>
        <v>0</v>
      </c>
      <c r="AC14" s="9">
        <f>IFERROR((SUMIF($J$2:J14,K14,$L$2:L14))/(COUNTIF($J$2:J14,K14)),0)</f>
        <v>1</v>
      </c>
      <c r="AD14" s="9">
        <f>IFERROR((SUMIF($J$2:J14,K14,$M$2:M14))/(COUNTIF($J$2:J14,K14)),0)</f>
        <v>1</v>
      </c>
      <c r="AE14" s="9">
        <f t="shared" si="21"/>
        <v>0</v>
      </c>
      <c r="AF14" s="1">
        <f>IFERROR((SUMIF(K$2:K14,K14,M$2:M14)-M14)/(COUNTIF($K$2:K14,K14)-1),0)</f>
        <v>0</v>
      </c>
      <c r="AG14" s="1">
        <f>IFERROR((SUMIF(K$2:K14,K14,L$2:L14)-L14)/(COUNTIF($K$2:K14,K14)-1),0)</f>
        <v>0</v>
      </c>
      <c r="AH14" s="1">
        <f t="shared" si="22"/>
        <v>0</v>
      </c>
      <c r="AI14" s="1">
        <f t="shared" si="23"/>
        <v>0</v>
      </c>
      <c r="AJ14" s="1">
        <f t="shared" si="24"/>
        <v>3</v>
      </c>
      <c r="AK14" s="1">
        <f>SUMIF($J$2:K14,J14,AI$2:AJ14)-AI14</f>
        <v>0</v>
      </c>
      <c r="AL14" s="1">
        <f>SUMIF($AY$2:AZ14,AY14,$BI$2:BJ14)-BI14</f>
        <v>2</v>
      </c>
      <c r="AM14" s="1">
        <f>IFERROR((AK14)/(COUNTIF($J$2:K14,J14)-1),0)</f>
        <v>0</v>
      </c>
      <c r="AN14" s="1">
        <f>IFERROR((AL14)/(COUNTIF($J$2:K14,K14)-1),0)</f>
        <v>1</v>
      </c>
      <c r="AP14" t="str">
        <f t="shared" si="25"/>
        <v>SC Rheindorf Altach</v>
      </c>
      <c r="AQ14">
        <f>COUNTIF($J$2:J14,J14)</f>
        <v>1</v>
      </c>
      <c r="AR14">
        <f>COUNTIF($K$2:K14,K14)</f>
        <v>1</v>
      </c>
      <c r="AT14" s="1" t="str">
        <f t="shared" si="26"/>
        <v>FC Dornbirn</v>
      </c>
      <c r="AU14" s="1" t="str">
        <f t="shared" si="27"/>
        <v>SC Rheindorf Altach</v>
      </c>
      <c r="AV14">
        <f t="shared" si="28"/>
        <v>5</v>
      </c>
      <c r="AW14" s="1">
        <f t="shared" si="29"/>
        <v>1</v>
      </c>
      <c r="AY14" t="str">
        <f t="shared" si="32"/>
        <v>SC Rheindorf Altach</v>
      </c>
      <c r="AZ14" t="str">
        <f t="shared" si="33"/>
        <v>FC Dornbirn</v>
      </c>
      <c r="BA14">
        <f t="shared" si="34"/>
        <v>5</v>
      </c>
      <c r="BB14">
        <f t="shared" si="35"/>
        <v>1</v>
      </c>
      <c r="BD14" t="str">
        <f t="shared" si="36"/>
        <v>SC Rheindorf Altach</v>
      </c>
      <c r="BE14" t="str">
        <f t="shared" si="37"/>
        <v>FC Dornbirn</v>
      </c>
      <c r="BF14">
        <f t="shared" si="30"/>
        <v>1</v>
      </c>
      <c r="BG14">
        <f t="shared" si="31"/>
        <v>5</v>
      </c>
      <c r="BI14">
        <f t="shared" si="38"/>
        <v>3</v>
      </c>
      <c r="BJ14">
        <f t="shared" si="39"/>
        <v>0</v>
      </c>
    </row>
    <row r="15" spans="1:62" x14ac:dyDescent="0.3">
      <c r="A15" t="s">
        <v>41</v>
      </c>
      <c r="B15" s="15" t="s">
        <v>197</v>
      </c>
      <c r="C15" t="s">
        <v>35</v>
      </c>
      <c r="D15" t="s">
        <v>36</v>
      </c>
      <c r="E15" t="s">
        <v>37</v>
      </c>
      <c r="F15" s="11">
        <v>0.77083333333333337</v>
      </c>
      <c r="G15">
        <v>700</v>
      </c>
      <c r="H15" s="1">
        <v>45</v>
      </c>
      <c r="I15" s="1">
        <v>0</v>
      </c>
      <c r="J15" s="1" t="s">
        <v>115</v>
      </c>
      <c r="K15" s="1" t="s">
        <v>65</v>
      </c>
      <c r="L15" s="1">
        <v>2</v>
      </c>
      <c r="M15" s="1">
        <v>1</v>
      </c>
      <c r="N15" s="1" t="str">
        <f t="shared" si="14"/>
        <v>S</v>
      </c>
      <c r="O15" s="1" t="str">
        <f t="shared" si="15"/>
        <v>N</v>
      </c>
      <c r="P15" s="1">
        <f t="shared" si="16"/>
        <v>1</v>
      </c>
      <c r="Q15" s="4">
        <f>IFERROR((SUMIF($J$2:K15,J15,$L$2:M15)-L15)/(COUNTIF($J$2:K15,J15)-1),0)</f>
        <v>0</v>
      </c>
      <c r="R15" s="4">
        <f>IFERROR((SUMIF($AT$2:AT15,AT15,$AV$2:AW15)-AV15)/(COUNTIF($J$2:K15,J15)-1),0)</f>
        <v>0</v>
      </c>
      <c r="S15" s="4">
        <f t="shared" si="17"/>
        <v>0</v>
      </c>
      <c r="T15" s="5">
        <f>IFERROR((SUMIF($AY$2:AZ15,AY15,$BA$2:BB15)-BA15)/(COUNTIF($J$2:K15,K15)-1),0)</f>
        <v>0</v>
      </c>
      <c r="U15" s="5">
        <f>IFERROR((SUMIF($BD$2:BE15,BD15,$BF$2:BG15)-BF15)/(COUNTIF($J$2:K15,K15)-1),0)</f>
        <v>0</v>
      </c>
      <c r="V15" s="5">
        <f t="shared" si="18"/>
        <v>0</v>
      </c>
      <c r="W15" s="9">
        <f>IFERROR((SUMIF($J$2:J15,J15,L$2:L15)-L15)/(COUNTIF($J$2:J15,J15)-1),0)</f>
        <v>0</v>
      </c>
      <c r="X15" s="9">
        <f>IFERROR((SUMIF($J$2:J15,J15,M$2:M15)-M15)/(COUNTIF($J$2:J15,J15)-1),0)</f>
        <v>0</v>
      </c>
      <c r="Y15" s="9">
        <f t="shared" si="19"/>
        <v>0</v>
      </c>
      <c r="Z15" s="1">
        <f>IFERROR((SUMIF($K$2:K15,J15,$M$2:M15))/(COUNTIF($K$2:K15,J15)),0)</f>
        <v>0</v>
      </c>
      <c r="AA15" s="1">
        <f>IFERROR((SUMIF($K$2:K15,J15,$L$2:L15))/(COUNTIF($K$2:K15,J15)),0)</f>
        <v>0</v>
      </c>
      <c r="AB15" s="1">
        <f t="shared" si="20"/>
        <v>0</v>
      </c>
      <c r="AC15" s="9">
        <f>IFERROR((SUMIF($J$2:J15,K15,$L$2:L15))/(COUNTIF($J$2:J15,K15)),0)</f>
        <v>0</v>
      </c>
      <c r="AD15" s="9">
        <f>IFERROR((SUMIF($J$2:J15,K15,$M$2:M15))/(COUNTIF($J$2:J15,K15)),0)</f>
        <v>0</v>
      </c>
      <c r="AE15" s="9">
        <f t="shared" si="21"/>
        <v>0</v>
      </c>
      <c r="AF15" s="1">
        <f>IFERROR((SUMIF(K$2:K15,K15,M$2:M15)-M15)/(COUNTIF($K$2:K15,K15)-1),0)</f>
        <v>0</v>
      </c>
      <c r="AG15" s="1">
        <f>IFERROR((SUMIF(K$2:K15,K15,L$2:L15)-L15)/(COUNTIF($K$2:K15,K15)-1),0)</f>
        <v>0</v>
      </c>
      <c r="AH15" s="1">
        <f t="shared" si="22"/>
        <v>0</v>
      </c>
      <c r="AI15" s="1">
        <f t="shared" si="23"/>
        <v>3</v>
      </c>
      <c r="AJ15" s="1">
        <f t="shared" si="24"/>
        <v>0</v>
      </c>
      <c r="AK15" s="1">
        <f>SUMIF($J$2:K15,J15,AI$2:AJ15)-AI15</f>
        <v>0</v>
      </c>
      <c r="AL15" s="1">
        <f>SUMIF($AY$2:AZ15,AY15,$BI$2:BJ15)-BI15</f>
        <v>0</v>
      </c>
      <c r="AM15" s="1">
        <f>IFERROR((AK15)/(COUNTIF($J$2:K15,J15)-1),0)</f>
        <v>0</v>
      </c>
      <c r="AN15" s="1">
        <f>IFERROR((AL15)/(COUNTIF($J$2:K15,K15)-1),0)</f>
        <v>0</v>
      </c>
      <c r="AP15" t="str">
        <f t="shared" si="25"/>
        <v>SKN St. Pölten</v>
      </c>
      <c r="AQ15">
        <f>COUNTIF($J$2:J15,J15)</f>
        <v>1</v>
      </c>
      <c r="AR15">
        <f>COUNTIF($K$2:K15,K15)</f>
        <v>1</v>
      </c>
      <c r="AT15" s="1" t="str">
        <f t="shared" si="26"/>
        <v>SK Austria Klagenfurt</v>
      </c>
      <c r="AU15" s="1" t="str">
        <f t="shared" si="27"/>
        <v>SKN St. Pölten</v>
      </c>
      <c r="AV15">
        <f t="shared" si="28"/>
        <v>1</v>
      </c>
      <c r="AW15" s="1">
        <f t="shared" si="29"/>
        <v>2</v>
      </c>
      <c r="AY15" t="str">
        <f t="shared" si="32"/>
        <v>SKN St. Pölten</v>
      </c>
      <c r="AZ15" t="str">
        <f t="shared" si="33"/>
        <v>SK Austria Klagenfurt</v>
      </c>
      <c r="BA15">
        <f t="shared" si="34"/>
        <v>1</v>
      </c>
      <c r="BB15">
        <f t="shared" si="35"/>
        <v>2</v>
      </c>
      <c r="BD15" t="str">
        <f t="shared" si="36"/>
        <v>SKN St. Pölten</v>
      </c>
      <c r="BE15" t="str">
        <f t="shared" si="37"/>
        <v>SK Austria Klagenfurt</v>
      </c>
      <c r="BF15">
        <f t="shared" si="30"/>
        <v>2</v>
      </c>
      <c r="BG15">
        <f t="shared" si="31"/>
        <v>1</v>
      </c>
      <c r="BI15">
        <f t="shared" si="38"/>
        <v>0</v>
      </c>
      <c r="BJ15">
        <f t="shared" si="39"/>
        <v>3</v>
      </c>
    </row>
    <row r="16" spans="1:62" x14ac:dyDescent="0.3">
      <c r="A16" t="s">
        <v>33</v>
      </c>
      <c r="B16" s="15">
        <v>42935</v>
      </c>
      <c r="C16" t="s">
        <v>35</v>
      </c>
      <c r="D16" t="s">
        <v>36</v>
      </c>
      <c r="E16" t="s">
        <v>46</v>
      </c>
      <c r="F16" s="11">
        <v>0.85416666666666663</v>
      </c>
      <c r="G16">
        <v>5511</v>
      </c>
      <c r="H16" s="1">
        <v>4</v>
      </c>
      <c r="I16" s="1">
        <v>0</v>
      </c>
      <c r="J16" s="1" t="s">
        <v>40</v>
      </c>
      <c r="K16" s="1" t="s">
        <v>39</v>
      </c>
      <c r="L16" s="1">
        <v>3</v>
      </c>
      <c r="M16" s="1">
        <v>0</v>
      </c>
      <c r="N16" s="1" t="str">
        <f t="shared" si="14"/>
        <v>S</v>
      </c>
      <c r="O16" s="1" t="str">
        <f t="shared" si="15"/>
        <v>N</v>
      </c>
      <c r="P16" s="1">
        <f t="shared" si="16"/>
        <v>3</v>
      </c>
      <c r="Q16" s="4">
        <f>IFERROR((SUMIF($J$2:K16,J16,$L$2:M16)-L16)/(COUNTIF($J$2:K16,J16)-1),0)</f>
        <v>5</v>
      </c>
      <c r="R16" s="4">
        <f>IFERROR((SUMIF($AT$2:AT16,AT16,$AV$2:AW16)-AV16)/(COUNTIF($J$2:K16,J16)-1),0)</f>
        <v>0</v>
      </c>
      <c r="S16" s="4">
        <f t="shared" si="17"/>
        <v>5</v>
      </c>
      <c r="T16" s="5">
        <f>IFERROR((SUMIF($AY$2:AZ16,AY16,$BA$2:BB16)-BA16)/(COUNTIF($J$2:K16,K16)-1),0)</f>
        <v>0</v>
      </c>
      <c r="U16" s="5">
        <f>IFERROR((SUMIF($BD$2:BE16,BD16,$BF$2:BG16)-BF16)/(COUNTIF($J$2:K16,K16)-1),0)</f>
        <v>3</v>
      </c>
      <c r="V16" s="5">
        <f t="shared" si="18"/>
        <v>-3</v>
      </c>
      <c r="W16" s="9">
        <f>IFERROR((SUMIF($J$2:J16,J16,L$2:L16)-L16)/(COUNTIF($J$2:J16,J16)-1),0)</f>
        <v>0</v>
      </c>
      <c r="X16" s="9">
        <f>IFERROR((SUMIF($J$2:J16,J16,M$2:M16)-M16)/(COUNTIF($J$2:J16,J16)-1),0)</f>
        <v>0</v>
      </c>
      <c r="Y16" s="9">
        <f t="shared" si="19"/>
        <v>0</v>
      </c>
      <c r="Z16" s="1">
        <f>IFERROR((SUMIF($K$2:K16,J16,$M$2:M16))/(COUNTIF($K$2:K16,J16)),0)</f>
        <v>5</v>
      </c>
      <c r="AA16" s="1">
        <f>IFERROR((SUMIF($K$2:K16,J16,$L$2:L16))/(COUNTIF($K$2:K16,J16)),0)</f>
        <v>0</v>
      </c>
      <c r="AB16" s="1">
        <f t="shared" si="20"/>
        <v>5</v>
      </c>
      <c r="AC16" s="9">
        <f>IFERROR((SUMIF($J$2:J16,K16,$L$2:L16))/(COUNTIF($J$2:J16,K16)),0)</f>
        <v>0</v>
      </c>
      <c r="AD16" s="9">
        <f>IFERROR((SUMIF($J$2:J16,K16,$M$2:M16))/(COUNTIF($J$2:J16,K16)),0)</f>
        <v>3</v>
      </c>
      <c r="AE16" s="9">
        <f t="shared" si="21"/>
        <v>-3</v>
      </c>
      <c r="AF16" s="1">
        <f>IFERROR((SUMIF(K$2:K16,K16,M$2:M16)-M16)/(COUNTIF($K$2:K16,K16)-1),0)</f>
        <v>0</v>
      </c>
      <c r="AG16" s="1">
        <f>IFERROR((SUMIF(K$2:K16,K16,L$2:L16)-L16)/(COUNTIF($K$2:K16,K16)-1),0)</f>
        <v>0</v>
      </c>
      <c r="AH16" s="1">
        <f t="shared" si="22"/>
        <v>0</v>
      </c>
      <c r="AI16" s="1">
        <f t="shared" si="23"/>
        <v>3</v>
      </c>
      <c r="AJ16" s="1">
        <f t="shared" si="24"/>
        <v>0</v>
      </c>
      <c r="AK16" s="1">
        <f>SUMIF($J$2:K16,J16,AI$2:AJ16)-AI16</f>
        <v>6</v>
      </c>
      <c r="AL16" s="1">
        <f>SUMIF($AY$2:AZ16,AY16,$BI$2:BJ16)-BI16</f>
        <v>0</v>
      </c>
      <c r="AM16" s="1">
        <f>IFERROR((AK16)/(COUNTIF($J$2:K16,J16)-1),0)</f>
        <v>3</v>
      </c>
      <c r="AN16" s="1">
        <f>IFERROR((AL16)/(COUNTIF($J$2:K16,K16)-1),0)</f>
        <v>0</v>
      </c>
      <c r="AP16" t="str">
        <f t="shared" si="25"/>
        <v>Hibernians FC</v>
      </c>
      <c r="AQ16">
        <f>COUNTIF($J$2:J16,J16)</f>
        <v>1</v>
      </c>
      <c r="AR16">
        <f>COUNTIF($K$2:K16,K16)</f>
        <v>1</v>
      </c>
      <c r="AT16" s="1" t="str">
        <f t="shared" si="26"/>
        <v>Red Bull Salzburg</v>
      </c>
      <c r="AU16" s="1" t="str">
        <f t="shared" si="27"/>
        <v>Hibernians FC</v>
      </c>
      <c r="AV16">
        <f t="shared" si="28"/>
        <v>0</v>
      </c>
      <c r="AW16" s="1">
        <f t="shared" si="29"/>
        <v>3</v>
      </c>
      <c r="AY16" t="str">
        <f t="shared" si="32"/>
        <v>Hibernians FC</v>
      </c>
      <c r="AZ16" t="str">
        <f t="shared" si="33"/>
        <v>Red Bull Salzburg</v>
      </c>
      <c r="BA16">
        <f t="shared" si="34"/>
        <v>0</v>
      </c>
      <c r="BB16">
        <f t="shared" si="35"/>
        <v>3</v>
      </c>
      <c r="BD16" t="str">
        <f t="shared" si="36"/>
        <v>Hibernians FC</v>
      </c>
      <c r="BE16" t="str">
        <f t="shared" si="37"/>
        <v>Red Bull Salzburg</v>
      </c>
      <c r="BF16">
        <f t="shared" si="30"/>
        <v>3</v>
      </c>
      <c r="BG16">
        <f t="shared" si="31"/>
        <v>0</v>
      </c>
      <c r="BI16">
        <f t="shared" si="38"/>
        <v>0</v>
      </c>
      <c r="BJ16">
        <f t="shared" si="39"/>
        <v>3</v>
      </c>
    </row>
    <row r="17" spans="1:62" x14ac:dyDescent="0.3">
      <c r="A17" t="s">
        <v>59</v>
      </c>
      <c r="B17" s="15" t="s">
        <v>172</v>
      </c>
      <c r="C17" t="s">
        <v>35</v>
      </c>
      <c r="D17" t="s">
        <v>36</v>
      </c>
      <c r="E17" t="s">
        <v>61</v>
      </c>
      <c r="F17" s="11">
        <v>0.85416666666666663</v>
      </c>
      <c r="G17">
        <v>5500</v>
      </c>
      <c r="H17" s="1">
        <v>4</v>
      </c>
      <c r="I17" s="1">
        <v>0</v>
      </c>
      <c r="J17" s="1" t="s">
        <v>169</v>
      </c>
      <c r="K17" s="1" t="s">
        <v>68</v>
      </c>
      <c r="L17" s="1">
        <v>0</v>
      </c>
      <c r="M17" s="1">
        <v>3</v>
      </c>
      <c r="N17" s="1" t="str">
        <f t="shared" si="14"/>
        <v>N</v>
      </c>
      <c r="O17" s="1" t="str">
        <f t="shared" si="15"/>
        <v>S</v>
      </c>
      <c r="P17" s="1">
        <f t="shared" si="16"/>
        <v>-3</v>
      </c>
      <c r="Q17" s="4">
        <f>IFERROR((SUMIF($J$2:K17,J17,$L$2:M17)-L17)/(COUNTIF($J$2:K17,J17)-1),0)</f>
        <v>1</v>
      </c>
      <c r="R17" s="4">
        <f>IFERROR((SUMIF($AT$2:AT17,AT17,$AV$2:AW17)-AV17)/(COUNTIF($J$2:K17,J17)-1),0)</f>
        <v>0</v>
      </c>
      <c r="S17" s="4">
        <f t="shared" si="17"/>
        <v>1</v>
      </c>
      <c r="T17" s="5">
        <f>IFERROR((SUMIF($AY$2:AZ17,AY17,$BA$2:BB17)-BA17)/(COUNTIF($J$2:K17,K17)-1),0)</f>
        <v>1.5</v>
      </c>
      <c r="U17" s="5">
        <f>IFERROR((SUMIF($BD$2:BE17,BD17,$BF$2:BG17)-BF17)/(COUNTIF($J$2:K17,K17)-1),0)</f>
        <v>0.5</v>
      </c>
      <c r="V17" s="5">
        <f t="shared" si="18"/>
        <v>1</v>
      </c>
      <c r="W17" s="9">
        <f>IFERROR((SUMIF($J$2:J17,J17,L$2:L17)-L17)/(COUNTIF($J$2:J17,J17)-1),0)</f>
        <v>0</v>
      </c>
      <c r="X17" s="9">
        <f>IFERROR((SUMIF($J$2:J17,J17,M$2:M17)-M17)/(COUNTIF($J$2:J17,J17)-1),0)</f>
        <v>0</v>
      </c>
      <c r="Y17" s="9">
        <f t="shared" si="19"/>
        <v>0</v>
      </c>
      <c r="Z17" s="1">
        <f>IFERROR((SUMIF($K$2:K17,J17,$M$2:M17))/(COUNTIF($K$2:K17,J17)),0)</f>
        <v>1</v>
      </c>
      <c r="AA17" s="1">
        <f>IFERROR((SUMIF($K$2:K17,J17,$L$2:L17))/(COUNTIF($K$2:K17,J17)),0)</f>
        <v>0</v>
      </c>
      <c r="AB17" s="1">
        <f t="shared" si="20"/>
        <v>1</v>
      </c>
      <c r="AC17" s="9">
        <f>IFERROR((SUMIF($J$2:J17,K17,$L$2:L17))/(COUNTIF($J$2:J17,K17)),0)</f>
        <v>0</v>
      </c>
      <c r="AD17" s="9">
        <f>IFERROR((SUMIF($J$2:J17,K17,$M$2:M17))/(COUNTIF($J$2:J17,K17)),0)</f>
        <v>1</v>
      </c>
      <c r="AE17" s="9">
        <f t="shared" si="21"/>
        <v>-1</v>
      </c>
      <c r="AF17" s="1">
        <f>IFERROR((SUMIF(K$2:K17,K17,M$2:M17)-M17)/(COUNTIF($K$2:K17,K17)-1),0)</f>
        <v>3</v>
      </c>
      <c r="AG17" s="1">
        <f>IFERROR((SUMIF(K$2:K17,K17,L$2:L17)-L17)/(COUNTIF($K$2:K17,K17)-1),0)</f>
        <v>0</v>
      </c>
      <c r="AH17" s="1">
        <f t="shared" si="22"/>
        <v>3</v>
      </c>
      <c r="AI17" s="1">
        <f t="shared" si="23"/>
        <v>0</v>
      </c>
      <c r="AJ17" s="1">
        <f t="shared" si="24"/>
        <v>3</v>
      </c>
      <c r="AK17" s="1">
        <f>SUMIF($J$2:K17,J17,AI$2:AJ17)-AI17</f>
        <v>3</v>
      </c>
      <c r="AL17" s="1">
        <f>SUMIF($AY$2:AZ17,AY17,$BI$2:BJ17)-BI17</f>
        <v>3</v>
      </c>
      <c r="AM17" s="1">
        <f>IFERROR((AK17)/(COUNTIF($J$2:K17,J17)-1),0)</f>
        <v>3</v>
      </c>
      <c r="AN17" s="1">
        <f>IFERROR((AL17)/(COUNTIF($J$2:K17,K17)-1),0)</f>
        <v>1.5</v>
      </c>
      <c r="AP17" t="str">
        <f t="shared" si="25"/>
        <v>SK Sturm Graz</v>
      </c>
      <c r="AQ17">
        <f>COUNTIF($J$2:J17,J17)</f>
        <v>1</v>
      </c>
      <c r="AR17">
        <f>COUNTIF($K$2:K17,K17)</f>
        <v>2</v>
      </c>
      <c r="AT17" s="1" t="str">
        <f t="shared" si="26"/>
        <v>Mladost Podgorica</v>
      </c>
      <c r="AU17" s="1" t="str">
        <f t="shared" si="27"/>
        <v>SK Sturm Graz</v>
      </c>
      <c r="AV17">
        <f t="shared" si="28"/>
        <v>3</v>
      </c>
      <c r="AW17" s="1">
        <f t="shared" si="29"/>
        <v>0</v>
      </c>
      <c r="AY17" t="str">
        <f t="shared" si="32"/>
        <v>SK Sturm Graz</v>
      </c>
      <c r="AZ17" t="str">
        <f t="shared" si="33"/>
        <v>Mladost Podgorica</v>
      </c>
      <c r="BA17">
        <f t="shared" si="34"/>
        <v>3</v>
      </c>
      <c r="BB17">
        <f t="shared" si="35"/>
        <v>0</v>
      </c>
      <c r="BD17" t="str">
        <f t="shared" si="36"/>
        <v>SK Sturm Graz</v>
      </c>
      <c r="BE17" t="str">
        <f t="shared" si="37"/>
        <v>Mladost Podgorica</v>
      </c>
      <c r="BF17">
        <f t="shared" si="30"/>
        <v>0</v>
      </c>
      <c r="BG17">
        <f t="shared" si="31"/>
        <v>3</v>
      </c>
      <c r="BI17">
        <f t="shared" si="38"/>
        <v>3</v>
      </c>
      <c r="BJ17">
        <f t="shared" si="39"/>
        <v>0</v>
      </c>
    </row>
    <row r="18" spans="1:62" x14ac:dyDescent="0.3">
      <c r="A18" t="s">
        <v>59</v>
      </c>
      <c r="B18" s="15">
        <v>42936</v>
      </c>
      <c r="C18" t="s">
        <v>35</v>
      </c>
      <c r="D18" t="s">
        <v>36</v>
      </c>
      <c r="E18" t="s">
        <v>61</v>
      </c>
      <c r="F18" s="11">
        <v>0.77083333333333337</v>
      </c>
      <c r="G18">
        <v>10100</v>
      </c>
      <c r="H18" s="1">
        <v>4</v>
      </c>
      <c r="I18" s="1">
        <v>0</v>
      </c>
      <c r="J18" s="1" t="s">
        <v>221</v>
      </c>
      <c r="K18" s="1" t="s">
        <v>58</v>
      </c>
      <c r="L18" s="1">
        <v>0</v>
      </c>
      <c r="M18" s="1">
        <v>3</v>
      </c>
      <c r="N18" s="1" t="str">
        <f t="shared" si="14"/>
        <v>N</v>
      </c>
      <c r="O18" s="1" t="str">
        <f t="shared" si="15"/>
        <v>S</v>
      </c>
      <c r="P18" s="1">
        <f t="shared" si="16"/>
        <v>-3</v>
      </c>
      <c r="Q18" s="4">
        <f>IFERROR((SUMIF($J$2:K18,J18,$L$2:M18)-L18)/(COUNTIF($J$2:K18,J18)-1),0)</f>
        <v>1</v>
      </c>
      <c r="R18" s="4">
        <f>IFERROR((SUMIF($AT$2:AT18,AT18,$AV$2:AW18)-AV18)/(COUNTIF($J$2:K18,J18)-1),0)</f>
        <v>0</v>
      </c>
      <c r="S18" s="4">
        <f t="shared" si="17"/>
        <v>1</v>
      </c>
      <c r="T18" s="5">
        <f>IFERROR((SUMIF($AY$2:AZ18,AY18,$BA$2:BB18)-BA18)/(COUNTIF($J$2:K18,K18)-1),0)</f>
        <v>2.3333333333333335</v>
      </c>
      <c r="U18" s="5">
        <f>IFERROR((SUMIF($BD$2:BE18,BD18,$BF$2:BG18)-BF18)/(COUNTIF($J$2:K18,K18)-1),0)</f>
        <v>1</v>
      </c>
      <c r="V18" s="5">
        <f t="shared" si="18"/>
        <v>1.3333333333333335</v>
      </c>
      <c r="W18" s="9">
        <f>IFERROR((SUMIF($J$2:J18,J18,L$2:L18)-L18)/(COUNTIF($J$2:J18,J18)-1),0)</f>
        <v>0</v>
      </c>
      <c r="X18" s="9">
        <f>IFERROR((SUMIF($J$2:J18,J18,M$2:M18)-M18)/(COUNTIF($J$2:J18,J18)-1),0)</f>
        <v>0</v>
      </c>
      <c r="Y18" s="9">
        <f t="shared" si="19"/>
        <v>0</v>
      </c>
      <c r="Z18" s="1">
        <f>IFERROR((SUMIF($K$2:K18,J18,$M$2:M18))/(COUNTIF($K$2:K18,J18)),0)</f>
        <v>1</v>
      </c>
      <c r="AA18" s="1">
        <f>IFERROR((SUMIF($K$2:K18,J18,$L$2:L18))/(COUNTIF($K$2:K18,J18)),0)</f>
        <v>1</v>
      </c>
      <c r="AB18" s="1">
        <f t="shared" si="20"/>
        <v>0</v>
      </c>
      <c r="AC18" s="9">
        <f>IFERROR((SUMIF($J$2:J18,K18,$L$2:L18))/(COUNTIF($J$2:J18,K18)),0)</f>
        <v>1</v>
      </c>
      <c r="AD18" s="9">
        <f>IFERROR((SUMIF($J$2:J18,K18,$M$2:M18))/(COUNTIF($J$2:J18,K18)),0)</f>
        <v>1</v>
      </c>
      <c r="AE18" s="9">
        <f t="shared" si="21"/>
        <v>0</v>
      </c>
      <c r="AF18" s="1">
        <f>IFERROR((SUMIF(K$2:K18,K18,M$2:M18)-M18)/(COUNTIF($K$2:K18,K18)-1),0)</f>
        <v>5</v>
      </c>
      <c r="AG18" s="1">
        <f>IFERROR((SUMIF(K$2:K18,K18,L$2:L18)-L18)/(COUNTIF($K$2:K18,K18)-1),0)</f>
        <v>1</v>
      </c>
      <c r="AH18" s="1">
        <f t="shared" si="22"/>
        <v>4</v>
      </c>
      <c r="AI18" s="1">
        <f t="shared" si="23"/>
        <v>0</v>
      </c>
      <c r="AJ18" s="1">
        <f t="shared" si="24"/>
        <v>3</v>
      </c>
      <c r="AK18" s="1">
        <f>SUMIF($J$2:K18,J18,AI$2:AJ18)-AI18</f>
        <v>1</v>
      </c>
      <c r="AL18" s="1">
        <f>SUMIF($AY$2:AZ18,AY18,$BI$2:BJ18)-BI18</f>
        <v>5</v>
      </c>
      <c r="AM18" s="1">
        <f>IFERROR((AK18)/(COUNTIF($J$2:K18,J18)-1),0)</f>
        <v>1</v>
      </c>
      <c r="AN18" s="1">
        <f>IFERROR((AL18)/(COUNTIF($J$2:K18,K18)-1),0)</f>
        <v>1.6666666666666667</v>
      </c>
      <c r="AP18" t="str">
        <f t="shared" si="25"/>
        <v>SC Rheindorf Altach</v>
      </c>
      <c r="AQ18">
        <f>COUNTIF($J$2:J18,J18)</f>
        <v>1</v>
      </c>
      <c r="AR18">
        <f>COUNTIF($K$2:K18,K18)</f>
        <v>2</v>
      </c>
      <c r="AT18" s="1" t="str">
        <f t="shared" si="26"/>
        <v>Dynamo Brest</v>
      </c>
      <c r="AU18" s="1" t="str">
        <f t="shared" si="27"/>
        <v>SC Rheindorf Altach</v>
      </c>
      <c r="AV18">
        <f t="shared" si="28"/>
        <v>3</v>
      </c>
      <c r="AW18" s="1">
        <f t="shared" si="29"/>
        <v>0</v>
      </c>
      <c r="AY18" t="str">
        <f t="shared" si="32"/>
        <v>SC Rheindorf Altach</v>
      </c>
      <c r="AZ18" t="str">
        <f t="shared" si="33"/>
        <v>Dynamo Brest</v>
      </c>
      <c r="BA18">
        <f t="shared" si="34"/>
        <v>3</v>
      </c>
      <c r="BB18">
        <f t="shared" si="35"/>
        <v>0</v>
      </c>
      <c r="BD18" t="str">
        <f t="shared" si="36"/>
        <v>SC Rheindorf Altach</v>
      </c>
      <c r="BE18" t="str">
        <f t="shared" si="37"/>
        <v>Dynamo Brest</v>
      </c>
      <c r="BF18">
        <f t="shared" si="30"/>
        <v>0</v>
      </c>
      <c r="BG18">
        <f t="shared" si="31"/>
        <v>3</v>
      </c>
      <c r="BI18">
        <f t="shared" si="38"/>
        <v>3</v>
      </c>
      <c r="BJ18">
        <f t="shared" si="39"/>
        <v>0</v>
      </c>
    </row>
    <row r="19" spans="1:62" x14ac:dyDescent="0.3">
      <c r="A19" t="s">
        <v>47</v>
      </c>
      <c r="B19" s="15">
        <v>42938</v>
      </c>
      <c r="C19" t="s">
        <v>35</v>
      </c>
      <c r="D19" t="s">
        <v>36</v>
      </c>
      <c r="E19" t="s">
        <v>43</v>
      </c>
      <c r="F19" s="11">
        <v>0.77083333333333337</v>
      </c>
      <c r="G19">
        <v>4005</v>
      </c>
      <c r="H19" s="1">
        <v>3</v>
      </c>
      <c r="I19" s="1">
        <v>0</v>
      </c>
      <c r="J19" s="1" t="s">
        <v>49</v>
      </c>
      <c r="K19" s="1" t="s">
        <v>40</v>
      </c>
      <c r="L19" s="1">
        <v>0</v>
      </c>
      <c r="M19" s="1">
        <v>2</v>
      </c>
      <c r="N19" s="1" t="str">
        <f t="shared" si="14"/>
        <v>N</v>
      </c>
      <c r="O19" s="1" t="str">
        <f t="shared" si="15"/>
        <v>S</v>
      </c>
      <c r="P19" s="1">
        <f t="shared" si="16"/>
        <v>-2</v>
      </c>
      <c r="Q19" s="4">
        <f>IFERROR((SUMIF($J$2:K19,J19,$L$2:M19)-L19)/(COUNTIF($J$2:K19,J19)-1),0)</f>
        <v>2</v>
      </c>
      <c r="R19" s="4">
        <f>IFERROR((SUMIF($AT$2:AT19,AT19,$AV$2:AW19)-AV19)/(COUNTIF($J$2:K19,J19)-1),0)</f>
        <v>0</v>
      </c>
      <c r="S19" s="4">
        <f t="shared" si="17"/>
        <v>2</v>
      </c>
      <c r="T19" s="5">
        <f>IFERROR((SUMIF($AY$2:AZ19,AY19,$BA$2:BB19)-BA19)/(COUNTIF($J$2:K19,K19)-1),0)</f>
        <v>4.333333333333333</v>
      </c>
      <c r="U19" s="5">
        <f>IFERROR((SUMIF($BD$2:BE19,BD19,$BF$2:BG19)-BF19)/(COUNTIF($J$2:K19,K19)-1),0)</f>
        <v>0</v>
      </c>
      <c r="V19" s="5">
        <f t="shared" si="18"/>
        <v>4.333333333333333</v>
      </c>
      <c r="W19" s="9">
        <f>IFERROR((SUMIF($J$2:J19,J19,L$2:L19)-L19)/(COUNTIF($J$2:J19,J19)-1),0)</f>
        <v>0</v>
      </c>
      <c r="X19" s="9">
        <f>IFERROR((SUMIF($J$2:J19,J19,M$2:M19)-M19)/(COUNTIF($J$2:J19,J19)-1),0)</f>
        <v>0</v>
      </c>
      <c r="Y19" s="9">
        <f t="shared" si="19"/>
        <v>0</v>
      </c>
      <c r="Z19" s="1">
        <f>IFERROR((SUMIF($K$2:K19,J19,$M$2:M19))/(COUNTIF($K$2:K19,J19)),0)</f>
        <v>2</v>
      </c>
      <c r="AA19" s="1">
        <f>IFERROR((SUMIF($K$2:K19,J19,$L$2:L19))/(COUNTIF($K$2:K19,J19)),0)</f>
        <v>1</v>
      </c>
      <c r="AB19" s="1">
        <f t="shared" si="20"/>
        <v>1</v>
      </c>
      <c r="AC19" s="9">
        <f>IFERROR((SUMIF($J$2:J19,K19,$L$2:L19))/(COUNTIF($J$2:J19,K19)),0)</f>
        <v>3</v>
      </c>
      <c r="AD19" s="9">
        <f>IFERROR((SUMIF($J$2:J19,K19,$M$2:M19))/(COUNTIF($J$2:J19,K19)),0)</f>
        <v>0</v>
      </c>
      <c r="AE19" s="9">
        <f t="shared" si="21"/>
        <v>3</v>
      </c>
      <c r="AF19" s="1">
        <f>IFERROR((SUMIF(K$2:K19,K19,M$2:M19)-M19)/(COUNTIF($K$2:K19,K19)-1),0)</f>
        <v>5</v>
      </c>
      <c r="AG19" s="1">
        <f>IFERROR((SUMIF(K$2:K19,K19,L$2:L19)-L19)/(COUNTIF($K$2:K19,K19)-1),0)</f>
        <v>0</v>
      </c>
      <c r="AH19" s="1">
        <f t="shared" si="22"/>
        <v>5</v>
      </c>
      <c r="AI19" s="1">
        <f t="shared" si="23"/>
        <v>0</v>
      </c>
      <c r="AJ19" s="1">
        <f t="shared" si="24"/>
        <v>3</v>
      </c>
      <c r="AK19" s="1">
        <f>SUMIF($J$2:K19,J19,AI$2:AJ19)-AI19</f>
        <v>3</v>
      </c>
      <c r="AL19" s="1">
        <f>SUMIF($AY$2:AZ19,AY19,$BI$2:BJ19)-BI19</f>
        <v>9</v>
      </c>
      <c r="AM19" s="1">
        <f>IFERROR((AK19)/(COUNTIF($J$2:K19,J19)-1),0)</f>
        <v>3</v>
      </c>
      <c r="AN19" s="1">
        <f>IFERROR((AL19)/(COUNTIF($J$2:K19,K19)-1),0)</f>
        <v>3</v>
      </c>
      <c r="AP19" t="str">
        <f t="shared" si="25"/>
        <v>Red Bull Salzburg</v>
      </c>
      <c r="AQ19">
        <f>COUNTIF($J$2:J19,J19)</f>
        <v>1</v>
      </c>
      <c r="AR19">
        <f>COUNTIF($K$2:K19,K19)</f>
        <v>3</v>
      </c>
      <c r="AT19" s="1" t="str">
        <f t="shared" si="26"/>
        <v>Wolfsberger AC</v>
      </c>
      <c r="AU19" s="1" t="str">
        <f t="shared" si="27"/>
        <v>Red Bull Salzburg</v>
      </c>
      <c r="AV19">
        <f t="shared" si="28"/>
        <v>2</v>
      </c>
      <c r="AW19" s="1">
        <f t="shared" si="29"/>
        <v>0</v>
      </c>
      <c r="AY19" t="str">
        <f t="shared" si="32"/>
        <v>Red Bull Salzburg</v>
      </c>
      <c r="AZ19" t="str">
        <f t="shared" si="33"/>
        <v>Wolfsberger AC</v>
      </c>
      <c r="BA19">
        <f t="shared" si="34"/>
        <v>2</v>
      </c>
      <c r="BB19">
        <f t="shared" si="35"/>
        <v>0</v>
      </c>
      <c r="BD19" t="str">
        <f t="shared" si="36"/>
        <v>Red Bull Salzburg</v>
      </c>
      <c r="BE19" t="str">
        <f t="shared" si="37"/>
        <v>Wolfsberger AC</v>
      </c>
      <c r="BF19">
        <f t="shared" si="30"/>
        <v>0</v>
      </c>
      <c r="BG19">
        <f t="shared" si="31"/>
        <v>2</v>
      </c>
      <c r="BI19">
        <f t="shared" si="38"/>
        <v>3</v>
      </c>
      <c r="BJ19">
        <f t="shared" si="39"/>
        <v>0</v>
      </c>
    </row>
    <row r="20" spans="1:62" x14ac:dyDescent="0.3">
      <c r="A20" t="s">
        <v>47</v>
      </c>
      <c r="B20" s="15" t="s">
        <v>48</v>
      </c>
      <c r="C20" t="s">
        <v>35</v>
      </c>
      <c r="D20" t="s">
        <v>36</v>
      </c>
      <c r="E20" t="s">
        <v>43</v>
      </c>
      <c r="F20" s="11">
        <v>0.77083333333333337</v>
      </c>
      <c r="G20">
        <v>5277</v>
      </c>
      <c r="H20" s="1">
        <v>7</v>
      </c>
      <c r="I20" s="1">
        <v>0</v>
      </c>
      <c r="J20" s="1" t="s">
        <v>0</v>
      </c>
      <c r="K20" s="1" t="s">
        <v>56</v>
      </c>
      <c r="L20" s="1">
        <v>3</v>
      </c>
      <c r="M20" s="1">
        <v>0</v>
      </c>
      <c r="N20" s="1" t="str">
        <f t="shared" si="14"/>
        <v>S</v>
      </c>
      <c r="O20" s="1" t="str">
        <f t="shared" si="15"/>
        <v>N</v>
      </c>
      <c r="P20" s="1">
        <f t="shared" si="16"/>
        <v>3</v>
      </c>
      <c r="Q20" s="4">
        <f>IFERROR((SUMIF($J$2:K20,J20,$L$2:M20)-L20)/(COUNTIF($J$2:K20,J20)-1),0)</f>
        <v>1</v>
      </c>
      <c r="R20" s="4">
        <f>IFERROR((SUMIF($AT$2:AT20,AT20,$AV$2:AW20)-AV20)/(COUNTIF($J$2:K20,J20)-1),0)</f>
        <v>0</v>
      </c>
      <c r="S20" s="4">
        <f t="shared" si="17"/>
        <v>1</v>
      </c>
      <c r="T20" s="5">
        <f>IFERROR((SUMIF($AY$2:AZ20,AY20,$BA$2:BB20)-BA20)/(COUNTIF($J$2:K20,K20)-1),0)</f>
        <v>3</v>
      </c>
      <c r="U20" s="5">
        <f>IFERROR((SUMIF($BD$2:BE20,BD20,$BF$2:BG20)-BF20)/(COUNTIF($J$2:K20,K20)-1),0)</f>
        <v>1</v>
      </c>
      <c r="V20" s="5">
        <f t="shared" si="18"/>
        <v>2</v>
      </c>
      <c r="W20" s="9">
        <f>IFERROR((SUMIF($J$2:J20,J20,L$2:L20)-L20)/(COUNTIF($J$2:J20,J20)-1),0)</f>
        <v>0</v>
      </c>
      <c r="X20" s="9">
        <f>IFERROR((SUMIF($J$2:J20,J20,M$2:M20)-M20)/(COUNTIF($J$2:J20,J20)-1),0)</f>
        <v>0</v>
      </c>
      <c r="Y20" s="9">
        <f t="shared" si="19"/>
        <v>0</v>
      </c>
      <c r="Z20" s="1">
        <f>IFERROR((SUMIF($K$2:K20,J20,$M$2:M20))/(COUNTIF($K$2:K20,J20)),0)</f>
        <v>1</v>
      </c>
      <c r="AA20" s="1">
        <f>IFERROR((SUMIF($K$2:K20,J20,$L$2:L20))/(COUNTIF($K$2:K20,J20)),0)</f>
        <v>0</v>
      </c>
      <c r="AB20" s="1">
        <f t="shared" si="20"/>
        <v>1</v>
      </c>
      <c r="AC20" s="9">
        <f>IFERROR((SUMIF($J$2:J20,K20,$L$2:L20))/(COUNTIF($J$2:J20,K20)),0)</f>
        <v>0</v>
      </c>
      <c r="AD20" s="9">
        <f>IFERROR((SUMIF($J$2:J20,K20,$M$2:M20))/(COUNTIF($J$2:J20,K20)),0)</f>
        <v>0</v>
      </c>
      <c r="AE20" s="9">
        <f t="shared" si="21"/>
        <v>0</v>
      </c>
      <c r="AF20" s="1">
        <f>IFERROR((SUMIF(K$2:K20,K20,M$2:M20)-M20)/(COUNTIF($K$2:K20,K20)-1),0)</f>
        <v>3</v>
      </c>
      <c r="AG20" s="1">
        <f>IFERROR((SUMIF(K$2:K20,K20,L$2:L20)-L20)/(COUNTIF($K$2:K20,K20)-1),0)</f>
        <v>1</v>
      </c>
      <c r="AH20" s="1">
        <f t="shared" si="22"/>
        <v>2</v>
      </c>
      <c r="AI20" s="1">
        <f t="shared" si="23"/>
        <v>3</v>
      </c>
      <c r="AJ20" s="1">
        <f t="shared" si="24"/>
        <v>0</v>
      </c>
      <c r="AK20" s="1">
        <f>SUMIF($J$2:K20,J20,AI$2:AJ20)-AI20</f>
        <v>3</v>
      </c>
      <c r="AL20" s="1">
        <f>SUMIF($AY$2:AZ20,AY20,$BI$2:BJ20)-BI20</f>
        <v>3</v>
      </c>
      <c r="AM20" s="1">
        <f>IFERROR((AK20)/(COUNTIF($J$2:K20,J20)-1),0)</f>
        <v>3</v>
      </c>
      <c r="AN20" s="1">
        <f>IFERROR((AL20)/(COUNTIF($J$2:K20,K20)-1),0)</f>
        <v>3</v>
      </c>
      <c r="AP20" t="str">
        <f t="shared" si="25"/>
        <v>FC Admira Wacker Mödling</v>
      </c>
      <c r="AQ20">
        <f>COUNTIF($J$2:J20,J20)</f>
        <v>1</v>
      </c>
      <c r="AR20">
        <f>COUNTIF($K$2:K20,K20)</f>
        <v>2</v>
      </c>
      <c r="AT20" s="1" t="str">
        <f t="shared" si="26"/>
        <v>LASK</v>
      </c>
      <c r="AU20" s="1" t="str">
        <f t="shared" si="27"/>
        <v>FC Admira Wacker Mödling</v>
      </c>
      <c r="AV20">
        <f t="shared" si="28"/>
        <v>0</v>
      </c>
      <c r="AW20" s="1">
        <f t="shared" si="29"/>
        <v>3</v>
      </c>
      <c r="AY20" t="str">
        <f t="shared" si="32"/>
        <v>FC Admira Wacker Mödling</v>
      </c>
      <c r="AZ20" t="str">
        <f t="shared" si="33"/>
        <v>LASK</v>
      </c>
      <c r="BA20">
        <f t="shared" si="34"/>
        <v>0</v>
      </c>
      <c r="BB20">
        <f t="shared" si="35"/>
        <v>3</v>
      </c>
      <c r="BD20" t="str">
        <f t="shared" si="36"/>
        <v>FC Admira Wacker Mödling</v>
      </c>
      <c r="BE20" t="str">
        <f t="shared" si="37"/>
        <v>LASK</v>
      </c>
      <c r="BF20">
        <f t="shared" si="30"/>
        <v>3</v>
      </c>
      <c r="BG20">
        <f t="shared" si="31"/>
        <v>0</v>
      </c>
      <c r="BI20">
        <f t="shared" si="38"/>
        <v>0</v>
      </c>
      <c r="BJ20">
        <f t="shared" si="39"/>
        <v>3</v>
      </c>
    </row>
    <row r="21" spans="1:62" x14ac:dyDescent="0.3">
      <c r="A21" t="s">
        <v>47</v>
      </c>
      <c r="B21" s="15" t="s">
        <v>48</v>
      </c>
      <c r="C21" t="s">
        <v>35</v>
      </c>
      <c r="D21" t="s">
        <v>36</v>
      </c>
      <c r="E21" t="s">
        <v>43</v>
      </c>
      <c r="F21" s="11">
        <v>0.66666666666666663</v>
      </c>
      <c r="G21">
        <v>17800</v>
      </c>
      <c r="H21" s="1">
        <v>6</v>
      </c>
      <c r="I21" s="1">
        <v>0</v>
      </c>
      <c r="J21" s="1" t="s">
        <v>71</v>
      </c>
      <c r="K21" s="1" t="s">
        <v>76</v>
      </c>
      <c r="L21" s="1">
        <v>2</v>
      </c>
      <c r="M21" s="1">
        <v>2</v>
      </c>
      <c r="N21" s="1" t="str">
        <f t="shared" si="14"/>
        <v>U</v>
      </c>
      <c r="O21" s="1" t="str">
        <f t="shared" si="15"/>
        <v>U</v>
      </c>
      <c r="P21" s="1">
        <f t="shared" si="16"/>
        <v>0</v>
      </c>
      <c r="Q21" s="4">
        <f>IFERROR((SUMIF($J$2:K21,J21,$L$2:M21)-L21)/(COUNTIF($J$2:K21,J21)-1),0)</f>
        <v>2</v>
      </c>
      <c r="R21" s="4">
        <f>IFERROR((SUMIF($AT$2:AT21,AT21,$AV$2:AW21)-AV21)/(COUNTIF($J$2:K21,J21)-1),0)</f>
        <v>0</v>
      </c>
      <c r="S21" s="4">
        <f t="shared" si="17"/>
        <v>2</v>
      </c>
      <c r="T21" s="5">
        <f>IFERROR((SUMIF($AY$2:AZ21,AY21,$BA$2:BB21)-BA21)/(COUNTIF($J$2:K21,K21)-1),0)</f>
        <v>6</v>
      </c>
      <c r="U21" s="5">
        <f>IFERROR((SUMIF($BD$2:BE21,BD21,$BF$2:BG21)-BF21)/(COUNTIF($J$2:K21,K21)-1),0)</f>
        <v>1</v>
      </c>
      <c r="V21" s="5">
        <f t="shared" si="18"/>
        <v>5</v>
      </c>
      <c r="W21" s="9">
        <f>IFERROR((SUMIF($J$2:J21,J21,L$2:L21)-L21)/(COUNTIF($J$2:J21,J21)-1),0)</f>
        <v>0</v>
      </c>
      <c r="X21" s="9">
        <f>IFERROR((SUMIF($J$2:J21,J21,M$2:M21)-M21)/(COUNTIF($J$2:J21,J21)-1),0)</f>
        <v>0</v>
      </c>
      <c r="Y21" s="9">
        <f t="shared" si="19"/>
        <v>0</v>
      </c>
      <c r="Z21" s="1">
        <f>IFERROR((SUMIF($K$2:K21,J21,$M$2:M21))/(COUNTIF($K$2:K21,J21)),0)</f>
        <v>2</v>
      </c>
      <c r="AA21" s="1">
        <f>IFERROR((SUMIF($K$2:K21,J21,$L$2:L21))/(COUNTIF($K$2:K21,J21)),0)</f>
        <v>0</v>
      </c>
      <c r="AB21" s="1">
        <f t="shared" si="20"/>
        <v>2</v>
      </c>
      <c r="AC21" s="9">
        <f>IFERROR((SUMIF($J$2:J21,K21,$L$2:L21))/(COUNTIF($J$2:J21,K21)),0)</f>
        <v>0</v>
      </c>
      <c r="AD21" s="9">
        <f>IFERROR((SUMIF($J$2:J21,K21,$M$2:M21))/(COUNTIF($J$2:J21,K21)),0)</f>
        <v>0</v>
      </c>
      <c r="AE21" s="9">
        <f t="shared" si="21"/>
        <v>0</v>
      </c>
      <c r="AF21" s="1">
        <f>IFERROR((SUMIF(K$2:K21,K21,M$2:M21)-M21)/(COUNTIF($K$2:K21,K21)-1),0)</f>
        <v>6</v>
      </c>
      <c r="AG21" s="1">
        <f>IFERROR((SUMIF(K$2:K21,K21,L$2:L21)-L21)/(COUNTIF($K$2:K21,K21)-1),0)</f>
        <v>1</v>
      </c>
      <c r="AH21" s="1">
        <f t="shared" si="22"/>
        <v>5</v>
      </c>
      <c r="AI21" s="1">
        <f t="shared" si="23"/>
        <v>1</v>
      </c>
      <c r="AJ21" s="1">
        <f t="shared" si="24"/>
        <v>1</v>
      </c>
      <c r="AK21" s="1">
        <f>SUMIF($J$2:K21,J21,AI$2:AJ21)-AI21</f>
        <v>3</v>
      </c>
      <c r="AL21" s="1">
        <f>SUMIF($AY$2:AZ21,AY21,$BI$2:BJ21)-BI21</f>
        <v>3</v>
      </c>
      <c r="AM21" s="1">
        <f>IFERROR((AK21)/(COUNTIF($J$2:K21,J21)-1),0)</f>
        <v>3</v>
      </c>
      <c r="AN21" s="1">
        <f>IFERROR((AL21)/(COUNTIF($J$2:K21,K21)-1),0)</f>
        <v>3</v>
      </c>
      <c r="AP21" t="str">
        <f t="shared" si="25"/>
        <v>SV Mattersburg</v>
      </c>
      <c r="AQ21">
        <f>COUNTIF($J$2:J21,J21)</f>
        <v>1</v>
      </c>
      <c r="AR21">
        <f>COUNTIF($K$2:K21,K21)</f>
        <v>2</v>
      </c>
      <c r="AT21" s="1" t="str">
        <f t="shared" si="26"/>
        <v>SK Rapid Wien</v>
      </c>
      <c r="AU21" s="1" t="str">
        <f t="shared" si="27"/>
        <v>SV Mattersburg</v>
      </c>
      <c r="AV21">
        <f t="shared" si="28"/>
        <v>2</v>
      </c>
      <c r="AW21" s="1">
        <f t="shared" si="29"/>
        <v>2</v>
      </c>
      <c r="AY21" t="str">
        <f t="shared" si="32"/>
        <v>SV Mattersburg</v>
      </c>
      <c r="AZ21" t="str">
        <f t="shared" si="33"/>
        <v>SK Rapid Wien</v>
      </c>
      <c r="BA21">
        <f t="shared" si="34"/>
        <v>2</v>
      </c>
      <c r="BB21">
        <f t="shared" si="35"/>
        <v>2</v>
      </c>
      <c r="BD21" t="str">
        <f t="shared" si="36"/>
        <v>SV Mattersburg</v>
      </c>
      <c r="BE21" t="str">
        <f t="shared" si="37"/>
        <v>SK Rapid Wien</v>
      </c>
      <c r="BF21">
        <f t="shared" si="30"/>
        <v>2</v>
      </c>
      <c r="BG21">
        <f t="shared" si="31"/>
        <v>2</v>
      </c>
      <c r="BI21">
        <f t="shared" si="38"/>
        <v>1</v>
      </c>
      <c r="BJ21">
        <f t="shared" si="39"/>
        <v>1</v>
      </c>
    </row>
    <row r="22" spans="1:62" x14ac:dyDescent="0.3">
      <c r="A22" t="s">
        <v>47</v>
      </c>
      <c r="B22" s="15" t="s">
        <v>144</v>
      </c>
      <c r="C22" t="s">
        <v>35</v>
      </c>
      <c r="D22" t="s">
        <v>36</v>
      </c>
      <c r="E22" t="s">
        <v>64</v>
      </c>
      <c r="F22" s="11">
        <v>0.6875</v>
      </c>
      <c r="G22">
        <v>5273</v>
      </c>
      <c r="H22" s="1">
        <v>9</v>
      </c>
      <c r="I22" s="1">
        <v>0</v>
      </c>
      <c r="J22" s="1" t="s">
        <v>58</v>
      </c>
      <c r="K22" s="1" t="s">
        <v>81</v>
      </c>
      <c r="L22" s="1">
        <v>3</v>
      </c>
      <c r="M22" s="1">
        <v>0</v>
      </c>
      <c r="N22" s="1" t="str">
        <f t="shared" si="14"/>
        <v>S</v>
      </c>
      <c r="O22" s="1" t="str">
        <f t="shared" si="15"/>
        <v>N</v>
      </c>
      <c r="P22" s="1">
        <f t="shared" si="16"/>
        <v>3</v>
      </c>
      <c r="Q22" s="4">
        <f>IFERROR((SUMIF($J$2:K22,J22,$L$2:M22)-L22)/(COUNTIF($J$2:K22,J22)-1),0)</f>
        <v>2.5</v>
      </c>
      <c r="R22" s="4">
        <f>IFERROR((SUMIF($AT$2:AT22,AT22,$AV$2:AW22)-AV22)/(COUNTIF($J$2:K22,J22)-1),0)</f>
        <v>0.5</v>
      </c>
      <c r="S22" s="4">
        <f t="shared" si="17"/>
        <v>2</v>
      </c>
      <c r="T22" s="5">
        <f>IFERROR((SUMIF($AY$2:AZ22,AY22,$BA$2:BB22)-BA22)/(COUNTIF($J$2:K22,K22)-1),0)</f>
        <v>0</v>
      </c>
      <c r="U22" s="5">
        <f>IFERROR((SUMIF($BD$2:BE22,BD22,$BF$2:BG22)-BF22)/(COUNTIF($J$2:K22,K22)-1),0)</f>
        <v>0</v>
      </c>
      <c r="V22" s="5">
        <f t="shared" si="18"/>
        <v>0</v>
      </c>
      <c r="W22" s="9">
        <f>IFERROR((SUMIF($J$2:J22,J22,L$2:L22)-L22)/(COUNTIF($J$2:J22,J22)-1),0)</f>
        <v>1</v>
      </c>
      <c r="X22" s="9">
        <f>IFERROR((SUMIF($J$2:J22,J22,M$2:M22)-M22)/(COUNTIF($J$2:J22,J22)-1),0)</f>
        <v>1</v>
      </c>
      <c r="Y22" s="9">
        <f t="shared" si="19"/>
        <v>0</v>
      </c>
      <c r="Z22" s="1">
        <f>IFERROR((SUMIF($K$2:K22,J22,$M$2:M22))/(COUNTIF($K$2:K22,J22)),0)</f>
        <v>4</v>
      </c>
      <c r="AA22" s="1">
        <f>IFERROR((SUMIF($K$2:K22,J22,$L$2:L22))/(COUNTIF($K$2:K22,J22)),0)</f>
        <v>0.5</v>
      </c>
      <c r="AB22" s="1">
        <f t="shared" si="20"/>
        <v>3.5</v>
      </c>
      <c r="AC22" s="9">
        <f>IFERROR((SUMIF($J$2:J22,K22,$L$2:L22))/(COUNTIF($J$2:J22,K22)),0)</f>
        <v>0</v>
      </c>
      <c r="AD22" s="9">
        <f>IFERROR((SUMIF($J$2:J22,K22,$M$2:M22))/(COUNTIF($J$2:J22,K22)),0)</f>
        <v>0</v>
      </c>
      <c r="AE22" s="9">
        <f t="shared" si="21"/>
        <v>0</v>
      </c>
      <c r="AF22" s="1">
        <f>IFERROR((SUMIF(K$2:K22,K22,M$2:M22)-M22)/(COUNTIF($K$2:K22,K22)-1),0)</f>
        <v>0</v>
      </c>
      <c r="AG22" s="1">
        <f>IFERROR((SUMIF(K$2:K22,K22,L$2:L22)-L22)/(COUNTIF($K$2:K22,K22)-1),0)</f>
        <v>0</v>
      </c>
      <c r="AH22" s="1">
        <f t="shared" si="22"/>
        <v>0</v>
      </c>
      <c r="AI22" s="1">
        <f t="shared" si="23"/>
        <v>3</v>
      </c>
      <c r="AJ22" s="1">
        <f t="shared" si="24"/>
        <v>0</v>
      </c>
      <c r="AK22" s="1">
        <f>SUMIF($J$2:K22,J22,AI$2:AJ22)-AI22</f>
        <v>8</v>
      </c>
      <c r="AL22" s="1">
        <f>SUMIF($AY$2:AZ22,AY22,$BI$2:BJ22)-BI22</f>
        <v>1</v>
      </c>
      <c r="AM22" s="1">
        <f>IFERROR((AK22)/(COUNTIF($J$2:K22,J22)-1),0)</f>
        <v>2</v>
      </c>
      <c r="AN22" s="1">
        <f>IFERROR((AL22)/(COUNTIF($J$2:K22,K22)-1),0)</f>
        <v>1</v>
      </c>
      <c r="AP22" t="str">
        <f t="shared" si="25"/>
        <v>Chikhura Sachkhere</v>
      </c>
      <c r="AQ22">
        <f>COUNTIF($J$2:J22,J22)</f>
        <v>3</v>
      </c>
      <c r="AR22">
        <f>COUNTIF($K$2:K22,K22)</f>
        <v>2</v>
      </c>
      <c r="AT22" s="1" t="str">
        <f t="shared" si="26"/>
        <v>SC Rheindorf Altach</v>
      </c>
      <c r="AU22" s="1" t="str">
        <f t="shared" si="27"/>
        <v>FK Austria Wien</v>
      </c>
      <c r="AV22">
        <f t="shared" si="28"/>
        <v>0</v>
      </c>
      <c r="AW22" s="1">
        <f t="shared" si="29"/>
        <v>3</v>
      </c>
      <c r="AY22" t="str">
        <f t="shared" si="32"/>
        <v>FK Austria Wien</v>
      </c>
      <c r="AZ22" t="str">
        <f t="shared" si="33"/>
        <v>SC Rheindorf Altach</v>
      </c>
      <c r="BA22">
        <f t="shared" si="34"/>
        <v>0</v>
      </c>
      <c r="BB22">
        <f t="shared" si="35"/>
        <v>3</v>
      </c>
      <c r="BD22" t="str">
        <f t="shared" si="36"/>
        <v>FK Austria Wien</v>
      </c>
      <c r="BE22" t="str">
        <f t="shared" si="37"/>
        <v>SC Rheindorf Altach</v>
      </c>
      <c r="BF22">
        <f t="shared" si="30"/>
        <v>3</v>
      </c>
      <c r="BG22">
        <f t="shared" si="31"/>
        <v>0</v>
      </c>
      <c r="BI22">
        <f t="shared" si="38"/>
        <v>0</v>
      </c>
      <c r="BJ22">
        <f t="shared" si="39"/>
        <v>3</v>
      </c>
    </row>
    <row r="23" spans="1:62" x14ac:dyDescent="0.3">
      <c r="A23" t="s">
        <v>47</v>
      </c>
      <c r="B23" s="15" t="s">
        <v>144</v>
      </c>
      <c r="C23" t="s">
        <v>35</v>
      </c>
      <c r="D23" t="s">
        <v>36</v>
      </c>
      <c r="E23" t="s">
        <v>64</v>
      </c>
      <c r="F23" s="11">
        <v>0.79166666666666663</v>
      </c>
      <c r="G23">
        <v>7281</v>
      </c>
      <c r="H23" s="1">
        <v>3</v>
      </c>
      <c r="I23" s="1">
        <v>0</v>
      </c>
      <c r="J23" s="1" t="s">
        <v>68</v>
      </c>
      <c r="K23" s="1" t="s">
        <v>65</v>
      </c>
      <c r="L23" s="1">
        <v>3</v>
      </c>
      <c r="M23" s="1">
        <v>2</v>
      </c>
      <c r="N23" s="1" t="str">
        <f t="shared" si="14"/>
        <v>S</v>
      </c>
      <c r="O23" s="1" t="str">
        <f t="shared" si="15"/>
        <v>N</v>
      </c>
      <c r="P23" s="1">
        <f t="shared" si="16"/>
        <v>1</v>
      </c>
      <c r="Q23" s="4">
        <f>IFERROR((SUMIF($J$2:K23,J23,$L$2:M23)-L23)/(COUNTIF($J$2:K23,J23)-1),0)</f>
        <v>2</v>
      </c>
      <c r="R23" s="4">
        <f>IFERROR((SUMIF($AT$2:AT23,AT23,$AV$2:AW23)-AV23)/(COUNTIF($J$2:K23,J23)-1),0)</f>
        <v>0.33333333333333331</v>
      </c>
      <c r="S23" s="4">
        <f t="shared" si="17"/>
        <v>1.6666666666666667</v>
      </c>
      <c r="T23" s="5">
        <f>IFERROR((SUMIF($AY$2:AZ23,AY23,$BA$2:BB23)-BA23)/(COUNTIF($J$2:K23,K23)-1),0)</f>
        <v>1</v>
      </c>
      <c r="U23" s="5">
        <f>IFERROR((SUMIF($BD$2:BE23,BD23,$BF$2:BG23)-BF23)/(COUNTIF($J$2:K23,K23)-1),0)</f>
        <v>2</v>
      </c>
      <c r="V23" s="5">
        <f t="shared" si="18"/>
        <v>-1</v>
      </c>
      <c r="W23" s="9">
        <f>IFERROR((SUMIF($J$2:J23,J23,L$2:L23)-L23)/(COUNTIF($J$2:J23,J23)-1),0)</f>
        <v>0</v>
      </c>
      <c r="X23" s="9">
        <f>IFERROR((SUMIF($J$2:J23,J23,M$2:M23)-M23)/(COUNTIF($J$2:J23,J23)-1),0)</f>
        <v>1</v>
      </c>
      <c r="Y23" s="9">
        <f t="shared" si="19"/>
        <v>-1</v>
      </c>
      <c r="Z23" s="1">
        <f>IFERROR((SUMIF($K$2:K23,J23,$M$2:M23))/(COUNTIF($K$2:K23,J23)),0)</f>
        <v>3</v>
      </c>
      <c r="AA23" s="1">
        <f>IFERROR((SUMIF($K$2:K23,J23,$L$2:L23))/(COUNTIF($K$2:K23,J23)),0)</f>
        <v>0</v>
      </c>
      <c r="AB23" s="1">
        <f t="shared" si="20"/>
        <v>3</v>
      </c>
      <c r="AC23" s="9">
        <f>IFERROR((SUMIF($J$2:J23,K23,$L$2:L23))/(COUNTIF($J$2:J23,K23)),0)</f>
        <v>0</v>
      </c>
      <c r="AD23" s="9">
        <f>IFERROR((SUMIF($J$2:J23,K23,$M$2:M23))/(COUNTIF($J$2:J23,K23)),0)</f>
        <v>0</v>
      </c>
      <c r="AE23" s="9">
        <f t="shared" si="21"/>
        <v>0</v>
      </c>
      <c r="AF23" s="1">
        <f>IFERROR((SUMIF(K$2:K23,K23,M$2:M23)-M23)/(COUNTIF($K$2:K23,K23)-1),0)</f>
        <v>1</v>
      </c>
      <c r="AG23" s="1">
        <f>IFERROR((SUMIF(K$2:K23,K23,L$2:L23)-L23)/(COUNTIF($K$2:K23,K23)-1),0)</f>
        <v>2</v>
      </c>
      <c r="AH23" s="1">
        <f t="shared" si="22"/>
        <v>-1</v>
      </c>
      <c r="AI23" s="1">
        <f t="shared" si="23"/>
        <v>3</v>
      </c>
      <c r="AJ23" s="1">
        <f t="shared" si="24"/>
        <v>0</v>
      </c>
      <c r="AK23" s="1">
        <f>SUMIF($J$2:K23,J23,AI$2:AJ23)-AI23</f>
        <v>6</v>
      </c>
      <c r="AL23" s="1">
        <f>SUMIF($AY$2:AZ23,AY23,$BI$2:BJ23)-BI23</f>
        <v>0</v>
      </c>
      <c r="AM23" s="1">
        <f>IFERROR((AK23)/(COUNTIF($J$2:K23,J23)-1),0)</f>
        <v>2</v>
      </c>
      <c r="AN23" s="1">
        <f>IFERROR((AL23)/(COUNTIF($J$2:K23,K23)-1),0)</f>
        <v>0</v>
      </c>
      <c r="AP23" t="str">
        <f t="shared" si="25"/>
        <v>Mladost Podgorica</v>
      </c>
      <c r="AQ23">
        <f>COUNTIF($J$2:J23,J23)</f>
        <v>2</v>
      </c>
      <c r="AR23">
        <f>COUNTIF($K$2:K23,K23)</f>
        <v>2</v>
      </c>
      <c r="AT23" s="1" t="str">
        <f t="shared" si="26"/>
        <v>SK Sturm Graz</v>
      </c>
      <c r="AU23" s="1" t="str">
        <f t="shared" si="27"/>
        <v>SKN St. Pölten</v>
      </c>
      <c r="AV23">
        <f t="shared" si="28"/>
        <v>2</v>
      </c>
      <c r="AW23" s="1">
        <f t="shared" si="29"/>
        <v>3</v>
      </c>
      <c r="AY23" t="str">
        <f t="shared" si="32"/>
        <v>SKN St. Pölten</v>
      </c>
      <c r="AZ23" t="str">
        <f t="shared" si="33"/>
        <v>SK Sturm Graz</v>
      </c>
      <c r="BA23">
        <f t="shared" si="34"/>
        <v>2</v>
      </c>
      <c r="BB23">
        <f t="shared" si="35"/>
        <v>3</v>
      </c>
      <c r="BD23" t="str">
        <f t="shared" si="36"/>
        <v>SKN St. Pölten</v>
      </c>
      <c r="BE23" t="str">
        <f t="shared" si="37"/>
        <v>SK Sturm Graz</v>
      </c>
      <c r="BF23">
        <f t="shared" si="30"/>
        <v>3</v>
      </c>
      <c r="BG23">
        <f t="shared" si="31"/>
        <v>2</v>
      </c>
      <c r="BI23">
        <f t="shared" si="38"/>
        <v>0</v>
      </c>
      <c r="BJ23">
        <f t="shared" si="39"/>
        <v>3</v>
      </c>
    </row>
    <row r="24" spans="1:62" x14ac:dyDescent="0.3">
      <c r="A24" t="s">
        <v>33</v>
      </c>
      <c r="B24" s="15">
        <v>42942</v>
      </c>
      <c r="C24" t="s">
        <v>35</v>
      </c>
      <c r="D24" t="s">
        <v>36</v>
      </c>
      <c r="E24" t="s">
        <v>46</v>
      </c>
      <c r="F24" s="11">
        <v>0.78125</v>
      </c>
      <c r="G24">
        <v>12714</v>
      </c>
      <c r="H24" s="1">
        <v>4</v>
      </c>
      <c r="I24" s="1">
        <v>0</v>
      </c>
      <c r="J24" s="1" t="s">
        <v>40</v>
      </c>
      <c r="K24" s="1" t="s">
        <v>51</v>
      </c>
      <c r="L24" s="1">
        <v>1</v>
      </c>
      <c r="M24" s="1">
        <v>1</v>
      </c>
      <c r="N24" s="1" t="str">
        <f t="shared" si="14"/>
        <v>U</v>
      </c>
      <c r="O24" s="1" t="str">
        <f t="shared" si="15"/>
        <v>U</v>
      </c>
      <c r="P24" s="1">
        <f t="shared" si="16"/>
        <v>0</v>
      </c>
      <c r="Q24" s="4">
        <f>IFERROR((SUMIF($J$2:K24,J24,$L$2:M24)-L24)/(COUNTIF($J$2:K24,J24)-1),0)</f>
        <v>3.75</v>
      </c>
      <c r="R24" s="4">
        <f>IFERROR((SUMIF($AT$2:AT24,AT24,$AV$2:AW24)-AV24)/(COUNTIF($J$2:K24,J24)-1),0)</f>
        <v>0</v>
      </c>
      <c r="S24" s="4">
        <f t="shared" si="17"/>
        <v>3.75</v>
      </c>
      <c r="T24" s="5">
        <f>IFERROR((SUMIF($AY$2:AZ24,AY24,$BA$2:BB24)-BA24)/(COUNTIF($J$2:K24,K24)-1),0)</f>
        <v>0</v>
      </c>
      <c r="U24" s="5">
        <f>IFERROR((SUMIF($BD$2:BE24,BD24,$BF$2:BG24)-BF24)/(COUNTIF($J$2:K24,K24)-1),0)</f>
        <v>0</v>
      </c>
      <c r="V24" s="5">
        <f t="shared" si="18"/>
        <v>0</v>
      </c>
      <c r="W24" s="9">
        <f>IFERROR((SUMIF($J$2:J24,J24,L$2:L24)-L24)/(COUNTIF($J$2:J24,J24)-1),0)</f>
        <v>3</v>
      </c>
      <c r="X24" s="9">
        <f>IFERROR((SUMIF($J$2:J24,J24,M$2:M24)-M24)/(COUNTIF($J$2:J24,J24)-1),0)</f>
        <v>0</v>
      </c>
      <c r="Y24" s="9">
        <f t="shared" si="19"/>
        <v>3</v>
      </c>
      <c r="Z24" s="1">
        <f>IFERROR((SUMIF($K$2:K24,J24,$M$2:M24))/(COUNTIF($K$2:K24,J24)),0)</f>
        <v>4</v>
      </c>
      <c r="AA24" s="1">
        <f>IFERROR((SUMIF($K$2:K24,J24,$L$2:L24))/(COUNTIF($K$2:K24,J24)),0)</f>
        <v>0</v>
      </c>
      <c r="AB24" s="1">
        <f t="shared" si="20"/>
        <v>4</v>
      </c>
      <c r="AC24" s="9">
        <f>IFERROR((SUMIF($J$2:J24,K24,$L$2:L24))/(COUNTIF($J$2:J24,K24)),0)</f>
        <v>0</v>
      </c>
      <c r="AD24" s="9">
        <f>IFERROR((SUMIF($J$2:J24,K24,$M$2:M24))/(COUNTIF($J$2:J24,K24)),0)</f>
        <v>0</v>
      </c>
      <c r="AE24" s="9">
        <f t="shared" si="21"/>
        <v>0</v>
      </c>
      <c r="AF24" s="1">
        <f>IFERROR((SUMIF(K$2:K24,K24,M$2:M24)-M24)/(COUNTIF($K$2:K24,K24)-1),0)</f>
        <v>0</v>
      </c>
      <c r="AG24" s="1">
        <f>IFERROR((SUMIF(K$2:K24,K24,L$2:L24)-L24)/(COUNTIF($K$2:K24,K24)-1),0)</f>
        <v>0</v>
      </c>
      <c r="AH24" s="1">
        <f t="shared" si="22"/>
        <v>0</v>
      </c>
      <c r="AI24" s="1">
        <f t="shared" si="23"/>
        <v>1</v>
      </c>
      <c r="AJ24" s="1">
        <f t="shared" si="24"/>
        <v>1</v>
      </c>
      <c r="AK24" s="1">
        <f>SUMIF($J$2:K24,J24,AI$2:AJ24)-AI24</f>
        <v>12</v>
      </c>
      <c r="AL24" s="1">
        <f>SUMIF($AY$2:AZ24,AY24,$BI$2:BJ24)-BI24</f>
        <v>0</v>
      </c>
      <c r="AM24" s="1">
        <f>IFERROR((AK24)/(COUNTIF($J$2:K24,J24)-1),0)</f>
        <v>3</v>
      </c>
      <c r="AN24" s="1">
        <f>IFERROR((AL24)/(COUNTIF($J$2:K24,K24)-1),0)</f>
        <v>0</v>
      </c>
      <c r="AP24" t="str">
        <f t="shared" si="25"/>
        <v>Hibernians FC</v>
      </c>
      <c r="AQ24">
        <f>COUNTIF($J$2:J24,J24)</f>
        <v>2</v>
      </c>
      <c r="AR24">
        <f>COUNTIF($K$2:K24,K24)</f>
        <v>1</v>
      </c>
      <c r="AT24" s="1" t="str">
        <f t="shared" si="26"/>
        <v>Red Bull Salzburg</v>
      </c>
      <c r="AU24" s="1" t="str">
        <f t="shared" si="27"/>
        <v>HNK Rijeka</v>
      </c>
      <c r="AV24">
        <f t="shared" si="28"/>
        <v>1</v>
      </c>
      <c r="AW24" s="1">
        <f t="shared" si="29"/>
        <v>1</v>
      </c>
      <c r="AY24" t="str">
        <f t="shared" si="32"/>
        <v>HNK Rijeka</v>
      </c>
      <c r="AZ24" t="str">
        <f t="shared" si="33"/>
        <v>Red Bull Salzburg</v>
      </c>
      <c r="BA24">
        <f t="shared" si="34"/>
        <v>1</v>
      </c>
      <c r="BB24">
        <f t="shared" si="35"/>
        <v>1</v>
      </c>
      <c r="BD24" t="str">
        <f t="shared" si="36"/>
        <v>HNK Rijeka</v>
      </c>
      <c r="BE24" t="str">
        <f t="shared" si="37"/>
        <v>Red Bull Salzburg</v>
      </c>
      <c r="BF24">
        <f t="shared" si="30"/>
        <v>1</v>
      </c>
      <c r="BG24">
        <f t="shared" si="31"/>
        <v>1</v>
      </c>
      <c r="BI24">
        <f t="shared" si="38"/>
        <v>1</v>
      </c>
      <c r="BJ24">
        <f t="shared" si="39"/>
        <v>1</v>
      </c>
    </row>
    <row r="25" spans="1:62" x14ac:dyDescent="0.3">
      <c r="A25" t="s">
        <v>59</v>
      </c>
      <c r="B25" s="15" t="s">
        <v>145</v>
      </c>
      <c r="C25" t="s">
        <v>35</v>
      </c>
      <c r="D25" t="s">
        <v>36</v>
      </c>
      <c r="E25" t="s">
        <v>61</v>
      </c>
      <c r="F25" s="11">
        <v>0.87847222222222221</v>
      </c>
      <c r="G25">
        <v>5892</v>
      </c>
      <c r="H25" s="1">
        <v>4</v>
      </c>
      <c r="I25" s="1">
        <v>0</v>
      </c>
      <c r="J25" s="1" t="s">
        <v>81</v>
      </c>
      <c r="K25" s="1" t="s">
        <v>146</v>
      </c>
      <c r="L25" s="1">
        <v>0</v>
      </c>
      <c r="M25" s="1">
        <v>0</v>
      </c>
      <c r="N25" s="1" t="str">
        <f t="shared" si="14"/>
        <v>U</v>
      </c>
      <c r="O25" s="1" t="str">
        <f t="shared" si="15"/>
        <v>U</v>
      </c>
      <c r="P25" s="1">
        <f t="shared" si="16"/>
        <v>0</v>
      </c>
      <c r="Q25" s="4">
        <f>IFERROR((SUMIF($J$2:K25,J25,$L$2:M25)-L25)/(COUNTIF($J$2:K25,J25)-1),0)</f>
        <v>0</v>
      </c>
      <c r="R25" s="4">
        <f>IFERROR((SUMIF($AT$2:AT25,AT25,$AV$2:AW25)-AV25)/(COUNTIF($J$2:K25,J25)-1),0)</f>
        <v>0</v>
      </c>
      <c r="S25" s="4">
        <f t="shared" si="17"/>
        <v>0</v>
      </c>
      <c r="T25" s="5">
        <f>IFERROR((SUMIF($AY$2:AZ25,AY25,$BA$2:BB25)-BA25)/(COUNTIF($J$2:K25,K25)-1),0)</f>
        <v>0</v>
      </c>
      <c r="U25" s="5">
        <f>IFERROR((SUMIF($BD$2:BE25,BD25,$BF$2:BG25)-BF25)/(COUNTIF($J$2:K25,K25)-1),0)</f>
        <v>0</v>
      </c>
      <c r="V25" s="5">
        <f t="shared" si="18"/>
        <v>0</v>
      </c>
      <c r="W25" s="9">
        <f>IFERROR((SUMIF($J$2:J25,J25,L$2:L25)-L25)/(COUNTIF($J$2:J25,J25)-1),0)</f>
        <v>0</v>
      </c>
      <c r="X25" s="9">
        <f>IFERROR((SUMIF($J$2:J25,J25,M$2:M25)-M25)/(COUNTIF($J$2:J25,J25)-1),0)</f>
        <v>0</v>
      </c>
      <c r="Y25" s="9">
        <f t="shared" si="19"/>
        <v>0</v>
      </c>
      <c r="Z25" s="1">
        <f>IFERROR((SUMIF($K$2:K25,J25,$M$2:M25))/(COUNTIF($K$2:K25,J25)),0)</f>
        <v>0</v>
      </c>
      <c r="AA25" s="1">
        <f>IFERROR((SUMIF($K$2:K25,J25,$L$2:L25))/(COUNTIF($K$2:K25,J25)),0)</f>
        <v>1.5</v>
      </c>
      <c r="AB25" s="1">
        <f t="shared" si="20"/>
        <v>-1.5</v>
      </c>
      <c r="AC25" s="9">
        <f>IFERROR((SUMIF($J$2:J25,K25,$L$2:L25))/(COUNTIF($J$2:J25,K25)),0)</f>
        <v>0</v>
      </c>
      <c r="AD25" s="9">
        <f>IFERROR((SUMIF($J$2:J25,K25,$M$2:M25))/(COUNTIF($J$2:J25,K25)),0)</f>
        <v>0</v>
      </c>
      <c r="AE25" s="9">
        <f t="shared" si="21"/>
        <v>0</v>
      </c>
      <c r="AF25" s="1">
        <f>IFERROR((SUMIF(K$2:K25,K25,M$2:M25)-M25)/(COUNTIF($K$2:K25,K25)-1),0)</f>
        <v>0</v>
      </c>
      <c r="AG25" s="1">
        <f>IFERROR((SUMIF(K$2:K25,K25,L$2:L25)-L25)/(COUNTIF($K$2:K25,K25)-1),0)</f>
        <v>0</v>
      </c>
      <c r="AH25" s="1">
        <f t="shared" si="22"/>
        <v>0</v>
      </c>
      <c r="AI25" s="1">
        <f t="shared" si="23"/>
        <v>1</v>
      </c>
      <c r="AJ25" s="1">
        <f t="shared" si="24"/>
        <v>1</v>
      </c>
      <c r="AK25" s="1">
        <f>SUMIF($J$2:K25,J25,AI$2:AJ25)-AI25</f>
        <v>1</v>
      </c>
      <c r="AL25" s="1">
        <f>SUMIF($AY$2:AZ25,AY25,$BI$2:BJ25)-BI25</f>
        <v>0</v>
      </c>
      <c r="AM25" s="1">
        <f>IFERROR((AK25)/(COUNTIF($J$2:K25,J25)-1),0)</f>
        <v>0.5</v>
      </c>
      <c r="AN25" s="1">
        <f>IFERROR((AL25)/(COUNTIF($J$2:K25,K25)-1),0)</f>
        <v>0</v>
      </c>
      <c r="AP25" t="str">
        <f t="shared" si="25"/>
        <v>AEL Limassol</v>
      </c>
      <c r="AQ25">
        <f>COUNTIF($J$2:J25,J25)</f>
        <v>1</v>
      </c>
      <c r="AR25">
        <f>COUNTIF($K$2:K25,K25)</f>
        <v>1</v>
      </c>
      <c r="AT25" s="1" t="str">
        <f t="shared" si="26"/>
        <v>FK Austria Wien</v>
      </c>
      <c r="AU25" s="1" t="str">
        <f t="shared" si="27"/>
        <v>AEL Limassol</v>
      </c>
      <c r="AV25">
        <f t="shared" si="28"/>
        <v>0</v>
      </c>
      <c r="AW25" s="1">
        <f t="shared" si="29"/>
        <v>0</v>
      </c>
      <c r="AY25" t="str">
        <f t="shared" si="32"/>
        <v>AEL Limassol</v>
      </c>
      <c r="AZ25" t="str">
        <f t="shared" si="33"/>
        <v>FK Austria Wien</v>
      </c>
      <c r="BA25">
        <f t="shared" si="34"/>
        <v>0</v>
      </c>
      <c r="BB25">
        <f t="shared" si="35"/>
        <v>0</v>
      </c>
      <c r="BD25" t="str">
        <f t="shared" si="36"/>
        <v>AEL Limassol</v>
      </c>
      <c r="BE25" t="str">
        <f t="shared" si="37"/>
        <v>FK Austria Wien</v>
      </c>
      <c r="BF25">
        <f t="shared" si="30"/>
        <v>0</v>
      </c>
      <c r="BG25">
        <f t="shared" si="31"/>
        <v>0</v>
      </c>
      <c r="BI25">
        <f t="shared" si="38"/>
        <v>1</v>
      </c>
      <c r="BJ25">
        <f t="shared" si="39"/>
        <v>1</v>
      </c>
    </row>
    <row r="26" spans="1:62" x14ac:dyDescent="0.3">
      <c r="A26" t="s">
        <v>59</v>
      </c>
      <c r="B26" s="15" t="s">
        <v>145</v>
      </c>
      <c r="C26" t="s">
        <v>35</v>
      </c>
      <c r="D26" t="s">
        <v>36</v>
      </c>
      <c r="E26" t="s">
        <v>61</v>
      </c>
      <c r="F26" s="11">
        <v>0.79166666666666663</v>
      </c>
      <c r="G26">
        <v>15000</v>
      </c>
      <c r="H26" s="1">
        <v>4</v>
      </c>
      <c r="I26" s="1">
        <v>0</v>
      </c>
      <c r="J26" s="1" t="s">
        <v>68</v>
      </c>
      <c r="K26" s="1" t="s">
        <v>173</v>
      </c>
      <c r="L26" s="1">
        <v>1</v>
      </c>
      <c r="M26" s="1">
        <v>2</v>
      </c>
      <c r="N26" s="1" t="str">
        <f t="shared" si="14"/>
        <v>N</v>
      </c>
      <c r="O26" s="1" t="str">
        <f t="shared" si="15"/>
        <v>S</v>
      </c>
      <c r="P26" s="1">
        <f t="shared" si="16"/>
        <v>-1</v>
      </c>
      <c r="Q26" s="4">
        <f>IFERROR((SUMIF($J$2:K26,J26,$L$2:M26)-L26)/(COUNTIF($J$2:K26,J26)-1),0)</f>
        <v>2.25</v>
      </c>
      <c r="R26" s="4">
        <f>IFERROR((SUMIF($AT$2:AT26,AT26,$AV$2:AW26)-AV26)/(COUNTIF($J$2:K26,J26)-1),0)</f>
        <v>0.75</v>
      </c>
      <c r="S26" s="4">
        <f t="shared" si="17"/>
        <v>1.5</v>
      </c>
      <c r="T26" s="5">
        <f>IFERROR((SUMIF($AY$2:AZ26,AY26,$BA$2:BB26)-BA26)/(COUNTIF($J$2:K26,K26)-1),0)</f>
        <v>0</v>
      </c>
      <c r="U26" s="5">
        <f>IFERROR((SUMIF($BD$2:BE26,BD26,$BF$2:BG26)-BF26)/(COUNTIF($J$2:K26,K26)-1),0)</f>
        <v>0</v>
      </c>
      <c r="V26" s="5">
        <f t="shared" si="18"/>
        <v>0</v>
      </c>
      <c r="W26" s="9">
        <f>IFERROR((SUMIF($J$2:J26,J26,L$2:L26)-L26)/(COUNTIF($J$2:J26,J26)-1),0)</f>
        <v>1.5</v>
      </c>
      <c r="X26" s="9">
        <f>IFERROR((SUMIF($J$2:J26,J26,M$2:M26)-M26)/(COUNTIF($J$2:J26,J26)-1),0)</f>
        <v>1.5</v>
      </c>
      <c r="Y26" s="9">
        <f t="shared" si="19"/>
        <v>0</v>
      </c>
      <c r="Z26" s="1">
        <f>IFERROR((SUMIF($K$2:K26,J26,$M$2:M26))/(COUNTIF($K$2:K26,J26)),0)</f>
        <v>3</v>
      </c>
      <c r="AA26" s="1">
        <f>IFERROR((SUMIF($K$2:K26,J26,$L$2:L26))/(COUNTIF($K$2:K26,J26)),0)</f>
        <v>0</v>
      </c>
      <c r="AB26" s="1">
        <f t="shared" si="20"/>
        <v>3</v>
      </c>
      <c r="AC26" s="9">
        <f>IFERROR((SUMIF($J$2:J26,K26,$L$2:L26))/(COUNTIF($J$2:J26,K26)),0)</f>
        <v>0</v>
      </c>
      <c r="AD26" s="9">
        <f>IFERROR((SUMIF($J$2:J26,K26,$M$2:M26))/(COUNTIF($J$2:J26,K26)),0)</f>
        <v>0</v>
      </c>
      <c r="AE26" s="9">
        <f t="shared" si="21"/>
        <v>0</v>
      </c>
      <c r="AF26" s="1">
        <f>IFERROR((SUMIF(K$2:K26,K26,M$2:M26)-M26)/(COUNTIF($K$2:K26,K26)-1),0)</f>
        <v>0</v>
      </c>
      <c r="AG26" s="1">
        <f>IFERROR((SUMIF(K$2:K26,K26,L$2:L26)-L26)/(COUNTIF($K$2:K26,K26)-1),0)</f>
        <v>0</v>
      </c>
      <c r="AH26" s="1">
        <f t="shared" si="22"/>
        <v>0</v>
      </c>
      <c r="AI26" s="1">
        <f t="shared" si="23"/>
        <v>0</v>
      </c>
      <c r="AJ26" s="1">
        <f t="shared" si="24"/>
        <v>3</v>
      </c>
      <c r="AK26" s="1">
        <f>SUMIF($J$2:K26,J26,AI$2:AJ26)-AI26</f>
        <v>9</v>
      </c>
      <c r="AL26" s="1">
        <f>SUMIF($AY$2:AZ26,AY26,$BI$2:BJ26)-BI26</f>
        <v>0</v>
      </c>
      <c r="AM26" s="1">
        <f>IFERROR((AK26)/(COUNTIF($J$2:K26,J26)-1),0)</f>
        <v>2.25</v>
      </c>
      <c r="AN26" s="1">
        <f>IFERROR((AL26)/(COUNTIF($J$2:K26,K26)-1),0)</f>
        <v>0</v>
      </c>
      <c r="AP26" t="str">
        <f t="shared" si="25"/>
        <v>Mladost Podgorica</v>
      </c>
      <c r="AQ26">
        <f>COUNTIF($J$2:J26,J26)</f>
        <v>3</v>
      </c>
      <c r="AR26">
        <f>COUNTIF($K$2:K26,K26)</f>
        <v>1</v>
      </c>
      <c r="AT26" s="1" t="str">
        <f t="shared" si="26"/>
        <v>SK Sturm Graz</v>
      </c>
      <c r="AU26" s="1" t="str">
        <f t="shared" si="27"/>
        <v>Fenerbahce Istanbul</v>
      </c>
      <c r="AV26">
        <f t="shared" si="28"/>
        <v>2</v>
      </c>
      <c r="AW26" s="1">
        <f t="shared" si="29"/>
        <v>1</v>
      </c>
      <c r="AY26" t="str">
        <f t="shared" si="32"/>
        <v>Fenerbahce Istanbul</v>
      </c>
      <c r="AZ26" t="str">
        <f t="shared" si="33"/>
        <v>SK Sturm Graz</v>
      </c>
      <c r="BA26">
        <f t="shared" si="34"/>
        <v>2</v>
      </c>
      <c r="BB26">
        <f t="shared" si="35"/>
        <v>1</v>
      </c>
      <c r="BD26" t="str">
        <f t="shared" si="36"/>
        <v>Fenerbahce Istanbul</v>
      </c>
      <c r="BE26" t="str">
        <f t="shared" si="37"/>
        <v>SK Sturm Graz</v>
      </c>
      <c r="BF26">
        <f t="shared" si="30"/>
        <v>1</v>
      </c>
      <c r="BG26">
        <f t="shared" si="31"/>
        <v>2</v>
      </c>
      <c r="BI26">
        <f t="shared" si="38"/>
        <v>3</v>
      </c>
      <c r="BJ26">
        <f t="shared" si="39"/>
        <v>0</v>
      </c>
    </row>
    <row r="27" spans="1:62" x14ac:dyDescent="0.3">
      <c r="A27" t="s">
        <v>59</v>
      </c>
      <c r="B27" s="15">
        <v>42943</v>
      </c>
      <c r="C27" t="s">
        <v>35</v>
      </c>
      <c r="D27" t="s">
        <v>36</v>
      </c>
      <c r="E27" t="s">
        <v>61</v>
      </c>
      <c r="F27" s="11">
        <v>0.85416666666666663</v>
      </c>
      <c r="G27">
        <v>13745</v>
      </c>
      <c r="H27" s="1">
        <v>4</v>
      </c>
      <c r="I27" s="1">
        <v>0</v>
      </c>
      <c r="J27" s="1" t="s">
        <v>223</v>
      </c>
      <c r="K27" s="1" t="s">
        <v>58</v>
      </c>
      <c r="L27" s="1">
        <v>1</v>
      </c>
      <c r="M27" s="1">
        <v>1</v>
      </c>
      <c r="N27" s="1" t="str">
        <f t="shared" si="14"/>
        <v>U</v>
      </c>
      <c r="O27" s="1" t="str">
        <f t="shared" si="15"/>
        <v>U</v>
      </c>
      <c r="P27" s="1">
        <f t="shared" si="16"/>
        <v>0</v>
      </c>
      <c r="Q27" s="4">
        <f>IFERROR((SUMIF($J$2:K27,J27,$L$2:M27)-L27)/(COUNTIF($J$2:K27,J27)-1),0)</f>
        <v>0</v>
      </c>
      <c r="R27" s="4">
        <f>IFERROR((SUMIF($AT$2:AT27,AT27,$AV$2:AW27)-AV27)/(COUNTIF($J$2:K27,J27)-1),0)</f>
        <v>0</v>
      </c>
      <c r="S27" s="4">
        <f t="shared" si="17"/>
        <v>0</v>
      </c>
      <c r="T27" s="5">
        <f>IFERROR((SUMIF($AY$2:AZ27,AY27,$BA$2:BB27)-BA27)/(COUNTIF($J$2:K27,K27)-1),0)</f>
        <v>2.6</v>
      </c>
      <c r="U27" s="5">
        <f>IFERROR((SUMIF($BD$2:BE27,BD27,$BF$2:BG27)-BF27)/(COUNTIF($J$2:K27,K27)-1),0)</f>
        <v>0.6</v>
      </c>
      <c r="V27" s="5">
        <f t="shared" si="18"/>
        <v>2</v>
      </c>
      <c r="W27" s="9">
        <f>IFERROR((SUMIF($J$2:J27,J27,L$2:L27)-L27)/(COUNTIF($J$2:J27,J27)-1),0)</f>
        <v>0</v>
      </c>
      <c r="X27" s="9">
        <f>IFERROR((SUMIF($J$2:J27,J27,M$2:M27)-M27)/(COUNTIF($J$2:J27,J27)-1),0)</f>
        <v>0</v>
      </c>
      <c r="Y27" s="9">
        <f t="shared" si="19"/>
        <v>0</v>
      </c>
      <c r="Z27" s="1">
        <f>IFERROR((SUMIF($K$2:K27,J27,$M$2:M27))/(COUNTIF($K$2:K27,J27)),0)</f>
        <v>0</v>
      </c>
      <c r="AA27" s="1">
        <f>IFERROR((SUMIF($K$2:K27,J27,$L$2:L27))/(COUNTIF($K$2:K27,J27)),0)</f>
        <v>0</v>
      </c>
      <c r="AB27" s="1">
        <f t="shared" si="20"/>
        <v>0</v>
      </c>
      <c r="AC27" s="9">
        <f>IFERROR((SUMIF($J$2:J27,K27,$L$2:L27))/(COUNTIF($J$2:J27,K27)),0)</f>
        <v>1.6666666666666667</v>
      </c>
      <c r="AD27" s="9">
        <f>IFERROR((SUMIF($J$2:J27,K27,$M$2:M27))/(COUNTIF($J$2:J27,K27)),0)</f>
        <v>0.66666666666666663</v>
      </c>
      <c r="AE27" s="9">
        <f t="shared" si="21"/>
        <v>1</v>
      </c>
      <c r="AF27" s="1">
        <f>IFERROR((SUMIF(K$2:K27,K27,M$2:M27)-M27)/(COUNTIF($K$2:K27,K27)-1),0)</f>
        <v>4</v>
      </c>
      <c r="AG27" s="1">
        <f>IFERROR((SUMIF(K$2:K27,K27,L$2:L27)-L27)/(COUNTIF($K$2:K27,K27)-1),0)</f>
        <v>0.5</v>
      </c>
      <c r="AH27" s="1">
        <f t="shared" si="22"/>
        <v>3.5</v>
      </c>
      <c r="AI27" s="1">
        <f t="shared" si="23"/>
        <v>1</v>
      </c>
      <c r="AJ27" s="1">
        <f t="shared" si="24"/>
        <v>1</v>
      </c>
      <c r="AK27" s="1">
        <f>SUMIF($J$2:K27,J27,AI$2:AJ27)-AI27</f>
        <v>0</v>
      </c>
      <c r="AL27" s="1">
        <f>SUMIF($AY$2:AZ27,AY27,$BI$2:BJ27)-BI27</f>
        <v>11</v>
      </c>
      <c r="AM27" s="1">
        <f>IFERROR((AK27)/(COUNTIF($J$2:K27,J27)-1),0)</f>
        <v>0</v>
      </c>
      <c r="AN27" s="1">
        <f>IFERROR((AL27)/(COUNTIF($J$2:K27,K27)-1),0)</f>
        <v>2.2000000000000002</v>
      </c>
      <c r="AP27" t="str">
        <f t="shared" si="25"/>
        <v>SC Rheindorf Altach</v>
      </c>
      <c r="AQ27">
        <f>COUNTIF($J$2:J27,J27)</f>
        <v>1</v>
      </c>
      <c r="AR27">
        <f>COUNTIF($K$2:K27,K27)</f>
        <v>3</v>
      </c>
      <c r="AT27" s="1" t="str">
        <f t="shared" si="26"/>
        <v>KAA Gent</v>
      </c>
      <c r="AU27" s="1" t="str">
        <f t="shared" si="27"/>
        <v>SC Rheindorf Altach</v>
      </c>
      <c r="AV27">
        <f t="shared" si="28"/>
        <v>1</v>
      </c>
      <c r="AW27" s="1">
        <f t="shared" si="29"/>
        <v>1</v>
      </c>
      <c r="AY27" t="str">
        <f t="shared" si="32"/>
        <v>SC Rheindorf Altach</v>
      </c>
      <c r="AZ27" t="str">
        <f t="shared" si="33"/>
        <v>KAA Gent</v>
      </c>
      <c r="BA27">
        <f t="shared" si="34"/>
        <v>1</v>
      </c>
      <c r="BB27">
        <f t="shared" si="35"/>
        <v>1</v>
      </c>
      <c r="BD27" t="str">
        <f t="shared" si="36"/>
        <v>SC Rheindorf Altach</v>
      </c>
      <c r="BE27" t="str">
        <f t="shared" si="37"/>
        <v>KAA Gent</v>
      </c>
      <c r="BF27">
        <f t="shared" si="30"/>
        <v>1</v>
      </c>
      <c r="BG27">
        <f t="shared" si="31"/>
        <v>1</v>
      </c>
      <c r="BI27">
        <f t="shared" si="38"/>
        <v>1</v>
      </c>
      <c r="BJ27">
        <f t="shared" si="39"/>
        <v>1</v>
      </c>
    </row>
    <row r="28" spans="1:62" x14ac:dyDescent="0.3">
      <c r="A28" t="s">
        <v>47</v>
      </c>
      <c r="B28" s="15">
        <v>42945</v>
      </c>
      <c r="C28" t="s">
        <v>35</v>
      </c>
      <c r="D28" t="s">
        <v>36</v>
      </c>
      <c r="E28" t="s">
        <v>43</v>
      </c>
      <c r="F28" s="11">
        <v>0.66666666666666663</v>
      </c>
      <c r="G28">
        <v>10127</v>
      </c>
      <c r="H28" s="1">
        <v>3</v>
      </c>
      <c r="I28" s="1">
        <v>0</v>
      </c>
      <c r="J28" s="1" t="s">
        <v>40</v>
      </c>
      <c r="K28" s="1" t="s">
        <v>0</v>
      </c>
      <c r="L28" s="1">
        <v>1</v>
      </c>
      <c r="M28" s="1">
        <v>1</v>
      </c>
      <c r="N28" s="1" t="str">
        <f t="shared" si="14"/>
        <v>U</v>
      </c>
      <c r="O28" s="1" t="str">
        <f t="shared" si="15"/>
        <v>U</v>
      </c>
      <c r="P28" s="1">
        <f t="shared" si="16"/>
        <v>0</v>
      </c>
      <c r="Q28" s="4">
        <f>IFERROR((SUMIF($J$2:K28,J28,$L$2:M28)-L28)/(COUNTIF($J$2:K28,J28)-1),0)</f>
        <v>3.2</v>
      </c>
      <c r="R28" s="4">
        <f>IFERROR((SUMIF($AT$2:AT28,AT28,$AV$2:AW28)-AV28)/(COUNTIF($J$2:K28,J28)-1),0)</f>
        <v>0.2</v>
      </c>
      <c r="S28" s="4">
        <f t="shared" si="17"/>
        <v>3</v>
      </c>
      <c r="T28" s="5">
        <f>IFERROR((SUMIF($AY$2:AZ28,AY28,$BA$2:BB28)-BA28)/(COUNTIF($J$2:K28,K28)-1),0)</f>
        <v>2</v>
      </c>
      <c r="U28" s="5">
        <f>IFERROR((SUMIF($BD$2:BE28,BD28,$BF$2:BG28)-BF28)/(COUNTIF($J$2:K28,K28)-1),0)</f>
        <v>0</v>
      </c>
      <c r="V28" s="5">
        <f t="shared" si="18"/>
        <v>2</v>
      </c>
      <c r="W28" s="9">
        <f>IFERROR((SUMIF($J$2:J28,J28,L$2:L28)-L28)/(COUNTIF($J$2:J28,J28)-1),0)</f>
        <v>2</v>
      </c>
      <c r="X28" s="9">
        <f>IFERROR((SUMIF($J$2:J28,J28,M$2:M28)-M28)/(COUNTIF($J$2:J28,J28)-1),0)</f>
        <v>0.5</v>
      </c>
      <c r="Y28" s="9">
        <f t="shared" si="19"/>
        <v>1.5</v>
      </c>
      <c r="Z28" s="1">
        <f>IFERROR((SUMIF($K$2:K28,J28,$M$2:M28))/(COUNTIF($K$2:K28,J28)),0)</f>
        <v>4</v>
      </c>
      <c r="AA28" s="1">
        <f>IFERROR((SUMIF($K$2:K28,J28,$L$2:L28))/(COUNTIF($K$2:K28,J28)),0)</f>
        <v>0</v>
      </c>
      <c r="AB28" s="1">
        <f t="shared" si="20"/>
        <v>4</v>
      </c>
      <c r="AC28" s="9">
        <f>IFERROR((SUMIF($J$2:J28,K28,$L$2:L28))/(COUNTIF($J$2:J28,K28)),0)</f>
        <v>3</v>
      </c>
      <c r="AD28" s="9">
        <f>IFERROR((SUMIF($J$2:J28,K28,$M$2:M28))/(COUNTIF($J$2:J28,K28)),0)</f>
        <v>0</v>
      </c>
      <c r="AE28" s="9">
        <f t="shared" si="21"/>
        <v>3</v>
      </c>
      <c r="AF28" s="1">
        <f>IFERROR((SUMIF(K$2:K28,K28,M$2:M28)-M28)/(COUNTIF($K$2:K28,K28)-1),0)</f>
        <v>1</v>
      </c>
      <c r="AG28" s="1">
        <f>IFERROR((SUMIF(K$2:K28,K28,L$2:L28)-L28)/(COUNTIF($K$2:K28,K28)-1),0)</f>
        <v>0</v>
      </c>
      <c r="AH28" s="1">
        <f t="shared" si="22"/>
        <v>1</v>
      </c>
      <c r="AI28" s="1">
        <f t="shared" si="23"/>
        <v>1</v>
      </c>
      <c r="AJ28" s="1">
        <f t="shared" si="24"/>
        <v>1</v>
      </c>
      <c r="AK28" s="1">
        <f>SUMIF($J$2:K28,J28,AI$2:AJ28)-AI28</f>
        <v>13</v>
      </c>
      <c r="AL28" s="1">
        <f>SUMIF($AY$2:AZ28,AY28,$BI$2:BJ28)-BI28</f>
        <v>6</v>
      </c>
      <c r="AM28" s="1">
        <f>IFERROR((AK28)/(COUNTIF($J$2:K28,J28)-1),0)</f>
        <v>2.6</v>
      </c>
      <c r="AN28" s="1">
        <f>IFERROR((AL28)/(COUNTIF($J$2:K28,K28)-1),0)</f>
        <v>3</v>
      </c>
      <c r="AP28" t="str">
        <f t="shared" si="25"/>
        <v>Hibernians FC</v>
      </c>
      <c r="AQ28">
        <f>COUNTIF($J$2:J28,J28)</f>
        <v>3</v>
      </c>
      <c r="AR28">
        <f>COUNTIF($K$2:K28,K28)</f>
        <v>2</v>
      </c>
      <c r="AT28" s="1" t="str">
        <f t="shared" si="26"/>
        <v>Red Bull Salzburg</v>
      </c>
      <c r="AU28" s="1" t="str">
        <f t="shared" si="27"/>
        <v>LASK</v>
      </c>
      <c r="AV28">
        <f t="shared" si="28"/>
        <v>1</v>
      </c>
      <c r="AW28" s="1">
        <f t="shared" si="29"/>
        <v>1</v>
      </c>
      <c r="AY28" t="str">
        <f t="shared" si="32"/>
        <v>LASK</v>
      </c>
      <c r="AZ28" t="str">
        <f t="shared" si="33"/>
        <v>Red Bull Salzburg</v>
      </c>
      <c r="BA28">
        <f t="shared" si="34"/>
        <v>1</v>
      </c>
      <c r="BB28">
        <f t="shared" si="35"/>
        <v>1</v>
      </c>
      <c r="BD28" t="str">
        <f t="shared" si="36"/>
        <v>LASK</v>
      </c>
      <c r="BE28" t="str">
        <f t="shared" si="37"/>
        <v>Red Bull Salzburg</v>
      </c>
      <c r="BF28">
        <f t="shared" si="30"/>
        <v>1</v>
      </c>
      <c r="BG28">
        <f t="shared" si="31"/>
        <v>1</v>
      </c>
      <c r="BI28">
        <f t="shared" si="38"/>
        <v>1</v>
      </c>
      <c r="BJ28">
        <f t="shared" si="39"/>
        <v>1</v>
      </c>
    </row>
    <row r="29" spans="1:62" x14ac:dyDescent="0.3">
      <c r="A29" t="s">
        <v>47</v>
      </c>
      <c r="B29" s="15" t="s">
        <v>52</v>
      </c>
      <c r="C29" t="s">
        <v>35</v>
      </c>
      <c r="D29" t="s">
        <v>36</v>
      </c>
      <c r="E29" t="s">
        <v>43</v>
      </c>
      <c r="F29" s="11">
        <v>0.77083333333333337</v>
      </c>
      <c r="G29">
        <v>6139</v>
      </c>
      <c r="H29" s="1">
        <v>6</v>
      </c>
      <c r="I29" s="1">
        <v>0</v>
      </c>
      <c r="J29" s="1" t="s">
        <v>65</v>
      </c>
      <c r="K29" s="1" t="s">
        <v>71</v>
      </c>
      <c r="L29" s="1">
        <v>1</v>
      </c>
      <c r="M29" s="1">
        <v>4</v>
      </c>
      <c r="N29" s="1" t="str">
        <f t="shared" si="14"/>
        <v>N</v>
      </c>
      <c r="O29" s="1" t="str">
        <f t="shared" si="15"/>
        <v>S</v>
      </c>
      <c r="P29" s="1">
        <f t="shared" si="16"/>
        <v>-3</v>
      </c>
      <c r="Q29" s="4">
        <f>IFERROR((SUMIF($J$2:K29,J29,$L$2:M29)-L29)/(COUNTIF($J$2:K29,J29)-1),0)</f>
        <v>1.5</v>
      </c>
      <c r="R29" s="4">
        <f>IFERROR((SUMIF($AT$2:AT29,AT29,$AV$2:AW29)-AV29)/(COUNTIF($J$2:K29,J29)-1),0)</f>
        <v>0</v>
      </c>
      <c r="S29" s="4">
        <f t="shared" si="17"/>
        <v>1.5</v>
      </c>
      <c r="T29" s="5">
        <f>IFERROR((SUMIF($AY$2:AZ29,AY29,$BA$2:BB29)-BA29)/(COUNTIF($J$2:K29,K29)-1),0)</f>
        <v>2</v>
      </c>
      <c r="U29" s="5">
        <f>IFERROR((SUMIF($BD$2:BE29,BD29,$BF$2:BG29)-BF29)/(COUNTIF($J$2:K29,K29)-1),0)</f>
        <v>1</v>
      </c>
      <c r="V29" s="5">
        <f t="shared" si="18"/>
        <v>1</v>
      </c>
      <c r="W29" s="9">
        <f>IFERROR((SUMIF($J$2:J29,J29,L$2:L29)-L29)/(COUNTIF($J$2:J29,J29)-1),0)</f>
        <v>0</v>
      </c>
      <c r="X29" s="9">
        <f>IFERROR((SUMIF($J$2:J29,J29,M$2:M29)-M29)/(COUNTIF($J$2:J29,J29)-1),0)</f>
        <v>0</v>
      </c>
      <c r="Y29" s="9">
        <f t="shared" si="19"/>
        <v>0</v>
      </c>
      <c r="Z29" s="1">
        <f>IFERROR((SUMIF($K$2:K29,J29,$M$2:M29))/(COUNTIF($K$2:K29,J29)),0)</f>
        <v>1.5</v>
      </c>
      <c r="AA29" s="1">
        <f>IFERROR((SUMIF($K$2:K29,J29,$L$2:L29))/(COUNTIF($K$2:K29,J29)),0)</f>
        <v>2.5</v>
      </c>
      <c r="AB29" s="1">
        <f t="shared" si="20"/>
        <v>-1</v>
      </c>
      <c r="AC29" s="9">
        <f>IFERROR((SUMIF($J$2:J29,K29,$L$2:L29))/(COUNTIF($J$2:J29,K29)),0)</f>
        <v>2</v>
      </c>
      <c r="AD29" s="9">
        <f>IFERROR((SUMIF($J$2:J29,K29,$M$2:M29))/(COUNTIF($J$2:J29,K29)),0)</f>
        <v>2</v>
      </c>
      <c r="AE29" s="9">
        <f t="shared" si="21"/>
        <v>0</v>
      </c>
      <c r="AF29" s="1">
        <f>IFERROR((SUMIF(K$2:K29,K29,M$2:M29)-M29)/(COUNTIF($K$2:K29,K29)-1),0)</f>
        <v>2</v>
      </c>
      <c r="AG29" s="1">
        <f>IFERROR((SUMIF(K$2:K29,K29,L$2:L29)-L29)/(COUNTIF($K$2:K29,K29)-1),0)</f>
        <v>0</v>
      </c>
      <c r="AH29" s="1">
        <f t="shared" si="22"/>
        <v>2</v>
      </c>
      <c r="AI29" s="1">
        <f t="shared" si="23"/>
        <v>0</v>
      </c>
      <c r="AJ29" s="1">
        <f t="shared" si="24"/>
        <v>3</v>
      </c>
      <c r="AK29" s="1">
        <f>SUMIF($J$2:K29,J29,AI$2:AJ29)-AI29</f>
        <v>0</v>
      </c>
      <c r="AL29" s="1">
        <f>SUMIF($AY$2:AZ29,AY29,$BI$2:BJ29)-BI29</f>
        <v>4</v>
      </c>
      <c r="AM29" s="1">
        <f>IFERROR((AK29)/(COUNTIF($J$2:K29,J29)-1),0)</f>
        <v>0</v>
      </c>
      <c r="AN29" s="1">
        <f>IFERROR((AL29)/(COUNTIF($J$2:K29,K29)-1),0)</f>
        <v>2</v>
      </c>
      <c r="AP29" t="str">
        <f t="shared" si="25"/>
        <v>SK Rapid Wien</v>
      </c>
      <c r="AQ29">
        <f>COUNTIF($J$2:J29,J29)</f>
        <v>1</v>
      </c>
      <c r="AR29">
        <f>COUNTIF($K$2:K29,K29)</f>
        <v>2</v>
      </c>
      <c r="AT29" s="1" t="str">
        <f t="shared" si="26"/>
        <v>SKN St. Pölten</v>
      </c>
      <c r="AU29" s="1" t="str">
        <f t="shared" si="27"/>
        <v>SK Rapid Wien</v>
      </c>
      <c r="AV29">
        <f t="shared" si="28"/>
        <v>4</v>
      </c>
      <c r="AW29" s="1">
        <f t="shared" si="29"/>
        <v>1</v>
      </c>
      <c r="AY29" t="str">
        <f t="shared" si="32"/>
        <v>SK Rapid Wien</v>
      </c>
      <c r="AZ29" t="str">
        <f t="shared" si="33"/>
        <v>SKN St. Pölten</v>
      </c>
      <c r="BA29">
        <f t="shared" si="34"/>
        <v>4</v>
      </c>
      <c r="BB29">
        <f t="shared" si="35"/>
        <v>1</v>
      </c>
      <c r="BD29" t="str">
        <f t="shared" si="36"/>
        <v>SK Rapid Wien</v>
      </c>
      <c r="BE29" t="str">
        <f t="shared" si="37"/>
        <v>SKN St. Pölten</v>
      </c>
      <c r="BF29">
        <f t="shared" si="30"/>
        <v>1</v>
      </c>
      <c r="BG29">
        <f t="shared" si="31"/>
        <v>4</v>
      </c>
      <c r="BI29">
        <f t="shared" si="38"/>
        <v>3</v>
      </c>
      <c r="BJ29">
        <f t="shared" si="39"/>
        <v>0</v>
      </c>
    </row>
    <row r="30" spans="1:62" x14ac:dyDescent="0.3">
      <c r="A30" t="s">
        <v>47</v>
      </c>
      <c r="B30" s="15" t="s">
        <v>52</v>
      </c>
      <c r="C30" t="s">
        <v>35</v>
      </c>
      <c r="D30" t="s">
        <v>36</v>
      </c>
      <c r="E30" t="s">
        <v>43</v>
      </c>
      <c r="F30" s="11">
        <v>0.77083333333333337</v>
      </c>
      <c r="G30">
        <v>3100</v>
      </c>
      <c r="H30" s="1">
        <v>7</v>
      </c>
      <c r="I30" s="1">
        <v>0</v>
      </c>
      <c r="J30" s="1" t="s">
        <v>76</v>
      </c>
      <c r="K30" s="1" t="s">
        <v>49</v>
      </c>
      <c r="L30" s="1">
        <v>1</v>
      </c>
      <c r="M30" s="1">
        <v>0</v>
      </c>
      <c r="N30" s="1" t="str">
        <f t="shared" si="14"/>
        <v>S</v>
      </c>
      <c r="O30" s="1" t="str">
        <f t="shared" si="15"/>
        <v>N</v>
      </c>
      <c r="P30" s="1">
        <f t="shared" si="16"/>
        <v>1</v>
      </c>
      <c r="Q30" s="4">
        <f>IFERROR((SUMIF($J$2:K30,J30,$L$2:M30)-L30)/(COUNTIF($J$2:K30,J30)-1),0)</f>
        <v>4</v>
      </c>
      <c r="R30" s="4">
        <f>IFERROR((SUMIF($AT$2:AT30,AT30,$AV$2:AW30)-AV30)/(COUNTIF($J$2:K30,J30)-1),0)</f>
        <v>0</v>
      </c>
      <c r="S30" s="4">
        <f t="shared" si="17"/>
        <v>4</v>
      </c>
      <c r="T30" s="5">
        <f>IFERROR((SUMIF($AY$2:AZ30,AY30,$BA$2:BB30)-BA30)/(COUNTIF($J$2:K30,K30)-1),0)</f>
        <v>1</v>
      </c>
      <c r="U30" s="5">
        <f>IFERROR((SUMIF($BD$2:BE30,BD30,$BF$2:BG30)-BF30)/(COUNTIF($J$2:K30,K30)-1),0)</f>
        <v>1.5</v>
      </c>
      <c r="V30" s="5">
        <f t="shared" si="18"/>
        <v>-0.5</v>
      </c>
      <c r="W30" s="9">
        <f>IFERROR((SUMIF($J$2:J30,J30,L$2:L30)-L30)/(COUNTIF($J$2:J30,J30)-1),0)</f>
        <v>0</v>
      </c>
      <c r="X30" s="9">
        <f>IFERROR((SUMIF($J$2:J30,J30,M$2:M30)-M30)/(COUNTIF($J$2:J30,J30)-1),0)</f>
        <v>0</v>
      </c>
      <c r="Y30" s="9">
        <f t="shared" si="19"/>
        <v>0</v>
      </c>
      <c r="Z30" s="1">
        <f>IFERROR((SUMIF($K$2:K30,J30,$M$2:M30))/(COUNTIF($K$2:K30,J30)),0)</f>
        <v>4</v>
      </c>
      <c r="AA30" s="1">
        <f>IFERROR((SUMIF($K$2:K30,J30,$L$2:L30))/(COUNTIF($K$2:K30,J30)),0)</f>
        <v>1.5</v>
      </c>
      <c r="AB30" s="1">
        <f t="shared" si="20"/>
        <v>2.5</v>
      </c>
      <c r="AC30" s="9">
        <f>IFERROR((SUMIF($J$2:J30,K30,$L$2:L30))/(COUNTIF($J$2:J30,K30)),0)</f>
        <v>0</v>
      </c>
      <c r="AD30" s="9">
        <f>IFERROR((SUMIF($J$2:J30,K30,$M$2:M30))/(COUNTIF($J$2:J30,K30)),0)</f>
        <v>2</v>
      </c>
      <c r="AE30" s="9">
        <f t="shared" si="21"/>
        <v>-2</v>
      </c>
      <c r="AF30" s="1">
        <f>IFERROR((SUMIF(K$2:K30,K30,M$2:M30)-M30)/(COUNTIF($K$2:K30,K30)-1),0)</f>
        <v>2</v>
      </c>
      <c r="AG30" s="1">
        <f>IFERROR((SUMIF(K$2:K30,K30,L$2:L30)-L30)/(COUNTIF($K$2:K30,K30)-1),0)</f>
        <v>1</v>
      </c>
      <c r="AH30" s="1">
        <f t="shared" si="22"/>
        <v>1</v>
      </c>
      <c r="AI30" s="1">
        <f t="shared" si="23"/>
        <v>3</v>
      </c>
      <c r="AJ30" s="1">
        <f t="shared" si="24"/>
        <v>0</v>
      </c>
      <c r="AK30" s="1">
        <f>SUMIF($J$2:K30,J30,AI$2:AJ30)-AI30</f>
        <v>4</v>
      </c>
      <c r="AL30" s="1">
        <f>SUMIF($AY$2:AZ30,AY30,$BI$2:BJ30)-BI30</f>
        <v>3</v>
      </c>
      <c r="AM30" s="1">
        <f>IFERROR((AK30)/(COUNTIF($J$2:K30,J30)-1),0)</f>
        <v>2</v>
      </c>
      <c r="AN30" s="1">
        <f>IFERROR((AL30)/(COUNTIF($J$2:K30,K30)-1),0)</f>
        <v>1.5</v>
      </c>
      <c r="AP30" t="str">
        <f t="shared" si="25"/>
        <v>Wolfsberger AC</v>
      </c>
      <c r="AQ30">
        <f>COUNTIF($J$2:J30,J30)</f>
        <v>1</v>
      </c>
      <c r="AR30">
        <f>COUNTIF($K$2:K30,K30)</f>
        <v>2</v>
      </c>
      <c r="AT30" s="1" t="str">
        <f t="shared" si="26"/>
        <v>SV Mattersburg</v>
      </c>
      <c r="AU30" s="1" t="str">
        <f t="shared" si="27"/>
        <v>Wolfsberger AC</v>
      </c>
      <c r="AV30">
        <f t="shared" si="28"/>
        <v>0</v>
      </c>
      <c r="AW30" s="1">
        <f t="shared" si="29"/>
        <v>1</v>
      </c>
      <c r="AY30" t="str">
        <f t="shared" si="32"/>
        <v>Wolfsberger AC</v>
      </c>
      <c r="AZ30" t="str">
        <f t="shared" si="33"/>
        <v>SV Mattersburg</v>
      </c>
      <c r="BA30">
        <f t="shared" si="34"/>
        <v>0</v>
      </c>
      <c r="BB30">
        <f t="shared" si="35"/>
        <v>1</v>
      </c>
      <c r="BD30" t="str">
        <f t="shared" si="36"/>
        <v>Wolfsberger AC</v>
      </c>
      <c r="BE30" t="str">
        <f t="shared" si="37"/>
        <v>SV Mattersburg</v>
      </c>
      <c r="BF30">
        <f t="shared" si="30"/>
        <v>1</v>
      </c>
      <c r="BG30">
        <f t="shared" si="31"/>
        <v>0</v>
      </c>
      <c r="BI30">
        <f t="shared" si="38"/>
        <v>0</v>
      </c>
      <c r="BJ30">
        <f t="shared" si="39"/>
        <v>3</v>
      </c>
    </row>
    <row r="31" spans="1:62" x14ac:dyDescent="0.3">
      <c r="A31" t="s">
        <v>47</v>
      </c>
      <c r="B31" s="15" t="s">
        <v>147</v>
      </c>
      <c r="C31" t="s">
        <v>35</v>
      </c>
      <c r="D31" t="s">
        <v>36</v>
      </c>
      <c r="E31" t="s">
        <v>64</v>
      </c>
      <c r="F31" s="11">
        <v>0.66666666666666663</v>
      </c>
      <c r="G31">
        <v>6184</v>
      </c>
      <c r="H31" s="1">
        <v>3</v>
      </c>
      <c r="I31" s="1">
        <v>0</v>
      </c>
      <c r="J31" s="1" t="s">
        <v>81</v>
      </c>
      <c r="K31" s="1" t="s">
        <v>68</v>
      </c>
      <c r="L31" s="1">
        <v>2</v>
      </c>
      <c r="M31" s="1">
        <v>3</v>
      </c>
      <c r="N31" s="1" t="str">
        <f t="shared" si="14"/>
        <v>N</v>
      </c>
      <c r="O31" s="1" t="str">
        <f t="shared" si="15"/>
        <v>S</v>
      </c>
      <c r="P31" s="1">
        <f t="shared" si="16"/>
        <v>-1</v>
      </c>
      <c r="Q31" s="4">
        <f>IFERROR((SUMIF($J$2:K31,J31,$L$2:M31)-L31)/(COUNTIF($J$2:K31,J31)-1),0)</f>
        <v>0</v>
      </c>
      <c r="R31" s="4">
        <f>IFERROR((SUMIF($AT$2:AT31,AT31,$AV$2:AW31)-AV31)/(COUNTIF($J$2:K31,J31)-1),0)</f>
        <v>0</v>
      </c>
      <c r="S31" s="4">
        <f t="shared" si="17"/>
        <v>0</v>
      </c>
      <c r="T31" s="5">
        <f>IFERROR((SUMIF($AY$2:AZ31,AY31,$BA$2:BB31)-BA31)/(COUNTIF($J$2:K31,K31)-1),0)</f>
        <v>2</v>
      </c>
      <c r="U31" s="5">
        <f>IFERROR((SUMIF($BD$2:BE31,BD31,$BF$2:BG31)-BF31)/(COUNTIF($J$2:K31,K31)-1),0)</f>
        <v>1</v>
      </c>
      <c r="V31" s="5">
        <f t="shared" si="18"/>
        <v>1</v>
      </c>
      <c r="W31" s="9">
        <f>IFERROR((SUMIF($J$2:J31,J31,L$2:L31)-L31)/(COUNTIF($J$2:J31,J31)-1),0)</f>
        <v>0</v>
      </c>
      <c r="X31" s="9">
        <f>IFERROR((SUMIF($J$2:J31,J31,M$2:M31)-M31)/(COUNTIF($J$2:J31,J31)-1),0)</f>
        <v>0</v>
      </c>
      <c r="Y31" s="9">
        <f t="shared" si="19"/>
        <v>0</v>
      </c>
      <c r="Z31" s="1">
        <f>IFERROR((SUMIF($K$2:K31,J31,$M$2:M31))/(COUNTIF($K$2:K31,J31)),0)</f>
        <v>0</v>
      </c>
      <c r="AA31" s="1">
        <f>IFERROR((SUMIF($K$2:K31,J31,$L$2:L31))/(COUNTIF($K$2:K31,J31)),0)</f>
        <v>1.5</v>
      </c>
      <c r="AB31" s="1">
        <f t="shared" si="20"/>
        <v>-1.5</v>
      </c>
      <c r="AC31" s="9">
        <f>IFERROR((SUMIF($J$2:J31,K31,$L$2:L31))/(COUNTIF($J$2:J31,K31)),0)</f>
        <v>1.3333333333333333</v>
      </c>
      <c r="AD31" s="9">
        <f>IFERROR((SUMIF($J$2:J31,K31,$M$2:M31))/(COUNTIF($J$2:J31,K31)),0)</f>
        <v>1.6666666666666667</v>
      </c>
      <c r="AE31" s="9">
        <f t="shared" si="21"/>
        <v>-0.33333333333333348</v>
      </c>
      <c r="AF31" s="1">
        <f>IFERROR((SUMIF(K$2:K31,K31,M$2:M31)-M31)/(COUNTIF($K$2:K31,K31)-1),0)</f>
        <v>3</v>
      </c>
      <c r="AG31" s="1">
        <f>IFERROR((SUMIF(K$2:K31,K31,L$2:L31)-L31)/(COUNTIF($K$2:K31,K31)-1),0)</f>
        <v>0</v>
      </c>
      <c r="AH31" s="1">
        <f t="shared" si="22"/>
        <v>3</v>
      </c>
      <c r="AI31" s="1">
        <f t="shared" si="23"/>
        <v>0</v>
      </c>
      <c r="AJ31" s="1">
        <f t="shared" si="24"/>
        <v>3</v>
      </c>
      <c r="AK31" s="1">
        <f>SUMIF($J$2:K31,J31,AI$2:AJ31)-AI31</f>
        <v>2</v>
      </c>
      <c r="AL31" s="1">
        <f>SUMIF($AY$2:AZ31,AY31,$BI$2:BJ31)-BI31</f>
        <v>9</v>
      </c>
      <c r="AM31" s="1">
        <f>IFERROR((AK31)/(COUNTIF($J$2:K31,J31)-1),0)</f>
        <v>0.66666666666666663</v>
      </c>
      <c r="AN31" s="1">
        <f>IFERROR((AL31)/(COUNTIF($J$2:K31,K31)-1),0)</f>
        <v>1.8</v>
      </c>
      <c r="AP31" t="str">
        <f t="shared" si="25"/>
        <v>AEL Limassol</v>
      </c>
      <c r="AQ31">
        <f>COUNTIF($J$2:J31,J31)</f>
        <v>2</v>
      </c>
      <c r="AR31">
        <f>COUNTIF($K$2:K31,K31)</f>
        <v>3</v>
      </c>
      <c r="AT31" s="1" t="str">
        <f t="shared" si="26"/>
        <v>FK Austria Wien</v>
      </c>
      <c r="AU31" s="1" t="str">
        <f t="shared" si="27"/>
        <v>SK Sturm Graz</v>
      </c>
      <c r="AV31">
        <f t="shared" si="28"/>
        <v>3</v>
      </c>
      <c r="AW31" s="1">
        <f t="shared" si="29"/>
        <v>2</v>
      </c>
      <c r="AY31" t="str">
        <f t="shared" si="32"/>
        <v>SK Sturm Graz</v>
      </c>
      <c r="AZ31" t="str">
        <f t="shared" si="33"/>
        <v>FK Austria Wien</v>
      </c>
      <c r="BA31">
        <f t="shared" si="34"/>
        <v>3</v>
      </c>
      <c r="BB31">
        <f t="shared" si="35"/>
        <v>2</v>
      </c>
      <c r="BD31" t="str">
        <f t="shared" si="36"/>
        <v>SK Sturm Graz</v>
      </c>
      <c r="BE31" t="str">
        <f t="shared" si="37"/>
        <v>FK Austria Wien</v>
      </c>
      <c r="BF31">
        <f t="shared" si="30"/>
        <v>2</v>
      </c>
      <c r="BG31">
        <f t="shared" si="31"/>
        <v>3</v>
      </c>
      <c r="BI31">
        <f t="shared" si="38"/>
        <v>3</v>
      </c>
      <c r="BJ31">
        <f t="shared" si="39"/>
        <v>0</v>
      </c>
    </row>
    <row r="32" spans="1:62" x14ac:dyDescent="0.3">
      <c r="A32" t="s">
        <v>47</v>
      </c>
      <c r="B32" s="15" t="s">
        <v>147</v>
      </c>
      <c r="C32" t="s">
        <v>35</v>
      </c>
      <c r="D32" t="s">
        <v>36</v>
      </c>
      <c r="E32" t="s">
        <v>64</v>
      </c>
      <c r="F32" s="11">
        <v>0.77083333333333337</v>
      </c>
      <c r="G32">
        <v>1500</v>
      </c>
      <c r="H32" s="1">
        <v>8</v>
      </c>
      <c r="I32" s="1">
        <v>0</v>
      </c>
      <c r="J32" s="1" t="s">
        <v>56</v>
      </c>
      <c r="K32" s="1" t="s">
        <v>58</v>
      </c>
      <c r="L32" s="1">
        <v>4</v>
      </c>
      <c r="M32" s="1">
        <v>1</v>
      </c>
      <c r="N32" s="1" t="str">
        <f t="shared" si="14"/>
        <v>S</v>
      </c>
      <c r="O32" s="1" t="str">
        <f t="shared" si="15"/>
        <v>N</v>
      </c>
      <c r="P32" s="1">
        <f t="shared" si="16"/>
        <v>3</v>
      </c>
      <c r="Q32" s="4">
        <f>IFERROR((SUMIF($J$2:K32,J32,$L$2:M32)-L32)/(COUNTIF($J$2:K32,J32)-1),0)</f>
        <v>1.5</v>
      </c>
      <c r="R32" s="4">
        <f>IFERROR((SUMIF($AT$2:AT32,AT32,$AV$2:AW32)-AV32)/(COUNTIF($J$2:K32,J32)-1),0)</f>
        <v>0</v>
      </c>
      <c r="S32" s="4">
        <f t="shared" si="17"/>
        <v>1.5</v>
      </c>
      <c r="T32" s="5">
        <f>IFERROR((SUMIF($AY$2:AZ32,AY32,$BA$2:BB32)-BA32)/(COUNTIF($J$2:K32,K32)-1),0)</f>
        <v>2.3333333333333335</v>
      </c>
      <c r="U32" s="5">
        <f>IFERROR((SUMIF($BD$2:BE32,BD32,$BF$2:BG32)-BF32)/(COUNTIF($J$2:K32,K32)-1),0)</f>
        <v>0.66666666666666663</v>
      </c>
      <c r="V32" s="5">
        <f t="shared" si="18"/>
        <v>1.666666666666667</v>
      </c>
      <c r="W32" s="9">
        <f>IFERROR((SUMIF($J$2:J32,J32,L$2:L32)-L32)/(COUNTIF($J$2:J32,J32)-1),0)</f>
        <v>0</v>
      </c>
      <c r="X32" s="9">
        <f>IFERROR((SUMIF($J$2:J32,J32,M$2:M32)-M32)/(COUNTIF($J$2:J32,J32)-1),0)</f>
        <v>0</v>
      </c>
      <c r="Y32" s="9">
        <f t="shared" si="19"/>
        <v>0</v>
      </c>
      <c r="Z32" s="1">
        <f>IFERROR((SUMIF($K$2:K32,J32,$M$2:M32))/(COUNTIF($K$2:K32,J32)),0)</f>
        <v>1.5</v>
      </c>
      <c r="AA32" s="1">
        <f>IFERROR((SUMIF($K$2:K32,J32,$L$2:L32))/(COUNTIF($K$2:K32,J32)),0)</f>
        <v>2</v>
      </c>
      <c r="AB32" s="1">
        <f t="shared" si="20"/>
        <v>-0.5</v>
      </c>
      <c r="AC32" s="9">
        <f>IFERROR((SUMIF($J$2:J32,K32,$L$2:L32))/(COUNTIF($J$2:J32,K32)),0)</f>
        <v>1.6666666666666667</v>
      </c>
      <c r="AD32" s="9">
        <f>IFERROR((SUMIF($J$2:J32,K32,$M$2:M32))/(COUNTIF($J$2:J32,K32)),0)</f>
        <v>0.66666666666666663</v>
      </c>
      <c r="AE32" s="9">
        <f t="shared" si="21"/>
        <v>1</v>
      </c>
      <c r="AF32" s="1">
        <f>IFERROR((SUMIF(K$2:K32,K32,M$2:M32)-M32)/(COUNTIF($K$2:K32,K32)-1),0)</f>
        <v>3</v>
      </c>
      <c r="AG32" s="1">
        <f>IFERROR((SUMIF(K$2:K32,K32,L$2:L32)-L32)/(COUNTIF($K$2:K32,K32)-1),0)</f>
        <v>0.66666666666666663</v>
      </c>
      <c r="AH32" s="1">
        <f t="shared" si="22"/>
        <v>2.3333333333333335</v>
      </c>
      <c r="AI32" s="1">
        <f t="shared" si="23"/>
        <v>3</v>
      </c>
      <c r="AJ32" s="1">
        <f t="shared" si="24"/>
        <v>0</v>
      </c>
      <c r="AK32" s="1">
        <f>SUMIF($J$2:K32,J32,AI$2:AJ32)-AI32</f>
        <v>3</v>
      </c>
      <c r="AL32" s="1">
        <f>SUMIF($AY$2:AZ32,AY32,$BI$2:BJ32)-BI32</f>
        <v>12</v>
      </c>
      <c r="AM32" s="1">
        <f>IFERROR((AK32)/(COUNTIF($J$2:K32,J32)-1),0)</f>
        <v>1.5</v>
      </c>
      <c r="AN32" s="1">
        <f>IFERROR((AL32)/(COUNTIF($J$2:K32,K32)-1),0)</f>
        <v>2</v>
      </c>
      <c r="AP32" t="str">
        <f t="shared" si="25"/>
        <v>SC Rheindorf Altach</v>
      </c>
      <c r="AQ32">
        <f>COUNTIF($J$2:J32,J32)</f>
        <v>1</v>
      </c>
      <c r="AR32">
        <f>COUNTIF($K$2:K32,K32)</f>
        <v>4</v>
      </c>
      <c r="AT32" s="1" t="str">
        <f t="shared" si="26"/>
        <v>FC Admira Wacker Mödling</v>
      </c>
      <c r="AU32" s="1" t="str">
        <f t="shared" si="27"/>
        <v>SC Rheindorf Altach</v>
      </c>
      <c r="AV32">
        <f t="shared" si="28"/>
        <v>1</v>
      </c>
      <c r="AW32" s="1">
        <f t="shared" si="29"/>
        <v>4</v>
      </c>
      <c r="AY32" t="str">
        <f t="shared" si="32"/>
        <v>SC Rheindorf Altach</v>
      </c>
      <c r="AZ32" t="str">
        <f t="shared" si="33"/>
        <v>FC Admira Wacker Mödling</v>
      </c>
      <c r="BA32">
        <f t="shared" si="34"/>
        <v>1</v>
      </c>
      <c r="BB32">
        <f t="shared" si="35"/>
        <v>4</v>
      </c>
      <c r="BD32" t="str">
        <f t="shared" si="36"/>
        <v>SC Rheindorf Altach</v>
      </c>
      <c r="BE32" t="str">
        <f t="shared" si="37"/>
        <v>FC Admira Wacker Mödling</v>
      </c>
      <c r="BF32">
        <f t="shared" si="30"/>
        <v>4</v>
      </c>
      <c r="BG32">
        <f t="shared" si="31"/>
        <v>1</v>
      </c>
      <c r="BI32">
        <f t="shared" si="38"/>
        <v>0</v>
      </c>
      <c r="BJ32">
        <f t="shared" si="39"/>
        <v>3</v>
      </c>
    </row>
    <row r="33" spans="1:62" x14ac:dyDescent="0.3">
      <c r="A33" t="s">
        <v>33</v>
      </c>
      <c r="B33" s="15">
        <v>42949</v>
      </c>
      <c r="C33" t="s">
        <v>35</v>
      </c>
      <c r="D33" t="s">
        <v>54</v>
      </c>
      <c r="E33" t="s">
        <v>46</v>
      </c>
      <c r="F33" s="11">
        <v>0.86458333333333337</v>
      </c>
      <c r="G33">
        <v>8118</v>
      </c>
      <c r="H33" s="1">
        <v>4</v>
      </c>
      <c r="I33" s="1">
        <v>0</v>
      </c>
      <c r="J33" s="1" t="s">
        <v>51</v>
      </c>
      <c r="K33" s="1" t="s">
        <v>40</v>
      </c>
      <c r="L33" s="1">
        <v>0</v>
      </c>
      <c r="M33" s="1">
        <v>0</v>
      </c>
      <c r="N33" s="1" t="str">
        <f t="shared" si="14"/>
        <v>U</v>
      </c>
      <c r="O33" s="1" t="str">
        <f t="shared" si="15"/>
        <v>U</v>
      </c>
      <c r="P33" s="1">
        <f t="shared" si="16"/>
        <v>0</v>
      </c>
      <c r="Q33" s="4">
        <f>IFERROR((SUMIF($J$2:K33,J33,$L$2:M33)-L33)/(COUNTIF($J$2:K33,J33)-1),0)</f>
        <v>1</v>
      </c>
      <c r="R33" s="4">
        <f>IFERROR((SUMIF($AT$2:AT33,AT33,$AV$2:AW33)-AV33)/(COUNTIF($J$2:K33,J33)-1),0)</f>
        <v>0</v>
      </c>
      <c r="S33" s="4">
        <f t="shared" si="17"/>
        <v>1</v>
      </c>
      <c r="T33" s="5">
        <f>IFERROR((SUMIF($AY$2:AZ33,AY33,$BA$2:BB33)-BA33)/(COUNTIF($J$2:K33,K33)-1),0)</f>
        <v>2.8333333333333335</v>
      </c>
      <c r="U33" s="5">
        <f>IFERROR((SUMIF($BD$2:BE33,BD33,$BF$2:BG33)-BF33)/(COUNTIF($J$2:K33,K33)-1),0)</f>
        <v>0.33333333333333331</v>
      </c>
      <c r="V33" s="5">
        <f t="shared" si="18"/>
        <v>2.5</v>
      </c>
      <c r="W33" s="9">
        <f>IFERROR((SUMIF($J$2:J33,J33,L$2:L33)-L33)/(COUNTIF($J$2:J33,J33)-1),0)</f>
        <v>0</v>
      </c>
      <c r="X33" s="9">
        <f>IFERROR((SUMIF($J$2:J33,J33,M$2:M33)-M33)/(COUNTIF($J$2:J33,J33)-1),0)</f>
        <v>0</v>
      </c>
      <c r="Y33" s="9">
        <f t="shared" si="19"/>
        <v>0</v>
      </c>
      <c r="Z33" s="1">
        <f>IFERROR((SUMIF($K$2:K33,J33,$M$2:M33))/(COUNTIF($K$2:K33,J33)),0)</f>
        <v>1</v>
      </c>
      <c r="AA33" s="1">
        <f>IFERROR((SUMIF($K$2:K33,J33,$L$2:L33))/(COUNTIF($K$2:K33,J33)),0)</f>
        <v>1</v>
      </c>
      <c r="AB33" s="1">
        <f t="shared" si="20"/>
        <v>0</v>
      </c>
      <c r="AC33" s="9">
        <f>IFERROR((SUMIF($J$2:J33,K33,$L$2:L33))/(COUNTIF($J$2:J33,K33)),0)</f>
        <v>1.6666666666666667</v>
      </c>
      <c r="AD33" s="9">
        <f>IFERROR((SUMIF($J$2:J33,K33,$M$2:M33))/(COUNTIF($J$2:J33,K33)),0)</f>
        <v>0.66666666666666663</v>
      </c>
      <c r="AE33" s="9">
        <f t="shared" si="21"/>
        <v>1</v>
      </c>
      <c r="AF33" s="1">
        <f>IFERROR((SUMIF(K$2:K33,K33,M$2:M33)-M33)/(COUNTIF($K$2:K33,K33)-1),0)</f>
        <v>4</v>
      </c>
      <c r="AG33" s="1">
        <f>IFERROR((SUMIF(K$2:K33,K33,L$2:L33)-L33)/(COUNTIF($K$2:K33,K33)-1),0)</f>
        <v>0</v>
      </c>
      <c r="AH33" s="1">
        <f t="shared" si="22"/>
        <v>4</v>
      </c>
      <c r="AI33" s="1">
        <f t="shared" si="23"/>
        <v>1</v>
      </c>
      <c r="AJ33" s="1">
        <f t="shared" si="24"/>
        <v>1</v>
      </c>
      <c r="AK33" s="1">
        <f>SUMIF($J$2:K33,J33,AI$2:AJ33)-AI33</f>
        <v>1</v>
      </c>
      <c r="AL33" s="1">
        <f>SUMIF($AY$2:AZ33,AY33,$BI$2:BJ33)-BI33</f>
        <v>14</v>
      </c>
      <c r="AM33" s="1">
        <f>IFERROR((AK33)/(COUNTIF($J$2:K33,J33)-1),0)</f>
        <v>1</v>
      </c>
      <c r="AN33" s="1">
        <f>IFERROR((AL33)/(COUNTIF($J$2:K33,K33)-1),0)</f>
        <v>2.3333333333333335</v>
      </c>
      <c r="AP33" t="str">
        <f t="shared" si="25"/>
        <v>Red Bull Salzburg</v>
      </c>
      <c r="AQ33">
        <f>COUNTIF($J$2:J33,J33)</f>
        <v>1</v>
      </c>
      <c r="AR33">
        <f>COUNTIF($K$2:K33,K33)</f>
        <v>4</v>
      </c>
      <c r="AT33" s="1" t="str">
        <f t="shared" si="26"/>
        <v>HNK Rijeka</v>
      </c>
      <c r="AU33" s="1" t="str">
        <f t="shared" si="27"/>
        <v>Red Bull Salzburg</v>
      </c>
      <c r="AV33">
        <f t="shared" si="28"/>
        <v>0</v>
      </c>
      <c r="AW33" s="1">
        <f t="shared" si="29"/>
        <v>0</v>
      </c>
      <c r="AY33" t="str">
        <f t="shared" si="32"/>
        <v>Red Bull Salzburg</v>
      </c>
      <c r="AZ33" t="str">
        <f t="shared" si="33"/>
        <v>HNK Rijeka</v>
      </c>
      <c r="BA33">
        <f t="shared" si="34"/>
        <v>0</v>
      </c>
      <c r="BB33">
        <f t="shared" si="35"/>
        <v>0</v>
      </c>
      <c r="BD33" t="str">
        <f t="shared" si="36"/>
        <v>Red Bull Salzburg</v>
      </c>
      <c r="BE33" t="str">
        <f t="shared" si="37"/>
        <v>HNK Rijeka</v>
      </c>
      <c r="BF33">
        <f t="shared" si="30"/>
        <v>0</v>
      </c>
      <c r="BG33">
        <f t="shared" si="31"/>
        <v>0</v>
      </c>
      <c r="BI33">
        <f t="shared" si="38"/>
        <v>1</v>
      </c>
      <c r="BJ33">
        <f t="shared" si="39"/>
        <v>1</v>
      </c>
    </row>
    <row r="34" spans="1:62" x14ac:dyDescent="0.3">
      <c r="A34" t="s">
        <v>59</v>
      </c>
      <c r="B34" s="15" t="s">
        <v>53</v>
      </c>
      <c r="C34" t="s">
        <v>35</v>
      </c>
      <c r="D34" t="s">
        <v>54</v>
      </c>
      <c r="E34" t="s">
        <v>46</v>
      </c>
      <c r="F34" s="11">
        <v>0.75</v>
      </c>
      <c r="G34">
        <v>9000</v>
      </c>
      <c r="H34" s="1">
        <v>3</v>
      </c>
      <c r="I34" s="1">
        <v>0</v>
      </c>
      <c r="J34" s="1" t="s">
        <v>146</v>
      </c>
      <c r="K34" s="1" t="s">
        <v>81</v>
      </c>
      <c r="L34" s="1">
        <v>1</v>
      </c>
      <c r="M34" s="1">
        <v>2</v>
      </c>
      <c r="N34" s="1" t="str">
        <f t="shared" ref="N34:N65" si="40">IF(L34&gt;M34,"S",IF(L34&lt;M34,"N","U"))</f>
        <v>N</v>
      </c>
      <c r="O34" s="1" t="str">
        <f t="shared" ref="O34:O65" si="41">IF(M34&gt;L34,"S",IF(M34&lt;L34,"N","U"))</f>
        <v>S</v>
      </c>
      <c r="P34" s="1">
        <f t="shared" ref="P34:P65" si="42">L34-M34</f>
        <v>-1</v>
      </c>
      <c r="Q34" s="4">
        <f>IFERROR((SUMIF($J$2:K34,J34,$L$2:M34)-L34)/(COUNTIF($J$2:K34,J34)-1),0)</f>
        <v>0</v>
      </c>
      <c r="R34" s="4">
        <f>IFERROR((SUMIF($AT$2:AT34,AT34,$AV$2:AW34)-AV34)/(COUNTIF($J$2:K34,J34)-1),0)</f>
        <v>0</v>
      </c>
      <c r="S34" s="4">
        <f t="shared" ref="S34:S65" si="43">Q34-R34</f>
        <v>0</v>
      </c>
      <c r="T34" s="5">
        <f>IFERROR((SUMIF($AY$2:AZ34,AY34,$BA$2:BB34)-BA34)/(COUNTIF($J$2:K34,K34)-1),0)</f>
        <v>0.5</v>
      </c>
      <c r="U34" s="5">
        <f>IFERROR((SUMIF($BD$2:BE34,BD34,$BF$2:BG34)-BF34)/(COUNTIF($J$2:K34,K34)-1),0)</f>
        <v>1.5</v>
      </c>
      <c r="V34" s="5">
        <f t="shared" ref="V34:V65" si="44">T34-U34</f>
        <v>-1</v>
      </c>
      <c r="W34" s="9">
        <f>IFERROR((SUMIF($J$2:J34,J34,L$2:L34)-L34)/(COUNTIF($J$2:J34,J34)-1),0)</f>
        <v>0</v>
      </c>
      <c r="X34" s="9">
        <f>IFERROR((SUMIF($J$2:J34,J34,M$2:M34)-M34)/(COUNTIF($J$2:J34,J34)-1),0)</f>
        <v>0</v>
      </c>
      <c r="Y34" s="9">
        <f t="shared" ref="Y34:Y65" si="45">W34-X34</f>
        <v>0</v>
      </c>
      <c r="Z34" s="1">
        <f>IFERROR((SUMIF($K$2:K34,J34,$M$2:M34))/(COUNTIF($K$2:K34,J34)),0)</f>
        <v>0</v>
      </c>
      <c r="AA34" s="1">
        <f>IFERROR((SUMIF($K$2:K34,J34,$L$2:L34))/(COUNTIF($K$2:K34,J34)),0)</f>
        <v>0</v>
      </c>
      <c r="AB34" s="1">
        <f t="shared" ref="AB34:AB65" si="46">Z34-AA34</f>
        <v>0</v>
      </c>
      <c r="AC34" s="9">
        <f>IFERROR((SUMIF($J$2:J34,K34,$L$2:L34))/(COUNTIF($J$2:J34,K34)),0)</f>
        <v>1</v>
      </c>
      <c r="AD34" s="9">
        <f>IFERROR((SUMIF($J$2:J34,K34,$M$2:M34))/(COUNTIF($J$2:J34,K34)),0)</f>
        <v>1.5</v>
      </c>
      <c r="AE34" s="9">
        <f t="shared" ref="AE34:AE65" si="47">AC34-AD34</f>
        <v>-0.5</v>
      </c>
      <c r="AF34" s="1">
        <f>IFERROR((SUMIF(K$2:K34,K34,M$2:M34)-M34)/(COUNTIF($K$2:K34,K34)-1),0)</f>
        <v>0</v>
      </c>
      <c r="AG34" s="1">
        <f>IFERROR((SUMIF(K$2:K34,K34,L$2:L34)-L34)/(COUNTIF($K$2:K34,K34)-1),0)</f>
        <v>1.5</v>
      </c>
      <c r="AH34" s="1">
        <f t="shared" ref="AH34:AH65" si="48">AF34-AG34</f>
        <v>-1.5</v>
      </c>
      <c r="AI34" s="1">
        <f t="shared" ref="AI34:AI65" si="49">IF(N34="S",3,IF(N34="N",0,1))</f>
        <v>0</v>
      </c>
      <c r="AJ34" s="1">
        <f t="shared" ref="AJ34:AJ65" si="50">IF(O34="S",3,IF(O34="N",0,1))</f>
        <v>3</v>
      </c>
      <c r="AK34" s="1">
        <f>SUMIF($J$2:K34,J34,AI$2:AJ34)-AI34</f>
        <v>1</v>
      </c>
      <c r="AL34" s="1">
        <f>SUMIF($AY$2:AZ34,AY34,$BI$2:BJ34)-BI34</f>
        <v>2</v>
      </c>
      <c r="AM34" s="1">
        <f>IFERROR((AK34)/(COUNTIF($J$2:K34,J34)-1),0)</f>
        <v>1</v>
      </c>
      <c r="AN34" s="1">
        <f>IFERROR((AL34)/(COUNTIF($J$2:K34,K34)-1),0)</f>
        <v>0.5</v>
      </c>
      <c r="AP34" t="str">
        <f t="shared" ref="AP34:AP65" si="51">VLOOKUP(J34,IF($AQ$2:$AQ$76=(AQ34),mat,""),2,FALSE)</f>
        <v>FK Austria Wien</v>
      </c>
      <c r="AQ34">
        <f>COUNTIF($J$2:J34,J34)</f>
        <v>1</v>
      </c>
      <c r="AR34">
        <f>COUNTIF($K$2:K34,K34)</f>
        <v>3</v>
      </c>
      <c r="AT34" s="1" t="str">
        <f t="shared" ref="AT34:AT65" si="52">J34</f>
        <v>AEL Limassol</v>
      </c>
      <c r="AU34" s="1" t="str">
        <f t="shared" ref="AU34:AU65" si="53">K34</f>
        <v>FK Austria Wien</v>
      </c>
      <c r="AV34">
        <f t="shared" ref="AV34:AV65" si="54">M34</f>
        <v>2</v>
      </c>
      <c r="AW34" s="1">
        <f t="shared" ref="AW34:AW65" si="55">L34</f>
        <v>1</v>
      </c>
      <c r="AY34" t="str">
        <f t="shared" si="32"/>
        <v>FK Austria Wien</v>
      </c>
      <c r="AZ34" t="str">
        <f t="shared" si="33"/>
        <v>AEL Limassol</v>
      </c>
      <c r="BA34">
        <f t="shared" si="34"/>
        <v>2</v>
      </c>
      <c r="BB34">
        <f t="shared" si="35"/>
        <v>1</v>
      </c>
      <c r="BD34" t="str">
        <f t="shared" si="36"/>
        <v>FK Austria Wien</v>
      </c>
      <c r="BE34" t="str">
        <f t="shared" si="37"/>
        <v>AEL Limassol</v>
      </c>
      <c r="BF34">
        <f t="shared" ref="BF34:BF65" si="56">L34</f>
        <v>1</v>
      </c>
      <c r="BG34">
        <f t="shared" ref="BG34:BG65" si="57">M34</f>
        <v>2</v>
      </c>
      <c r="BI34">
        <f t="shared" si="38"/>
        <v>3</v>
      </c>
      <c r="BJ34">
        <f t="shared" si="39"/>
        <v>0</v>
      </c>
    </row>
    <row r="35" spans="1:62" x14ac:dyDescent="0.3">
      <c r="A35" t="s">
        <v>59</v>
      </c>
      <c r="B35" s="15" t="s">
        <v>174</v>
      </c>
      <c r="C35" t="s">
        <v>35</v>
      </c>
      <c r="D35" t="s">
        <v>54</v>
      </c>
      <c r="E35" t="s">
        <v>61</v>
      </c>
      <c r="F35" s="11">
        <v>0.8125</v>
      </c>
      <c r="G35">
        <v>37701</v>
      </c>
      <c r="H35" s="1">
        <v>4</v>
      </c>
      <c r="I35" s="1">
        <v>0</v>
      </c>
      <c r="J35" s="1" t="s">
        <v>173</v>
      </c>
      <c r="K35" s="1" t="s">
        <v>68</v>
      </c>
      <c r="L35" s="1">
        <v>1</v>
      </c>
      <c r="M35" s="1">
        <v>1</v>
      </c>
      <c r="N35" s="1" t="str">
        <f t="shared" si="40"/>
        <v>U</v>
      </c>
      <c r="O35" s="1" t="str">
        <f t="shared" si="41"/>
        <v>U</v>
      </c>
      <c r="P35" s="1">
        <f t="shared" si="42"/>
        <v>0</v>
      </c>
      <c r="Q35" s="4">
        <f>IFERROR((SUMIF($J$2:K35,J35,$L$2:M35)-L35)/(COUNTIF($J$2:K35,J35)-1),0)</f>
        <v>2</v>
      </c>
      <c r="R35" s="4">
        <f>IFERROR((SUMIF($AT$2:AT35,AT35,$AV$2:AW35)-AV35)/(COUNTIF($J$2:K35,J35)-1),0)</f>
        <v>0</v>
      </c>
      <c r="S35" s="4">
        <f t="shared" si="43"/>
        <v>2</v>
      </c>
      <c r="T35" s="5">
        <f>IFERROR((SUMIF($AY$2:AZ35,AY35,$BA$2:BB35)-BA35)/(COUNTIF($J$2:K35,K35)-1),0)</f>
        <v>2.1666666666666665</v>
      </c>
      <c r="U35" s="5">
        <f>IFERROR((SUMIF($BD$2:BE35,BD35,$BF$2:BG35)-BF35)/(COUNTIF($J$2:K35,K35)-1),0)</f>
        <v>1.1666666666666667</v>
      </c>
      <c r="V35" s="5">
        <f t="shared" si="44"/>
        <v>0.99999999999999978</v>
      </c>
      <c r="W35" s="9">
        <f>IFERROR((SUMIF($J$2:J35,J35,L$2:L35)-L35)/(COUNTIF($J$2:J35,J35)-1),0)</f>
        <v>0</v>
      </c>
      <c r="X35" s="9">
        <f>IFERROR((SUMIF($J$2:J35,J35,M$2:M35)-M35)/(COUNTIF($J$2:J35,J35)-1),0)</f>
        <v>0</v>
      </c>
      <c r="Y35" s="9">
        <f t="shared" si="45"/>
        <v>0</v>
      </c>
      <c r="Z35" s="1">
        <f>IFERROR((SUMIF($K$2:K35,J35,$M$2:M35))/(COUNTIF($K$2:K35,J35)),0)</f>
        <v>2</v>
      </c>
      <c r="AA35" s="1">
        <f>IFERROR((SUMIF($K$2:K35,J35,$L$2:L35))/(COUNTIF($K$2:K35,J35)),0)</f>
        <v>1</v>
      </c>
      <c r="AB35" s="1">
        <f t="shared" si="46"/>
        <v>1</v>
      </c>
      <c r="AC35" s="9">
        <f>IFERROR((SUMIF($J$2:J35,K35,$L$2:L35))/(COUNTIF($J$2:J35,K35)),0)</f>
        <v>1.3333333333333333</v>
      </c>
      <c r="AD35" s="9">
        <f>IFERROR((SUMIF($J$2:J35,K35,$M$2:M35))/(COUNTIF($J$2:J35,K35)),0)</f>
        <v>1.6666666666666667</v>
      </c>
      <c r="AE35" s="9">
        <f t="shared" si="47"/>
        <v>-0.33333333333333348</v>
      </c>
      <c r="AF35" s="1">
        <f>IFERROR((SUMIF(K$2:K35,K35,M$2:M35)-M35)/(COUNTIF($K$2:K35,K35)-1),0)</f>
        <v>3</v>
      </c>
      <c r="AG35" s="1">
        <f>IFERROR((SUMIF(K$2:K35,K35,L$2:L35)-L35)/(COUNTIF($K$2:K35,K35)-1),0)</f>
        <v>0.66666666666666663</v>
      </c>
      <c r="AH35" s="1">
        <f t="shared" si="48"/>
        <v>2.3333333333333335</v>
      </c>
      <c r="AI35" s="1">
        <f t="shared" si="49"/>
        <v>1</v>
      </c>
      <c r="AJ35" s="1">
        <f t="shared" si="50"/>
        <v>1</v>
      </c>
      <c r="AK35" s="1">
        <f>SUMIF($J$2:K35,J35,AI$2:AJ35)-AI35</f>
        <v>3</v>
      </c>
      <c r="AL35" s="1">
        <f>SUMIF($AY$2:AZ35,AY35,$BI$2:BJ35)-BI35</f>
        <v>12</v>
      </c>
      <c r="AM35" s="1">
        <f>IFERROR((AK35)/(COUNTIF($J$2:K35,J35)-1),0)</f>
        <v>3</v>
      </c>
      <c r="AN35" s="1">
        <f>IFERROR((AL35)/(COUNTIF($J$2:K35,K35)-1),0)</f>
        <v>2</v>
      </c>
      <c r="AP35" t="str">
        <f t="shared" si="51"/>
        <v>SK Sturm Graz</v>
      </c>
      <c r="AQ35">
        <f>COUNTIF($J$2:J35,J35)</f>
        <v>1</v>
      </c>
      <c r="AR35">
        <f>COUNTIF($K$2:K35,K35)</f>
        <v>4</v>
      </c>
      <c r="AT35" s="1" t="str">
        <f t="shared" si="52"/>
        <v>Fenerbahce Istanbul</v>
      </c>
      <c r="AU35" s="1" t="str">
        <f t="shared" si="53"/>
        <v>SK Sturm Graz</v>
      </c>
      <c r="AV35">
        <f t="shared" si="54"/>
        <v>1</v>
      </c>
      <c r="AW35" s="1">
        <f t="shared" si="55"/>
        <v>1</v>
      </c>
      <c r="AY35" t="str">
        <f t="shared" si="32"/>
        <v>SK Sturm Graz</v>
      </c>
      <c r="AZ35" t="str">
        <f t="shared" si="33"/>
        <v>Fenerbahce Istanbul</v>
      </c>
      <c r="BA35">
        <f t="shared" si="34"/>
        <v>1</v>
      </c>
      <c r="BB35">
        <f t="shared" si="35"/>
        <v>1</v>
      </c>
      <c r="BD35" t="str">
        <f t="shared" si="36"/>
        <v>SK Sturm Graz</v>
      </c>
      <c r="BE35" t="str">
        <f t="shared" si="37"/>
        <v>Fenerbahce Istanbul</v>
      </c>
      <c r="BF35">
        <f t="shared" si="56"/>
        <v>1</v>
      </c>
      <c r="BG35">
        <f t="shared" si="57"/>
        <v>1</v>
      </c>
      <c r="BI35">
        <f t="shared" si="38"/>
        <v>1</v>
      </c>
      <c r="BJ35">
        <f t="shared" si="39"/>
        <v>1</v>
      </c>
    </row>
    <row r="36" spans="1:62" x14ac:dyDescent="0.3">
      <c r="A36" t="s">
        <v>59</v>
      </c>
      <c r="B36" s="15">
        <v>42950</v>
      </c>
      <c r="C36" t="s">
        <v>35</v>
      </c>
      <c r="D36" t="s">
        <v>54</v>
      </c>
      <c r="E36" t="s">
        <v>61</v>
      </c>
      <c r="F36" s="11">
        <v>0.85416666666666663</v>
      </c>
      <c r="G36">
        <v>3852</v>
      </c>
      <c r="H36" s="1">
        <v>4</v>
      </c>
      <c r="I36" s="1">
        <v>0</v>
      </c>
      <c r="J36" s="1" t="s">
        <v>58</v>
      </c>
      <c r="K36" s="1" t="s">
        <v>223</v>
      </c>
      <c r="L36" s="1">
        <v>3</v>
      </c>
      <c r="M36" s="1">
        <v>1</v>
      </c>
      <c r="N36" s="1" t="str">
        <f t="shared" si="40"/>
        <v>S</v>
      </c>
      <c r="O36" s="1" t="str">
        <f t="shared" si="41"/>
        <v>N</v>
      </c>
      <c r="P36" s="1">
        <f t="shared" si="42"/>
        <v>2</v>
      </c>
      <c r="Q36" s="4">
        <f>IFERROR((SUMIF($J$2:K36,J36,$L$2:M36)-L36)/(COUNTIF($J$2:K36,J36)-1),0)</f>
        <v>2.1428571428571428</v>
      </c>
      <c r="R36" s="4">
        <f>IFERROR((SUMIF($AT$2:AT36,AT36,$AV$2:AW36)-AV36)/(COUNTIF($J$2:K36,J36)-1),0)</f>
        <v>0.2857142857142857</v>
      </c>
      <c r="S36" s="4">
        <f t="shared" si="43"/>
        <v>1.8571428571428572</v>
      </c>
      <c r="T36" s="5">
        <f>IFERROR((SUMIF($AY$2:AZ36,AY36,$BA$2:BB36)-BA36)/(COUNTIF($J$2:K36,K36)-1),0)</f>
        <v>1</v>
      </c>
      <c r="U36" s="5">
        <f>IFERROR((SUMIF($BD$2:BE36,BD36,$BF$2:BG36)-BF36)/(COUNTIF($J$2:K36,K36)-1),0)</f>
        <v>1</v>
      </c>
      <c r="V36" s="5">
        <f t="shared" si="44"/>
        <v>0</v>
      </c>
      <c r="W36" s="9">
        <f>IFERROR((SUMIF($J$2:J36,J36,L$2:L36)-L36)/(COUNTIF($J$2:J36,J36)-1),0)</f>
        <v>1.6666666666666667</v>
      </c>
      <c r="X36" s="9">
        <f>IFERROR((SUMIF($J$2:J36,J36,M$2:M36)-M36)/(COUNTIF($J$2:J36,J36)-1),0)</f>
        <v>0.66666666666666663</v>
      </c>
      <c r="Y36" s="9">
        <f t="shared" si="45"/>
        <v>1</v>
      </c>
      <c r="Z36" s="1">
        <f>IFERROR((SUMIF($K$2:K36,J36,$M$2:M36))/(COUNTIF($K$2:K36,J36)),0)</f>
        <v>2.5</v>
      </c>
      <c r="AA36" s="1">
        <f>IFERROR((SUMIF($K$2:K36,J36,$L$2:L36))/(COUNTIF($K$2:K36,J36)),0)</f>
        <v>1.5</v>
      </c>
      <c r="AB36" s="1">
        <f t="shared" si="46"/>
        <v>1</v>
      </c>
      <c r="AC36" s="9">
        <f>IFERROR((SUMIF($J$2:J36,K36,$L$2:L36))/(COUNTIF($J$2:J36,K36)),0)</f>
        <v>1</v>
      </c>
      <c r="AD36" s="9">
        <f>IFERROR((SUMIF($J$2:J36,K36,$M$2:M36))/(COUNTIF($J$2:J36,K36)),0)</f>
        <v>1</v>
      </c>
      <c r="AE36" s="9">
        <f t="shared" si="47"/>
        <v>0</v>
      </c>
      <c r="AF36" s="1">
        <f>IFERROR((SUMIF(K$2:K36,K36,M$2:M36)-M36)/(COUNTIF($K$2:K36,K36)-1),0)</f>
        <v>0</v>
      </c>
      <c r="AG36" s="1">
        <f>IFERROR((SUMIF(K$2:K36,K36,L$2:L36)-L36)/(COUNTIF($K$2:K36,K36)-1),0)</f>
        <v>0</v>
      </c>
      <c r="AH36" s="1">
        <f t="shared" si="48"/>
        <v>0</v>
      </c>
      <c r="AI36" s="1">
        <f t="shared" si="49"/>
        <v>3</v>
      </c>
      <c r="AJ36" s="1">
        <f t="shared" si="50"/>
        <v>0</v>
      </c>
      <c r="AK36" s="1">
        <f>SUMIF($J$2:K36,J36,AI$2:AJ36)-AI36</f>
        <v>12</v>
      </c>
      <c r="AL36" s="1">
        <f>SUMIF($AY$2:AZ36,AY36,$BI$2:BJ36)-BI36</f>
        <v>1</v>
      </c>
      <c r="AM36" s="1">
        <f>IFERROR((AK36)/(COUNTIF($J$2:K36,J36)-1),0)</f>
        <v>1.7142857142857142</v>
      </c>
      <c r="AN36" s="1">
        <f>IFERROR((AL36)/(COUNTIF($J$2:K36,K36)-1),0)</f>
        <v>1</v>
      </c>
      <c r="AP36" t="str">
        <f t="shared" si="51"/>
        <v>Chikhura Sachkhere</v>
      </c>
      <c r="AQ36">
        <f>COUNTIF($J$2:J36,J36)</f>
        <v>4</v>
      </c>
      <c r="AR36">
        <f>COUNTIF($K$2:K36,K36)</f>
        <v>1</v>
      </c>
      <c r="AT36" s="1" t="str">
        <f t="shared" si="52"/>
        <v>SC Rheindorf Altach</v>
      </c>
      <c r="AU36" s="1" t="str">
        <f t="shared" si="53"/>
        <v>KAA Gent</v>
      </c>
      <c r="AV36">
        <f t="shared" si="54"/>
        <v>1</v>
      </c>
      <c r="AW36" s="1">
        <f t="shared" si="55"/>
        <v>3</v>
      </c>
      <c r="AY36" t="str">
        <f t="shared" si="32"/>
        <v>KAA Gent</v>
      </c>
      <c r="AZ36" t="str">
        <f t="shared" si="33"/>
        <v>SC Rheindorf Altach</v>
      </c>
      <c r="BA36">
        <f t="shared" si="34"/>
        <v>1</v>
      </c>
      <c r="BB36">
        <f t="shared" si="35"/>
        <v>3</v>
      </c>
      <c r="BD36" t="str">
        <f t="shared" si="36"/>
        <v>KAA Gent</v>
      </c>
      <c r="BE36" t="str">
        <f t="shared" si="37"/>
        <v>SC Rheindorf Altach</v>
      </c>
      <c r="BF36">
        <f t="shared" si="56"/>
        <v>3</v>
      </c>
      <c r="BG36">
        <f t="shared" si="57"/>
        <v>1</v>
      </c>
      <c r="BI36">
        <f t="shared" si="38"/>
        <v>0</v>
      </c>
      <c r="BJ36">
        <f t="shared" si="39"/>
        <v>3</v>
      </c>
    </row>
    <row r="37" spans="1:62" x14ac:dyDescent="0.3">
      <c r="A37" t="s">
        <v>47</v>
      </c>
      <c r="B37" s="15">
        <v>42952</v>
      </c>
      <c r="C37" t="s">
        <v>35</v>
      </c>
      <c r="D37" t="s">
        <v>54</v>
      </c>
      <c r="E37" t="s">
        <v>43</v>
      </c>
      <c r="F37" s="11">
        <v>0.77083333333333337</v>
      </c>
      <c r="G37">
        <v>5032</v>
      </c>
      <c r="H37" s="1">
        <v>3</v>
      </c>
      <c r="I37" s="1">
        <v>0</v>
      </c>
      <c r="J37" s="1" t="s">
        <v>40</v>
      </c>
      <c r="K37" s="1" t="s">
        <v>56</v>
      </c>
      <c r="L37" s="1">
        <v>5</v>
      </c>
      <c r="M37" s="1">
        <v>1</v>
      </c>
      <c r="N37" s="1" t="str">
        <f t="shared" si="40"/>
        <v>S</v>
      </c>
      <c r="O37" s="1" t="str">
        <f t="shared" si="41"/>
        <v>N</v>
      </c>
      <c r="P37" s="1">
        <f t="shared" si="42"/>
        <v>4</v>
      </c>
      <c r="Q37" s="4">
        <f>IFERROR((SUMIF($J$2:K37,J37,$L$2:M37)-L37)/(COUNTIF($J$2:K37,J37)-1),0)</f>
        <v>2.4285714285714284</v>
      </c>
      <c r="R37" s="4">
        <f>IFERROR((SUMIF($AT$2:AT37,AT37,$AV$2:AW37)-AV37)/(COUNTIF($J$2:K37,J37)-1),0)</f>
        <v>0.2857142857142857</v>
      </c>
      <c r="S37" s="4">
        <f t="shared" si="43"/>
        <v>2.1428571428571428</v>
      </c>
      <c r="T37" s="5">
        <f>IFERROR((SUMIF($AY$2:AZ37,AY37,$BA$2:BB37)-BA37)/(COUNTIF($J$2:K37,K37)-1),0)</f>
        <v>2.3333333333333335</v>
      </c>
      <c r="U37" s="5">
        <f>IFERROR((SUMIF($BD$2:BE37,BD37,$BF$2:BG37)-BF37)/(COUNTIF($J$2:K37,K37)-1),0)</f>
        <v>1.6666666666666667</v>
      </c>
      <c r="V37" s="5">
        <f t="shared" si="44"/>
        <v>0.66666666666666674</v>
      </c>
      <c r="W37" s="9">
        <f>IFERROR((SUMIF($J$2:J37,J37,L$2:L37)-L37)/(COUNTIF($J$2:J37,J37)-1),0)</f>
        <v>1.6666666666666667</v>
      </c>
      <c r="X37" s="9">
        <f>IFERROR((SUMIF($J$2:J37,J37,M$2:M37)-M37)/(COUNTIF($J$2:J37,J37)-1),0)</f>
        <v>0.66666666666666663</v>
      </c>
      <c r="Y37" s="9">
        <f t="shared" si="45"/>
        <v>1</v>
      </c>
      <c r="Z37" s="1">
        <f>IFERROR((SUMIF($K$2:K37,J37,$M$2:M37))/(COUNTIF($K$2:K37,J37)),0)</f>
        <v>3</v>
      </c>
      <c r="AA37" s="1">
        <f>IFERROR((SUMIF($K$2:K37,J37,$L$2:L37))/(COUNTIF($K$2:K37,J37)),0)</f>
        <v>0</v>
      </c>
      <c r="AB37" s="1">
        <f t="shared" si="46"/>
        <v>3</v>
      </c>
      <c r="AC37" s="9">
        <f>IFERROR((SUMIF($J$2:J37,K37,$L$2:L37))/(COUNTIF($J$2:J37,K37)),0)</f>
        <v>4</v>
      </c>
      <c r="AD37" s="9">
        <f>IFERROR((SUMIF($J$2:J37,K37,$M$2:M37))/(COUNTIF($J$2:J37,K37)),0)</f>
        <v>1</v>
      </c>
      <c r="AE37" s="9">
        <f t="shared" si="47"/>
        <v>3</v>
      </c>
      <c r="AF37" s="1">
        <f>IFERROR((SUMIF(K$2:K37,K37,M$2:M37)-M37)/(COUNTIF($K$2:K37,K37)-1),0)</f>
        <v>1.5</v>
      </c>
      <c r="AG37" s="1">
        <f>IFERROR((SUMIF(K$2:K37,K37,L$2:L37)-L37)/(COUNTIF($K$2:K37,K37)-1),0)</f>
        <v>2</v>
      </c>
      <c r="AH37" s="1">
        <f t="shared" si="48"/>
        <v>-0.5</v>
      </c>
      <c r="AI37" s="1">
        <f t="shared" si="49"/>
        <v>3</v>
      </c>
      <c r="AJ37" s="1">
        <f t="shared" si="50"/>
        <v>0</v>
      </c>
      <c r="AK37" s="1">
        <f>SUMIF($J$2:K37,J37,AI$2:AJ37)-AI37</f>
        <v>15</v>
      </c>
      <c r="AL37" s="1">
        <f>SUMIF($AY$2:AZ37,AY37,$BI$2:BJ37)-BI37</f>
        <v>6</v>
      </c>
      <c r="AM37" s="1">
        <f>IFERROR((AK37)/(COUNTIF($J$2:K37,J37)-1),0)</f>
        <v>2.1428571428571428</v>
      </c>
      <c r="AN37" s="1">
        <f>IFERROR((AL37)/(COUNTIF($J$2:K37,K37)-1),0)</f>
        <v>2</v>
      </c>
      <c r="AP37" t="str">
        <f t="shared" si="51"/>
        <v>Hibernians FC</v>
      </c>
      <c r="AQ37">
        <f>COUNTIF($J$2:J37,J37)</f>
        <v>4</v>
      </c>
      <c r="AR37">
        <f>COUNTIF($K$2:K37,K37)</f>
        <v>3</v>
      </c>
      <c r="AT37" s="1" t="str">
        <f t="shared" si="52"/>
        <v>Red Bull Salzburg</v>
      </c>
      <c r="AU37" s="1" t="str">
        <f t="shared" si="53"/>
        <v>FC Admira Wacker Mödling</v>
      </c>
      <c r="AV37">
        <f t="shared" si="54"/>
        <v>1</v>
      </c>
      <c r="AW37" s="1">
        <f t="shared" si="55"/>
        <v>5</v>
      </c>
      <c r="AY37" t="str">
        <f t="shared" si="32"/>
        <v>FC Admira Wacker Mödling</v>
      </c>
      <c r="AZ37" t="str">
        <f t="shared" si="33"/>
        <v>Red Bull Salzburg</v>
      </c>
      <c r="BA37">
        <f t="shared" si="34"/>
        <v>1</v>
      </c>
      <c r="BB37">
        <f t="shared" si="35"/>
        <v>5</v>
      </c>
      <c r="BD37" t="str">
        <f t="shared" si="36"/>
        <v>FC Admira Wacker Mödling</v>
      </c>
      <c r="BE37" t="str">
        <f t="shared" si="37"/>
        <v>Red Bull Salzburg</v>
      </c>
      <c r="BF37">
        <f t="shared" si="56"/>
        <v>5</v>
      </c>
      <c r="BG37">
        <f t="shared" si="57"/>
        <v>1</v>
      </c>
      <c r="BI37">
        <f t="shared" si="38"/>
        <v>0</v>
      </c>
      <c r="BJ37">
        <f t="shared" si="39"/>
        <v>3</v>
      </c>
    </row>
    <row r="38" spans="1:62" x14ac:dyDescent="0.3">
      <c r="A38" t="s">
        <v>47</v>
      </c>
      <c r="B38" s="15" t="s">
        <v>55</v>
      </c>
      <c r="C38" t="s">
        <v>35</v>
      </c>
      <c r="D38" t="s">
        <v>54</v>
      </c>
      <c r="E38" t="s">
        <v>43</v>
      </c>
      <c r="F38" s="11">
        <v>0.66666666666666663</v>
      </c>
      <c r="G38">
        <v>5271</v>
      </c>
      <c r="H38" s="1">
        <v>7</v>
      </c>
      <c r="I38" s="1">
        <v>0</v>
      </c>
      <c r="J38" s="1" t="s">
        <v>0</v>
      </c>
      <c r="K38" s="1" t="s">
        <v>65</v>
      </c>
      <c r="L38" s="1">
        <v>2</v>
      </c>
      <c r="M38" s="1">
        <v>0</v>
      </c>
      <c r="N38" s="1" t="str">
        <f t="shared" si="40"/>
        <v>S</v>
      </c>
      <c r="O38" s="1" t="str">
        <f t="shared" si="41"/>
        <v>N</v>
      </c>
      <c r="P38" s="1">
        <f t="shared" si="42"/>
        <v>2</v>
      </c>
      <c r="Q38" s="4">
        <f>IFERROR((SUMIF($J$2:K38,J38,$L$2:M38)-L38)/(COUNTIF($J$2:K38,J38)-1),0)</f>
        <v>1.6666666666666667</v>
      </c>
      <c r="R38" s="4">
        <f>IFERROR((SUMIF($AT$2:AT38,AT38,$AV$2:AW38)-AV38)/(COUNTIF($J$2:K38,J38)-1),0)</f>
        <v>0</v>
      </c>
      <c r="S38" s="4">
        <f t="shared" si="43"/>
        <v>1.6666666666666667</v>
      </c>
      <c r="T38" s="5">
        <f>IFERROR((SUMIF($AY$2:AZ38,AY38,$BA$2:BB38)-BA38)/(COUNTIF($J$2:K38,K38)-1),0)</f>
        <v>1.3333333333333333</v>
      </c>
      <c r="U38" s="5">
        <f>IFERROR((SUMIF($BD$2:BE38,BD38,$BF$2:BG38)-BF38)/(COUNTIF($J$2:K38,K38)-1),0)</f>
        <v>3</v>
      </c>
      <c r="V38" s="5">
        <f t="shared" si="44"/>
        <v>-1.6666666666666667</v>
      </c>
      <c r="W38" s="9">
        <f>IFERROR((SUMIF($J$2:J38,J38,L$2:L38)-L38)/(COUNTIF($J$2:J38,J38)-1),0)</f>
        <v>3</v>
      </c>
      <c r="X38" s="9">
        <f>IFERROR((SUMIF($J$2:J38,J38,M$2:M38)-M38)/(COUNTIF($J$2:J38,J38)-1),0)</f>
        <v>0</v>
      </c>
      <c r="Y38" s="9">
        <f t="shared" si="45"/>
        <v>3</v>
      </c>
      <c r="Z38" s="1">
        <f>IFERROR((SUMIF($K$2:K38,J38,$M$2:M38))/(COUNTIF($K$2:K38,J38)),0)</f>
        <v>1</v>
      </c>
      <c r="AA38" s="1">
        <f>IFERROR((SUMIF($K$2:K38,J38,$L$2:L38))/(COUNTIF($K$2:K38,J38)),0)</f>
        <v>0.5</v>
      </c>
      <c r="AB38" s="1">
        <f t="shared" si="46"/>
        <v>0.5</v>
      </c>
      <c r="AC38" s="9">
        <f>IFERROR((SUMIF($J$2:J38,K38,$L$2:L38))/(COUNTIF($J$2:J38,K38)),0)</f>
        <v>1</v>
      </c>
      <c r="AD38" s="9">
        <f>IFERROR((SUMIF($J$2:J38,K38,$M$2:M38))/(COUNTIF($J$2:J38,K38)),0)</f>
        <v>4</v>
      </c>
      <c r="AE38" s="9">
        <f t="shared" si="47"/>
        <v>-3</v>
      </c>
      <c r="AF38" s="1">
        <f>IFERROR((SUMIF(K$2:K38,K38,M$2:M38)-M38)/(COUNTIF($K$2:K38,K38)-1),0)</f>
        <v>1.5</v>
      </c>
      <c r="AG38" s="1">
        <f>IFERROR((SUMIF(K$2:K38,K38,L$2:L38)-L38)/(COUNTIF($K$2:K38,K38)-1),0)</f>
        <v>2.5</v>
      </c>
      <c r="AH38" s="1">
        <f t="shared" si="48"/>
        <v>-1</v>
      </c>
      <c r="AI38" s="1">
        <f t="shared" si="49"/>
        <v>3</v>
      </c>
      <c r="AJ38" s="1">
        <f t="shared" si="50"/>
        <v>0</v>
      </c>
      <c r="AK38" s="1">
        <f>SUMIF($J$2:K38,J38,AI$2:AJ38)-AI38</f>
        <v>7</v>
      </c>
      <c r="AL38" s="1">
        <f>SUMIF($AY$2:AZ38,AY38,$BI$2:BJ38)-BI38</f>
        <v>0</v>
      </c>
      <c r="AM38" s="1">
        <f>IFERROR((AK38)/(COUNTIF($J$2:K38,J38)-1),0)</f>
        <v>2.3333333333333335</v>
      </c>
      <c r="AN38" s="1">
        <f>IFERROR((AL38)/(COUNTIF($J$2:K38,K38)-1),0)</f>
        <v>0</v>
      </c>
      <c r="AP38" t="str">
        <f t="shared" si="51"/>
        <v>FC Admira Wacker Mödling</v>
      </c>
      <c r="AQ38">
        <f>COUNTIF($J$2:J38,J38)</f>
        <v>2</v>
      </c>
      <c r="AR38">
        <f>COUNTIF($K$2:K38,K38)</f>
        <v>3</v>
      </c>
      <c r="AT38" s="1" t="str">
        <f t="shared" si="52"/>
        <v>LASK</v>
      </c>
      <c r="AU38" s="1" t="str">
        <f t="shared" si="53"/>
        <v>SKN St. Pölten</v>
      </c>
      <c r="AV38">
        <f t="shared" si="54"/>
        <v>0</v>
      </c>
      <c r="AW38" s="1">
        <f t="shared" si="55"/>
        <v>2</v>
      </c>
      <c r="AY38" t="str">
        <f t="shared" si="32"/>
        <v>SKN St. Pölten</v>
      </c>
      <c r="AZ38" t="str">
        <f t="shared" si="33"/>
        <v>LASK</v>
      </c>
      <c r="BA38">
        <f t="shared" si="34"/>
        <v>0</v>
      </c>
      <c r="BB38">
        <f t="shared" si="35"/>
        <v>2</v>
      </c>
      <c r="BD38" t="str">
        <f t="shared" si="36"/>
        <v>SKN St. Pölten</v>
      </c>
      <c r="BE38" t="str">
        <f t="shared" si="37"/>
        <v>LASK</v>
      </c>
      <c r="BF38">
        <f t="shared" si="56"/>
        <v>2</v>
      </c>
      <c r="BG38">
        <f t="shared" si="57"/>
        <v>0</v>
      </c>
      <c r="BI38">
        <f t="shared" si="38"/>
        <v>0</v>
      </c>
      <c r="BJ38">
        <f t="shared" si="39"/>
        <v>3</v>
      </c>
    </row>
    <row r="39" spans="1:62" x14ac:dyDescent="0.3">
      <c r="A39" t="s">
        <v>47</v>
      </c>
      <c r="B39" s="15" t="s">
        <v>148</v>
      </c>
      <c r="C39" t="s">
        <v>35</v>
      </c>
      <c r="D39" t="s">
        <v>54</v>
      </c>
      <c r="E39" t="s">
        <v>64</v>
      </c>
      <c r="F39" s="11">
        <v>0.6875</v>
      </c>
      <c r="G39">
        <v>26000</v>
      </c>
      <c r="H39" s="1">
        <v>4</v>
      </c>
      <c r="I39" s="1">
        <v>0</v>
      </c>
      <c r="J39" s="1" t="s">
        <v>71</v>
      </c>
      <c r="K39" s="1" t="s">
        <v>81</v>
      </c>
      <c r="L39" s="1">
        <v>2</v>
      </c>
      <c r="M39" s="1">
        <v>2</v>
      </c>
      <c r="N39" s="1" t="str">
        <f t="shared" si="40"/>
        <v>U</v>
      </c>
      <c r="O39" s="1" t="str">
        <f t="shared" si="41"/>
        <v>U</v>
      </c>
      <c r="P39" s="1">
        <f t="shared" si="42"/>
        <v>0</v>
      </c>
      <c r="Q39" s="4">
        <f>IFERROR((SUMIF($J$2:K39,J39,$L$2:M39)-L39)/(COUNTIF($J$2:K39,J39)-1),0)</f>
        <v>2.6666666666666665</v>
      </c>
      <c r="R39" s="4">
        <f>IFERROR((SUMIF($AT$2:AT39,AT39,$AV$2:AW39)-AV39)/(COUNTIF($J$2:K39,J39)-1),0)</f>
        <v>0.66666666666666663</v>
      </c>
      <c r="S39" s="4">
        <f t="shared" si="43"/>
        <v>2</v>
      </c>
      <c r="T39" s="5">
        <f>IFERROR((SUMIF($AY$2:AZ39,AY39,$BA$2:BB39)-BA39)/(COUNTIF($J$2:K39,K39)-1),0)</f>
        <v>0.8</v>
      </c>
      <c r="U39" s="5">
        <f>IFERROR((SUMIF($BD$2:BE39,BD39,$BF$2:BG39)-BF39)/(COUNTIF($J$2:K39,K39)-1),0)</f>
        <v>1.4</v>
      </c>
      <c r="V39" s="5">
        <f t="shared" si="44"/>
        <v>-0.59999999999999987</v>
      </c>
      <c r="W39" s="9">
        <f>IFERROR((SUMIF($J$2:J39,J39,L$2:L39)-L39)/(COUNTIF($J$2:J39,J39)-1),0)</f>
        <v>2</v>
      </c>
      <c r="X39" s="9">
        <f>IFERROR((SUMIF($J$2:J39,J39,M$2:M39)-M39)/(COUNTIF($J$2:J39,J39)-1),0)</f>
        <v>2</v>
      </c>
      <c r="Y39" s="9">
        <f t="shared" si="45"/>
        <v>0</v>
      </c>
      <c r="Z39" s="1">
        <f>IFERROR((SUMIF($K$2:K39,J39,$M$2:M39))/(COUNTIF($K$2:K39,J39)),0)</f>
        <v>3</v>
      </c>
      <c r="AA39" s="1">
        <f>IFERROR((SUMIF($K$2:K39,J39,$L$2:L39))/(COUNTIF($K$2:K39,J39)),0)</f>
        <v>0.5</v>
      </c>
      <c r="AB39" s="1">
        <f t="shared" si="46"/>
        <v>2.5</v>
      </c>
      <c r="AC39" s="9">
        <f>IFERROR((SUMIF($J$2:J39,K39,$L$2:L39))/(COUNTIF($J$2:J39,K39)),0)</f>
        <v>1</v>
      </c>
      <c r="AD39" s="9">
        <f>IFERROR((SUMIF($J$2:J39,K39,$M$2:M39))/(COUNTIF($J$2:J39,K39)),0)</f>
        <v>1.5</v>
      </c>
      <c r="AE39" s="9">
        <f t="shared" si="47"/>
        <v>-0.5</v>
      </c>
      <c r="AF39" s="1">
        <f>IFERROR((SUMIF(K$2:K39,K39,M$2:M39)-M39)/(COUNTIF($K$2:K39,K39)-1),0)</f>
        <v>0.66666666666666663</v>
      </c>
      <c r="AG39" s="1">
        <f>IFERROR((SUMIF(K$2:K39,K39,L$2:L39)-L39)/(COUNTIF($K$2:K39,K39)-1),0)</f>
        <v>1.3333333333333333</v>
      </c>
      <c r="AH39" s="1">
        <f t="shared" si="48"/>
        <v>-0.66666666666666663</v>
      </c>
      <c r="AI39" s="1">
        <f t="shared" si="49"/>
        <v>1</v>
      </c>
      <c r="AJ39" s="1">
        <f t="shared" si="50"/>
        <v>1</v>
      </c>
      <c r="AK39" s="1">
        <f>SUMIF($J$2:K39,J39,AI$2:AJ39)-AI39</f>
        <v>7</v>
      </c>
      <c r="AL39" s="1">
        <f>SUMIF($AY$2:AZ39,AY39,$BI$2:BJ39)-BI39</f>
        <v>5</v>
      </c>
      <c r="AM39" s="1">
        <f>IFERROR((AK39)/(COUNTIF($J$2:K39,J39)-1),0)</f>
        <v>2.3333333333333335</v>
      </c>
      <c r="AN39" s="1">
        <f>IFERROR((AL39)/(COUNTIF($J$2:K39,K39)-1),0)</f>
        <v>1</v>
      </c>
      <c r="AP39" t="str">
        <f t="shared" si="51"/>
        <v>SV Mattersburg</v>
      </c>
      <c r="AQ39">
        <f>COUNTIF($J$2:J39,J39)</f>
        <v>2</v>
      </c>
      <c r="AR39">
        <f>COUNTIF($K$2:K39,K39)</f>
        <v>4</v>
      </c>
      <c r="AT39" s="1" t="str">
        <f t="shared" si="52"/>
        <v>SK Rapid Wien</v>
      </c>
      <c r="AU39" s="1" t="str">
        <f t="shared" si="53"/>
        <v>FK Austria Wien</v>
      </c>
      <c r="AV39">
        <f t="shared" si="54"/>
        <v>2</v>
      </c>
      <c r="AW39" s="1">
        <f t="shared" si="55"/>
        <v>2</v>
      </c>
      <c r="AY39" t="str">
        <f t="shared" si="32"/>
        <v>FK Austria Wien</v>
      </c>
      <c r="AZ39" t="str">
        <f t="shared" si="33"/>
        <v>SK Rapid Wien</v>
      </c>
      <c r="BA39">
        <f t="shared" si="34"/>
        <v>2</v>
      </c>
      <c r="BB39">
        <f t="shared" si="35"/>
        <v>2</v>
      </c>
      <c r="BD39" t="str">
        <f t="shared" si="36"/>
        <v>FK Austria Wien</v>
      </c>
      <c r="BE39" t="str">
        <f t="shared" si="37"/>
        <v>SK Rapid Wien</v>
      </c>
      <c r="BF39">
        <f t="shared" si="56"/>
        <v>2</v>
      </c>
      <c r="BG39">
        <f t="shared" si="57"/>
        <v>2</v>
      </c>
      <c r="BI39">
        <f t="shared" si="38"/>
        <v>1</v>
      </c>
      <c r="BJ39">
        <f t="shared" si="39"/>
        <v>1</v>
      </c>
    </row>
    <row r="40" spans="1:62" x14ac:dyDescent="0.3">
      <c r="A40" t="s">
        <v>47</v>
      </c>
      <c r="B40" s="15" t="s">
        <v>148</v>
      </c>
      <c r="C40" t="s">
        <v>35</v>
      </c>
      <c r="D40" t="s">
        <v>54</v>
      </c>
      <c r="E40" t="s">
        <v>64</v>
      </c>
      <c r="F40" s="11">
        <v>0.79166666666666663</v>
      </c>
      <c r="G40">
        <v>3800</v>
      </c>
      <c r="H40" s="1">
        <v>3</v>
      </c>
      <c r="I40" s="1">
        <v>0</v>
      </c>
      <c r="J40" s="1" t="s">
        <v>76</v>
      </c>
      <c r="K40" s="1" t="s">
        <v>68</v>
      </c>
      <c r="L40" s="1">
        <v>2</v>
      </c>
      <c r="M40" s="1">
        <v>3</v>
      </c>
      <c r="N40" s="1" t="str">
        <f t="shared" si="40"/>
        <v>N</v>
      </c>
      <c r="O40" s="1" t="str">
        <f t="shared" si="41"/>
        <v>S</v>
      </c>
      <c r="P40" s="1">
        <f t="shared" si="42"/>
        <v>-1</v>
      </c>
      <c r="Q40" s="4">
        <f>IFERROR((SUMIF($J$2:K40,J40,$L$2:M40)-L40)/(COUNTIF($J$2:K40,J40)-1),0)</f>
        <v>3</v>
      </c>
      <c r="R40" s="4">
        <f>IFERROR((SUMIF($AT$2:AT40,AT40,$AV$2:AW40)-AV40)/(COUNTIF($J$2:K40,J40)-1),0)</f>
        <v>0</v>
      </c>
      <c r="S40" s="4">
        <f t="shared" si="43"/>
        <v>3</v>
      </c>
      <c r="T40" s="5">
        <f>IFERROR((SUMIF($AY$2:AZ40,AY40,$BA$2:BB40)-BA40)/(COUNTIF($J$2:K40,K40)-1),0)</f>
        <v>2</v>
      </c>
      <c r="U40" s="5">
        <f>IFERROR((SUMIF($BD$2:BE40,BD40,$BF$2:BG40)-BF40)/(COUNTIF($J$2:K40,K40)-1),0)</f>
        <v>1.1428571428571428</v>
      </c>
      <c r="V40" s="5">
        <f t="shared" si="44"/>
        <v>0.85714285714285721</v>
      </c>
      <c r="W40" s="9">
        <f>IFERROR((SUMIF($J$2:J40,J40,L$2:L40)-L40)/(COUNTIF($J$2:J40,J40)-1),0)</f>
        <v>1</v>
      </c>
      <c r="X40" s="9">
        <f>IFERROR((SUMIF($J$2:J40,J40,M$2:M40)-M40)/(COUNTIF($J$2:J40,J40)-1),0)</f>
        <v>0</v>
      </c>
      <c r="Y40" s="9">
        <f t="shared" si="45"/>
        <v>1</v>
      </c>
      <c r="Z40" s="1">
        <f>IFERROR((SUMIF($K$2:K40,J40,$M$2:M40))/(COUNTIF($K$2:K40,J40)),0)</f>
        <v>4</v>
      </c>
      <c r="AA40" s="1">
        <f>IFERROR((SUMIF($K$2:K40,J40,$L$2:L40))/(COUNTIF($K$2:K40,J40)),0)</f>
        <v>1.5</v>
      </c>
      <c r="AB40" s="1">
        <f t="shared" si="46"/>
        <v>2.5</v>
      </c>
      <c r="AC40" s="9">
        <f>IFERROR((SUMIF($J$2:J40,K40,$L$2:L40))/(COUNTIF($J$2:J40,K40)),0)</f>
        <v>1.3333333333333333</v>
      </c>
      <c r="AD40" s="9">
        <f>IFERROR((SUMIF($J$2:J40,K40,$M$2:M40))/(COUNTIF($J$2:J40,K40)),0)</f>
        <v>1.6666666666666667</v>
      </c>
      <c r="AE40" s="9">
        <f t="shared" si="47"/>
        <v>-0.33333333333333348</v>
      </c>
      <c r="AF40" s="1">
        <f>IFERROR((SUMIF(K$2:K40,K40,M$2:M40)-M40)/(COUNTIF($K$2:K40,K40)-1),0)</f>
        <v>2.5</v>
      </c>
      <c r="AG40" s="1">
        <f>IFERROR((SUMIF(K$2:K40,K40,L$2:L40)-L40)/(COUNTIF($K$2:K40,K40)-1),0)</f>
        <v>0.75</v>
      </c>
      <c r="AH40" s="1">
        <f t="shared" si="48"/>
        <v>1.75</v>
      </c>
      <c r="AI40" s="1">
        <f t="shared" si="49"/>
        <v>0</v>
      </c>
      <c r="AJ40" s="1">
        <f t="shared" si="50"/>
        <v>3</v>
      </c>
      <c r="AK40" s="1">
        <f>SUMIF($J$2:K40,J40,AI$2:AJ40)-AI40</f>
        <v>7</v>
      </c>
      <c r="AL40" s="1">
        <f>SUMIF($AY$2:AZ40,AY40,$BI$2:BJ40)-BI40</f>
        <v>13</v>
      </c>
      <c r="AM40" s="1">
        <f>IFERROR((AK40)/(COUNTIF($J$2:K40,J40)-1),0)</f>
        <v>2.3333333333333335</v>
      </c>
      <c r="AN40" s="1">
        <f>IFERROR((AL40)/(COUNTIF($J$2:K40,K40)-1),0)</f>
        <v>1.8571428571428572</v>
      </c>
      <c r="AP40" t="str">
        <f t="shared" si="51"/>
        <v>Wolfsberger AC</v>
      </c>
      <c r="AQ40">
        <f>COUNTIF($J$2:J40,J40)</f>
        <v>2</v>
      </c>
      <c r="AR40">
        <f>COUNTIF($K$2:K40,K40)</f>
        <v>5</v>
      </c>
      <c r="AT40" s="1" t="str">
        <f t="shared" si="52"/>
        <v>SV Mattersburg</v>
      </c>
      <c r="AU40" s="1" t="str">
        <f t="shared" si="53"/>
        <v>SK Sturm Graz</v>
      </c>
      <c r="AV40">
        <f t="shared" si="54"/>
        <v>3</v>
      </c>
      <c r="AW40" s="1">
        <f t="shared" si="55"/>
        <v>2</v>
      </c>
      <c r="AY40" t="str">
        <f t="shared" si="32"/>
        <v>SK Sturm Graz</v>
      </c>
      <c r="AZ40" t="str">
        <f t="shared" si="33"/>
        <v>SV Mattersburg</v>
      </c>
      <c r="BA40">
        <f t="shared" si="34"/>
        <v>3</v>
      </c>
      <c r="BB40">
        <f t="shared" si="35"/>
        <v>2</v>
      </c>
      <c r="BD40" t="str">
        <f t="shared" si="36"/>
        <v>SK Sturm Graz</v>
      </c>
      <c r="BE40" t="str">
        <f t="shared" si="37"/>
        <v>SV Mattersburg</v>
      </c>
      <c r="BF40">
        <f t="shared" si="56"/>
        <v>2</v>
      </c>
      <c r="BG40">
        <f t="shared" si="57"/>
        <v>3</v>
      </c>
      <c r="BI40">
        <f t="shared" si="38"/>
        <v>3</v>
      </c>
      <c r="BJ40">
        <f t="shared" si="39"/>
        <v>0</v>
      </c>
    </row>
    <row r="41" spans="1:62" x14ac:dyDescent="0.3">
      <c r="A41" t="s">
        <v>47</v>
      </c>
      <c r="B41" s="15" t="s">
        <v>148</v>
      </c>
      <c r="C41" t="s">
        <v>35</v>
      </c>
      <c r="D41" t="s">
        <v>54</v>
      </c>
      <c r="E41" t="s">
        <v>64</v>
      </c>
      <c r="F41" s="11">
        <v>0.6875</v>
      </c>
      <c r="G41">
        <v>3030</v>
      </c>
      <c r="H41" s="1">
        <v>8</v>
      </c>
      <c r="I41" s="1">
        <v>0</v>
      </c>
      <c r="J41" s="1" t="s">
        <v>49</v>
      </c>
      <c r="K41" s="1" t="s">
        <v>58</v>
      </c>
      <c r="L41" s="1">
        <v>1</v>
      </c>
      <c r="M41" s="1">
        <v>0</v>
      </c>
      <c r="N41" s="1" t="str">
        <f t="shared" si="40"/>
        <v>S</v>
      </c>
      <c r="O41" s="1" t="str">
        <f t="shared" si="41"/>
        <v>N</v>
      </c>
      <c r="P41" s="1">
        <f t="shared" si="42"/>
        <v>1</v>
      </c>
      <c r="Q41" s="4">
        <f>IFERROR((SUMIF($J$2:K41,J41,$L$2:M41)-L41)/(COUNTIF($J$2:K41,J41)-1),0)</f>
        <v>0.66666666666666663</v>
      </c>
      <c r="R41" s="4">
        <f>IFERROR((SUMIF($AT$2:AT41,AT41,$AV$2:AW41)-AV41)/(COUNTIF($J$2:K41,J41)-1),0)</f>
        <v>0.66666666666666663</v>
      </c>
      <c r="S41" s="4">
        <f t="shared" si="43"/>
        <v>0</v>
      </c>
      <c r="T41" s="5">
        <f>IFERROR((SUMIF($AY$2:AZ41,AY41,$BA$2:BB41)-BA41)/(COUNTIF($J$2:K41,K41)-1),0)</f>
        <v>2.25</v>
      </c>
      <c r="U41" s="5">
        <f>IFERROR((SUMIF($BD$2:BE41,BD41,$BF$2:BG41)-BF41)/(COUNTIF($J$2:K41,K41)-1),0)</f>
        <v>1.125</v>
      </c>
      <c r="V41" s="5">
        <f t="shared" si="44"/>
        <v>1.125</v>
      </c>
      <c r="W41" s="9">
        <f>IFERROR((SUMIF($J$2:J41,J41,L$2:L41)-L41)/(COUNTIF($J$2:J41,J41)-1),0)</f>
        <v>0</v>
      </c>
      <c r="X41" s="9">
        <f>IFERROR((SUMIF($J$2:J41,J41,M$2:M41)-M41)/(COUNTIF($J$2:J41,J41)-1),0)</f>
        <v>2</v>
      </c>
      <c r="Y41" s="9">
        <f t="shared" si="45"/>
        <v>-2</v>
      </c>
      <c r="Z41" s="1">
        <f>IFERROR((SUMIF($K$2:K41,J41,$M$2:M41))/(COUNTIF($K$2:K41,J41)),0)</f>
        <v>1</v>
      </c>
      <c r="AA41" s="1">
        <f>IFERROR((SUMIF($K$2:K41,J41,$L$2:L41))/(COUNTIF($K$2:K41,J41)),0)</f>
        <v>1</v>
      </c>
      <c r="AB41" s="1">
        <f t="shared" si="46"/>
        <v>0</v>
      </c>
      <c r="AC41" s="9">
        <f>IFERROR((SUMIF($J$2:J41,K41,$L$2:L41))/(COUNTIF($J$2:J41,K41)),0)</f>
        <v>2</v>
      </c>
      <c r="AD41" s="9">
        <f>IFERROR((SUMIF($J$2:J41,K41,$M$2:M41))/(COUNTIF($J$2:J41,K41)),0)</f>
        <v>0.75</v>
      </c>
      <c r="AE41" s="9">
        <f t="shared" si="47"/>
        <v>1.25</v>
      </c>
      <c r="AF41" s="1">
        <f>IFERROR((SUMIF(K$2:K41,K41,M$2:M41)-M41)/(COUNTIF($K$2:K41,K41)-1),0)</f>
        <v>2.5</v>
      </c>
      <c r="AG41" s="1">
        <f>IFERROR((SUMIF(K$2:K41,K41,L$2:L41)-L41)/(COUNTIF($K$2:K41,K41)-1),0)</f>
        <v>1.5</v>
      </c>
      <c r="AH41" s="1">
        <f t="shared" si="48"/>
        <v>1</v>
      </c>
      <c r="AI41" s="1">
        <f t="shared" si="49"/>
        <v>3</v>
      </c>
      <c r="AJ41" s="1">
        <f t="shared" si="50"/>
        <v>0</v>
      </c>
      <c r="AK41" s="1">
        <f>SUMIF($J$2:K41,J41,AI$2:AJ41)-AI41</f>
        <v>3</v>
      </c>
      <c r="AL41" s="1">
        <f>SUMIF($AY$2:AZ41,AY41,$BI$2:BJ41)-BI41</f>
        <v>15</v>
      </c>
      <c r="AM41" s="1">
        <f>IFERROR((AK41)/(COUNTIF($J$2:K41,J41)-1),0)</f>
        <v>1</v>
      </c>
      <c r="AN41" s="1">
        <f>IFERROR((AL41)/(COUNTIF($J$2:K41,K41)-1),0)</f>
        <v>1.875</v>
      </c>
      <c r="AP41" t="str">
        <f t="shared" si="51"/>
        <v>Red Bull Salzburg</v>
      </c>
      <c r="AQ41">
        <f>COUNTIF($J$2:J41,J41)</f>
        <v>2</v>
      </c>
      <c r="AR41">
        <f>COUNTIF($K$2:K41,K41)</f>
        <v>5</v>
      </c>
      <c r="AT41" s="1" t="str">
        <f t="shared" si="52"/>
        <v>Wolfsberger AC</v>
      </c>
      <c r="AU41" s="1" t="str">
        <f t="shared" si="53"/>
        <v>SC Rheindorf Altach</v>
      </c>
      <c r="AV41">
        <f t="shared" si="54"/>
        <v>0</v>
      </c>
      <c r="AW41" s="1">
        <f t="shared" si="55"/>
        <v>1</v>
      </c>
      <c r="AY41" t="str">
        <f t="shared" si="32"/>
        <v>SC Rheindorf Altach</v>
      </c>
      <c r="AZ41" t="str">
        <f t="shared" si="33"/>
        <v>Wolfsberger AC</v>
      </c>
      <c r="BA41">
        <f t="shared" si="34"/>
        <v>0</v>
      </c>
      <c r="BB41">
        <f t="shared" si="35"/>
        <v>1</v>
      </c>
      <c r="BD41" t="str">
        <f t="shared" si="36"/>
        <v>SC Rheindorf Altach</v>
      </c>
      <c r="BE41" t="str">
        <f t="shared" si="37"/>
        <v>Wolfsberger AC</v>
      </c>
      <c r="BF41">
        <f t="shared" si="56"/>
        <v>1</v>
      </c>
      <c r="BG41">
        <f t="shared" si="57"/>
        <v>0</v>
      </c>
      <c r="BI41">
        <f t="shared" si="38"/>
        <v>0</v>
      </c>
      <c r="BJ41">
        <f t="shared" si="39"/>
        <v>3</v>
      </c>
    </row>
    <row r="42" spans="1:62" x14ac:dyDescent="0.3">
      <c r="A42" t="s">
        <v>47</v>
      </c>
      <c r="B42" s="15">
        <v>42959</v>
      </c>
      <c r="C42" t="s">
        <v>35</v>
      </c>
      <c r="D42" t="s">
        <v>54</v>
      </c>
      <c r="E42" t="s">
        <v>43</v>
      </c>
      <c r="F42" s="11">
        <v>0.66666666666666663</v>
      </c>
      <c r="G42">
        <v>5013</v>
      </c>
      <c r="H42" s="1">
        <v>7</v>
      </c>
      <c r="I42" s="1">
        <v>0</v>
      </c>
      <c r="J42" s="1" t="s">
        <v>58</v>
      </c>
      <c r="K42" s="1" t="s">
        <v>40</v>
      </c>
      <c r="L42" s="1">
        <v>0</v>
      </c>
      <c r="M42" s="1">
        <v>1</v>
      </c>
      <c r="N42" s="1" t="str">
        <f t="shared" si="40"/>
        <v>N</v>
      </c>
      <c r="O42" s="1" t="str">
        <f t="shared" si="41"/>
        <v>S</v>
      </c>
      <c r="P42" s="1">
        <f t="shared" si="42"/>
        <v>-1</v>
      </c>
      <c r="Q42" s="4">
        <f>IFERROR((SUMIF($J$2:K42,J42,$L$2:M42)-L42)/(COUNTIF($J$2:K42,J42)-1),0)</f>
        <v>2</v>
      </c>
      <c r="R42" s="4">
        <f>IFERROR((SUMIF($AT$2:AT42,AT42,$AV$2:AW42)-AV42)/(COUNTIF($J$2:K42,J42)-1),0)</f>
        <v>0.33333333333333331</v>
      </c>
      <c r="S42" s="4">
        <f t="shared" si="43"/>
        <v>1.6666666666666667</v>
      </c>
      <c r="T42" s="5">
        <f>IFERROR((SUMIF($AY$2:AZ42,AY42,$BA$2:BB42)-BA42)/(COUNTIF($J$2:K42,K42)-1),0)</f>
        <v>2.75</v>
      </c>
      <c r="U42" s="5">
        <f>IFERROR((SUMIF($BD$2:BE42,BD42,$BF$2:BG42)-BF42)/(COUNTIF($J$2:K42,K42)-1),0)</f>
        <v>0.375</v>
      </c>
      <c r="V42" s="5">
        <f t="shared" si="44"/>
        <v>2.375</v>
      </c>
      <c r="W42" s="9">
        <f>IFERROR((SUMIF($J$2:J42,J42,L$2:L42)-L42)/(COUNTIF($J$2:J42,J42)-1),0)</f>
        <v>2</v>
      </c>
      <c r="X42" s="9">
        <f>IFERROR((SUMIF($J$2:J42,J42,M$2:M42)-M42)/(COUNTIF($J$2:J42,J42)-1),0)</f>
        <v>0.75</v>
      </c>
      <c r="Y42" s="9">
        <f t="shared" si="45"/>
        <v>1.25</v>
      </c>
      <c r="Z42" s="1">
        <f>IFERROR((SUMIF($K$2:K42,J42,$M$2:M42))/(COUNTIF($K$2:K42,J42)),0)</f>
        <v>2</v>
      </c>
      <c r="AA42" s="1">
        <f>IFERROR((SUMIF($K$2:K42,J42,$L$2:L42))/(COUNTIF($K$2:K42,J42)),0)</f>
        <v>1.4</v>
      </c>
      <c r="AB42" s="1">
        <f t="shared" si="46"/>
        <v>0.60000000000000009</v>
      </c>
      <c r="AC42" s="9">
        <f>IFERROR((SUMIF($J$2:J42,K42,$L$2:L42))/(COUNTIF($J$2:J42,K42)),0)</f>
        <v>2.5</v>
      </c>
      <c r="AD42" s="9">
        <f>IFERROR((SUMIF($J$2:J42,K42,$M$2:M42))/(COUNTIF($J$2:J42,K42)),0)</f>
        <v>0.75</v>
      </c>
      <c r="AE42" s="9">
        <f t="shared" si="47"/>
        <v>1.75</v>
      </c>
      <c r="AF42" s="1">
        <f>IFERROR((SUMIF(K$2:K42,K42,M$2:M42)-M42)/(COUNTIF($K$2:K42,K42)-1),0)</f>
        <v>3</v>
      </c>
      <c r="AG42" s="1">
        <f>IFERROR((SUMIF(K$2:K42,K42,L$2:L42)-L42)/(COUNTIF($K$2:K42,K42)-1),0)</f>
        <v>0</v>
      </c>
      <c r="AH42" s="1">
        <f t="shared" si="48"/>
        <v>3</v>
      </c>
      <c r="AI42" s="1">
        <f t="shared" si="49"/>
        <v>0</v>
      </c>
      <c r="AJ42" s="1">
        <f t="shared" si="50"/>
        <v>3</v>
      </c>
      <c r="AK42" s="1">
        <f>SUMIF($J$2:K42,J42,AI$2:AJ42)-AI42</f>
        <v>15</v>
      </c>
      <c r="AL42" s="1">
        <f>SUMIF($AY$2:AZ42,AY42,$BI$2:BJ42)-BI42</f>
        <v>18</v>
      </c>
      <c r="AM42" s="1">
        <f>IFERROR((AK42)/(COUNTIF($J$2:K42,J42)-1),0)</f>
        <v>1.6666666666666667</v>
      </c>
      <c r="AN42" s="1">
        <f>IFERROR((AL42)/(COUNTIF($J$2:K42,K42)-1),0)</f>
        <v>2.25</v>
      </c>
      <c r="AP42" t="str">
        <f t="shared" si="51"/>
        <v>Chikhura Sachkhere</v>
      </c>
      <c r="AQ42">
        <f>COUNTIF($J$2:J42,J42)</f>
        <v>5</v>
      </c>
      <c r="AR42">
        <f>COUNTIF($K$2:K42,K42)</f>
        <v>5</v>
      </c>
      <c r="AT42" s="1" t="str">
        <f t="shared" si="52"/>
        <v>SC Rheindorf Altach</v>
      </c>
      <c r="AU42" s="1" t="str">
        <f t="shared" si="53"/>
        <v>Red Bull Salzburg</v>
      </c>
      <c r="AV42">
        <f t="shared" si="54"/>
        <v>1</v>
      </c>
      <c r="AW42" s="1">
        <f t="shared" si="55"/>
        <v>0</v>
      </c>
      <c r="AY42" t="str">
        <f t="shared" si="32"/>
        <v>Red Bull Salzburg</v>
      </c>
      <c r="AZ42" t="str">
        <f t="shared" si="33"/>
        <v>SC Rheindorf Altach</v>
      </c>
      <c r="BA42">
        <f t="shared" si="34"/>
        <v>1</v>
      </c>
      <c r="BB42">
        <f t="shared" si="35"/>
        <v>0</v>
      </c>
      <c r="BD42" t="str">
        <f t="shared" si="36"/>
        <v>Red Bull Salzburg</v>
      </c>
      <c r="BE42" t="str">
        <f t="shared" si="37"/>
        <v>SC Rheindorf Altach</v>
      </c>
      <c r="BF42">
        <f t="shared" si="56"/>
        <v>0</v>
      </c>
      <c r="BG42">
        <f t="shared" si="57"/>
        <v>1</v>
      </c>
      <c r="BI42">
        <f t="shared" si="38"/>
        <v>3</v>
      </c>
      <c r="BJ42">
        <f t="shared" si="39"/>
        <v>0</v>
      </c>
    </row>
    <row r="43" spans="1:62" x14ac:dyDescent="0.3">
      <c r="A43" t="s">
        <v>47</v>
      </c>
      <c r="B43" s="15" t="s">
        <v>57</v>
      </c>
      <c r="C43" t="s">
        <v>35</v>
      </c>
      <c r="D43" t="s">
        <v>54</v>
      </c>
      <c r="E43" t="s">
        <v>43</v>
      </c>
      <c r="F43" s="11">
        <v>0.77083333333333337</v>
      </c>
      <c r="G43">
        <v>6512</v>
      </c>
      <c r="H43" s="1">
        <v>6</v>
      </c>
      <c r="I43" s="1">
        <v>0</v>
      </c>
      <c r="J43" s="1" t="s">
        <v>81</v>
      </c>
      <c r="K43" s="1" t="s">
        <v>0</v>
      </c>
      <c r="L43" s="1">
        <v>2</v>
      </c>
      <c r="M43" s="1">
        <v>0</v>
      </c>
      <c r="N43" s="1" t="str">
        <f t="shared" si="40"/>
        <v>S</v>
      </c>
      <c r="O43" s="1" t="str">
        <f t="shared" si="41"/>
        <v>N</v>
      </c>
      <c r="P43" s="1">
        <f t="shared" si="42"/>
        <v>2</v>
      </c>
      <c r="Q43" s="4">
        <f>IFERROR((SUMIF($J$2:K43,J43,$L$2:M43)-L43)/(COUNTIF($J$2:K43,J43)-1),0)</f>
        <v>1</v>
      </c>
      <c r="R43" s="4">
        <f>IFERROR((SUMIF($AT$2:AT43,AT43,$AV$2:AW43)-AV43)/(COUNTIF($J$2:K43,J43)-1),0)</f>
        <v>0.5</v>
      </c>
      <c r="S43" s="4">
        <f t="shared" si="43"/>
        <v>0.5</v>
      </c>
      <c r="T43" s="5">
        <f>IFERROR((SUMIF($AY$2:AZ43,AY43,$BA$2:BB43)-BA43)/(COUNTIF($J$2:K43,K43)-1),0)</f>
        <v>1.75</v>
      </c>
      <c r="U43" s="5">
        <f>IFERROR((SUMIF($BD$2:BE43,BD43,$BF$2:BG43)-BF43)/(COUNTIF($J$2:K43,K43)-1),0)</f>
        <v>0.25</v>
      </c>
      <c r="V43" s="5">
        <f t="shared" si="44"/>
        <v>1.5</v>
      </c>
      <c r="W43" s="9">
        <f>IFERROR((SUMIF($J$2:J43,J43,L$2:L43)-L43)/(COUNTIF($J$2:J43,J43)-1),0)</f>
        <v>1</v>
      </c>
      <c r="X43" s="9">
        <f>IFERROR((SUMIF($J$2:J43,J43,M$2:M43)-M43)/(COUNTIF($J$2:J43,J43)-1),0)</f>
        <v>1.5</v>
      </c>
      <c r="Y43" s="9">
        <f t="shared" si="45"/>
        <v>-0.5</v>
      </c>
      <c r="Z43" s="1">
        <f>IFERROR((SUMIF($K$2:K43,J43,$M$2:M43))/(COUNTIF($K$2:K43,J43)),0)</f>
        <v>1</v>
      </c>
      <c r="AA43" s="1">
        <f>IFERROR((SUMIF($K$2:K43,J43,$L$2:L43))/(COUNTIF($K$2:K43,J43)),0)</f>
        <v>1.5</v>
      </c>
      <c r="AB43" s="1">
        <f t="shared" si="46"/>
        <v>-0.5</v>
      </c>
      <c r="AC43" s="9">
        <f>IFERROR((SUMIF($J$2:J43,K43,$L$2:L43))/(COUNTIF($J$2:J43,K43)),0)</f>
        <v>2.5</v>
      </c>
      <c r="AD43" s="9">
        <f>IFERROR((SUMIF($J$2:J43,K43,$M$2:M43))/(COUNTIF($J$2:J43,K43)),0)</f>
        <v>0</v>
      </c>
      <c r="AE43" s="9">
        <f t="shared" si="47"/>
        <v>2.5</v>
      </c>
      <c r="AF43" s="1">
        <f>IFERROR((SUMIF(K$2:K43,K43,M$2:M43)-M43)/(COUNTIF($K$2:K43,K43)-1),0)</f>
        <v>1</v>
      </c>
      <c r="AG43" s="1">
        <f>IFERROR((SUMIF(K$2:K43,K43,L$2:L43)-L43)/(COUNTIF($K$2:K43,K43)-1),0)</f>
        <v>0.5</v>
      </c>
      <c r="AH43" s="1">
        <f t="shared" si="48"/>
        <v>0.5</v>
      </c>
      <c r="AI43" s="1">
        <f t="shared" si="49"/>
        <v>3</v>
      </c>
      <c r="AJ43" s="1">
        <f t="shared" si="50"/>
        <v>0</v>
      </c>
      <c r="AK43" s="1">
        <f>SUMIF($J$2:K43,J43,AI$2:AJ43)-AI43</f>
        <v>6</v>
      </c>
      <c r="AL43" s="1">
        <f>SUMIF($AY$2:AZ43,AY43,$BI$2:BJ43)-BI43</f>
        <v>10</v>
      </c>
      <c r="AM43" s="1">
        <f>IFERROR((AK43)/(COUNTIF($J$2:K43,J43)-1),0)</f>
        <v>1</v>
      </c>
      <c r="AN43" s="1">
        <f>IFERROR((AL43)/(COUNTIF($J$2:K43,K43)-1),0)</f>
        <v>2.5</v>
      </c>
      <c r="AP43" t="str">
        <f t="shared" si="51"/>
        <v>AEL Limassol</v>
      </c>
      <c r="AQ43">
        <f>COUNTIF($J$2:J43,J43)</f>
        <v>3</v>
      </c>
      <c r="AR43">
        <f>COUNTIF($K$2:K43,K43)</f>
        <v>3</v>
      </c>
      <c r="AT43" s="1" t="str">
        <f t="shared" si="52"/>
        <v>FK Austria Wien</v>
      </c>
      <c r="AU43" s="1" t="str">
        <f t="shared" si="53"/>
        <v>LASK</v>
      </c>
      <c r="AV43">
        <f t="shared" si="54"/>
        <v>0</v>
      </c>
      <c r="AW43" s="1">
        <f t="shared" si="55"/>
        <v>2</v>
      </c>
      <c r="AY43" t="str">
        <f t="shared" si="32"/>
        <v>LASK</v>
      </c>
      <c r="AZ43" t="str">
        <f t="shared" si="33"/>
        <v>FK Austria Wien</v>
      </c>
      <c r="BA43">
        <f t="shared" si="34"/>
        <v>0</v>
      </c>
      <c r="BB43">
        <f t="shared" si="35"/>
        <v>2</v>
      </c>
      <c r="BD43" t="str">
        <f t="shared" si="36"/>
        <v>LASK</v>
      </c>
      <c r="BE43" t="str">
        <f t="shared" si="37"/>
        <v>FK Austria Wien</v>
      </c>
      <c r="BF43">
        <f t="shared" si="56"/>
        <v>2</v>
      </c>
      <c r="BG43">
        <f t="shared" si="57"/>
        <v>0</v>
      </c>
      <c r="BI43">
        <f t="shared" si="38"/>
        <v>0</v>
      </c>
      <c r="BJ43">
        <f t="shared" si="39"/>
        <v>3</v>
      </c>
    </row>
    <row r="44" spans="1:62" x14ac:dyDescent="0.3">
      <c r="A44" t="s">
        <v>47</v>
      </c>
      <c r="B44" s="15" t="s">
        <v>57</v>
      </c>
      <c r="C44" t="s">
        <v>35</v>
      </c>
      <c r="D44" t="s">
        <v>54</v>
      </c>
      <c r="E44" t="s">
        <v>43</v>
      </c>
      <c r="F44" s="11">
        <v>0.77083333333333337</v>
      </c>
      <c r="G44">
        <v>9478</v>
      </c>
      <c r="H44" s="1">
        <v>6</v>
      </c>
      <c r="I44" s="1">
        <v>0</v>
      </c>
      <c r="J44" s="1" t="s">
        <v>68</v>
      </c>
      <c r="K44" s="1" t="s">
        <v>49</v>
      </c>
      <c r="L44" s="1">
        <v>2</v>
      </c>
      <c r="M44" s="1">
        <v>1</v>
      </c>
      <c r="N44" s="1" t="str">
        <f t="shared" si="40"/>
        <v>S</v>
      </c>
      <c r="O44" s="1" t="str">
        <f t="shared" si="41"/>
        <v>N</v>
      </c>
      <c r="P44" s="1">
        <f t="shared" si="42"/>
        <v>1</v>
      </c>
      <c r="Q44" s="4">
        <f>IFERROR((SUMIF($J$2:K44,J44,$L$2:M44)-L44)/(COUNTIF($J$2:K44,J44)-1),0)</f>
        <v>2.125</v>
      </c>
      <c r="R44" s="4">
        <f>IFERROR((SUMIF($AT$2:AT44,AT44,$AV$2:AW44)-AV44)/(COUNTIF($J$2:K44,J44)-1),0)</f>
        <v>0.625</v>
      </c>
      <c r="S44" s="4">
        <f t="shared" si="43"/>
        <v>1.5</v>
      </c>
      <c r="T44" s="5">
        <f>IFERROR((SUMIF($AY$2:AZ44,AY44,$BA$2:BB44)-BA44)/(COUNTIF($J$2:K44,K44)-1),0)</f>
        <v>0.75</v>
      </c>
      <c r="U44" s="5">
        <f>IFERROR((SUMIF($BD$2:BE44,BD44,$BF$2:BG44)-BF44)/(COUNTIF($J$2:K44,K44)-1),0)</f>
        <v>1</v>
      </c>
      <c r="V44" s="5">
        <f t="shared" si="44"/>
        <v>-0.25</v>
      </c>
      <c r="W44" s="9">
        <f>IFERROR((SUMIF($J$2:J44,J44,L$2:L44)-L44)/(COUNTIF($J$2:J44,J44)-1),0)</f>
        <v>1.3333333333333333</v>
      </c>
      <c r="X44" s="9">
        <f>IFERROR((SUMIF($J$2:J44,J44,M$2:M44)-M44)/(COUNTIF($J$2:J44,J44)-1),0)</f>
        <v>1.6666666666666667</v>
      </c>
      <c r="Y44" s="9">
        <f t="shared" si="45"/>
        <v>-0.33333333333333348</v>
      </c>
      <c r="Z44" s="1">
        <f>IFERROR((SUMIF($K$2:K44,J44,$M$2:M44))/(COUNTIF($K$2:K44,J44)),0)</f>
        <v>2.6</v>
      </c>
      <c r="AA44" s="1">
        <f>IFERROR((SUMIF($K$2:K44,J44,$L$2:L44))/(COUNTIF($K$2:K44,J44)),0)</f>
        <v>1</v>
      </c>
      <c r="AB44" s="1">
        <f t="shared" si="46"/>
        <v>1.6</v>
      </c>
      <c r="AC44" s="9">
        <f>IFERROR((SUMIF($J$2:J44,K44,$L$2:L44))/(COUNTIF($J$2:J44,K44)),0)</f>
        <v>0.5</v>
      </c>
      <c r="AD44" s="9">
        <f>IFERROR((SUMIF($J$2:J44,K44,$M$2:M44))/(COUNTIF($J$2:J44,K44)),0)</f>
        <v>1</v>
      </c>
      <c r="AE44" s="9">
        <f t="shared" si="47"/>
        <v>-0.5</v>
      </c>
      <c r="AF44" s="1">
        <f>IFERROR((SUMIF(K$2:K44,K44,M$2:M44)-M44)/(COUNTIF($K$2:K44,K44)-1),0)</f>
        <v>1</v>
      </c>
      <c r="AG44" s="1">
        <f>IFERROR((SUMIF(K$2:K44,K44,L$2:L44)-L44)/(COUNTIF($K$2:K44,K44)-1),0)</f>
        <v>1</v>
      </c>
      <c r="AH44" s="1">
        <f t="shared" si="48"/>
        <v>0</v>
      </c>
      <c r="AI44" s="1">
        <f t="shared" si="49"/>
        <v>3</v>
      </c>
      <c r="AJ44" s="1">
        <f t="shared" si="50"/>
        <v>0</v>
      </c>
      <c r="AK44" s="1">
        <f>SUMIF($J$2:K44,J44,AI$2:AJ44)-AI44</f>
        <v>16</v>
      </c>
      <c r="AL44" s="1">
        <f>SUMIF($AY$2:AZ44,AY44,$BI$2:BJ44)-BI44</f>
        <v>6</v>
      </c>
      <c r="AM44" s="1">
        <f>IFERROR((AK44)/(COUNTIF($J$2:K44,J44)-1),0)</f>
        <v>2</v>
      </c>
      <c r="AN44" s="1">
        <f>IFERROR((AL44)/(COUNTIF($J$2:K44,K44)-1),0)</f>
        <v>1.5</v>
      </c>
      <c r="AP44" t="str">
        <f t="shared" si="51"/>
        <v>Mladost Podgorica</v>
      </c>
      <c r="AQ44">
        <f>COUNTIF($J$2:J44,J44)</f>
        <v>4</v>
      </c>
      <c r="AR44">
        <f>COUNTIF($K$2:K44,K44)</f>
        <v>3</v>
      </c>
      <c r="AT44" s="1" t="str">
        <f t="shared" si="52"/>
        <v>SK Sturm Graz</v>
      </c>
      <c r="AU44" s="1" t="str">
        <f t="shared" si="53"/>
        <v>Wolfsberger AC</v>
      </c>
      <c r="AV44">
        <f t="shared" si="54"/>
        <v>1</v>
      </c>
      <c r="AW44" s="1">
        <f t="shared" si="55"/>
        <v>2</v>
      </c>
      <c r="AY44" t="str">
        <f t="shared" si="32"/>
        <v>Wolfsberger AC</v>
      </c>
      <c r="AZ44" t="str">
        <f t="shared" si="33"/>
        <v>SK Sturm Graz</v>
      </c>
      <c r="BA44">
        <f t="shared" si="34"/>
        <v>1</v>
      </c>
      <c r="BB44">
        <f t="shared" si="35"/>
        <v>2</v>
      </c>
      <c r="BD44" t="str">
        <f t="shared" si="36"/>
        <v>Wolfsberger AC</v>
      </c>
      <c r="BE44" t="str">
        <f t="shared" si="37"/>
        <v>SK Sturm Graz</v>
      </c>
      <c r="BF44">
        <f t="shared" si="56"/>
        <v>2</v>
      </c>
      <c r="BG44">
        <f t="shared" si="57"/>
        <v>1</v>
      </c>
      <c r="BI44">
        <f t="shared" si="38"/>
        <v>0</v>
      </c>
      <c r="BJ44">
        <f t="shared" si="39"/>
        <v>3</v>
      </c>
    </row>
    <row r="45" spans="1:62" x14ac:dyDescent="0.3">
      <c r="A45" t="s">
        <v>47</v>
      </c>
      <c r="B45" s="15" t="s">
        <v>57</v>
      </c>
      <c r="C45" t="s">
        <v>35</v>
      </c>
      <c r="D45" t="s">
        <v>54</v>
      </c>
      <c r="E45" t="s">
        <v>43</v>
      </c>
      <c r="F45" s="11">
        <v>0.77083333333333337</v>
      </c>
      <c r="G45">
        <v>2886</v>
      </c>
      <c r="H45" s="1">
        <v>7</v>
      </c>
      <c r="I45" s="1">
        <v>0</v>
      </c>
      <c r="J45" s="1" t="s">
        <v>65</v>
      </c>
      <c r="K45" s="1" t="s">
        <v>76</v>
      </c>
      <c r="L45" s="1">
        <v>0</v>
      </c>
      <c r="M45" s="1">
        <v>0</v>
      </c>
      <c r="N45" s="1" t="str">
        <f t="shared" si="40"/>
        <v>U</v>
      </c>
      <c r="O45" s="1" t="str">
        <f t="shared" si="41"/>
        <v>U</v>
      </c>
      <c r="P45" s="1">
        <f t="shared" si="42"/>
        <v>0</v>
      </c>
      <c r="Q45" s="4">
        <f>IFERROR((SUMIF($J$2:K45,J45,$L$2:M45)-L45)/(COUNTIF($J$2:K45,J45)-1),0)</f>
        <v>1</v>
      </c>
      <c r="R45" s="4">
        <f>IFERROR((SUMIF($AT$2:AT45,AT45,$AV$2:AW45)-AV45)/(COUNTIF($J$2:K45,J45)-1),0)</f>
        <v>1</v>
      </c>
      <c r="S45" s="4">
        <f t="shared" si="43"/>
        <v>0</v>
      </c>
      <c r="T45" s="5">
        <f>IFERROR((SUMIF($AY$2:AZ45,AY45,$BA$2:BB45)-BA45)/(COUNTIF($J$2:K45,K45)-1),0)</f>
        <v>2.75</v>
      </c>
      <c r="U45" s="5">
        <f>IFERROR((SUMIF($BD$2:BE45,BD45,$BF$2:BG45)-BF45)/(COUNTIF($J$2:K45,K45)-1),0)</f>
        <v>1.5</v>
      </c>
      <c r="V45" s="5">
        <f t="shared" si="44"/>
        <v>1.25</v>
      </c>
      <c r="W45" s="9">
        <f>IFERROR((SUMIF($J$2:J45,J45,L$2:L45)-L45)/(COUNTIF($J$2:J45,J45)-1),0)</f>
        <v>1</v>
      </c>
      <c r="X45" s="9">
        <f>IFERROR((SUMIF($J$2:J45,J45,M$2:M45)-M45)/(COUNTIF($J$2:J45,J45)-1),0)</f>
        <v>4</v>
      </c>
      <c r="Y45" s="9">
        <f t="shared" si="45"/>
        <v>-3</v>
      </c>
      <c r="Z45" s="1">
        <f>IFERROR((SUMIF($K$2:K45,J45,$M$2:M45))/(COUNTIF($K$2:K45,J45)),0)</f>
        <v>1</v>
      </c>
      <c r="AA45" s="1">
        <f>IFERROR((SUMIF($K$2:K45,J45,$L$2:L45))/(COUNTIF($K$2:K45,J45)),0)</f>
        <v>2.3333333333333335</v>
      </c>
      <c r="AB45" s="1">
        <f t="shared" si="46"/>
        <v>-1.3333333333333335</v>
      </c>
      <c r="AC45" s="9">
        <f>IFERROR((SUMIF($J$2:J45,K45,$L$2:L45))/(COUNTIF($J$2:J45,K45)),0)</f>
        <v>1.5</v>
      </c>
      <c r="AD45" s="9">
        <f>IFERROR((SUMIF($J$2:J45,K45,$M$2:M45))/(COUNTIF($J$2:J45,K45)),0)</f>
        <v>1.5</v>
      </c>
      <c r="AE45" s="9">
        <f t="shared" si="47"/>
        <v>0</v>
      </c>
      <c r="AF45" s="1">
        <f>IFERROR((SUMIF(K$2:K45,K45,M$2:M45)-M45)/(COUNTIF($K$2:K45,K45)-1),0)</f>
        <v>4</v>
      </c>
      <c r="AG45" s="1">
        <f>IFERROR((SUMIF(K$2:K45,K45,L$2:L45)-L45)/(COUNTIF($K$2:K45,K45)-1),0)</f>
        <v>1.5</v>
      </c>
      <c r="AH45" s="1">
        <f t="shared" si="48"/>
        <v>2.5</v>
      </c>
      <c r="AI45" s="1">
        <f t="shared" si="49"/>
        <v>1</v>
      </c>
      <c r="AJ45" s="1">
        <f t="shared" si="50"/>
        <v>1</v>
      </c>
      <c r="AK45" s="1">
        <f>SUMIF($J$2:K45,J45,AI$2:AJ45)-AI45</f>
        <v>0</v>
      </c>
      <c r="AL45" s="1">
        <f>SUMIF($AY$2:AZ45,AY45,$BI$2:BJ45)-BI45</f>
        <v>7</v>
      </c>
      <c r="AM45" s="1">
        <f>IFERROR((AK45)/(COUNTIF($J$2:K45,J45)-1),0)</f>
        <v>0</v>
      </c>
      <c r="AN45" s="1">
        <f>IFERROR((AL45)/(COUNTIF($J$2:K45,K45)-1),0)</f>
        <v>1.75</v>
      </c>
      <c r="AP45" t="str">
        <f t="shared" si="51"/>
        <v>SK Rapid Wien</v>
      </c>
      <c r="AQ45">
        <f>COUNTIF($J$2:J45,J45)</f>
        <v>2</v>
      </c>
      <c r="AR45">
        <f>COUNTIF($K$2:K45,K45)</f>
        <v>3</v>
      </c>
      <c r="AT45" s="1" t="str">
        <f t="shared" si="52"/>
        <v>SKN St. Pölten</v>
      </c>
      <c r="AU45" s="1" t="str">
        <f t="shared" si="53"/>
        <v>SV Mattersburg</v>
      </c>
      <c r="AV45">
        <f t="shared" si="54"/>
        <v>0</v>
      </c>
      <c r="AW45" s="1">
        <f t="shared" si="55"/>
        <v>0</v>
      </c>
      <c r="AY45" t="str">
        <f t="shared" si="32"/>
        <v>SV Mattersburg</v>
      </c>
      <c r="AZ45" t="str">
        <f t="shared" si="33"/>
        <v>SKN St. Pölten</v>
      </c>
      <c r="BA45">
        <f t="shared" si="34"/>
        <v>0</v>
      </c>
      <c r="BB45">
        <f t="shared" si="35"/>
        <v>0</v>
      </c>
      <c r="BD45" t="str">
        <f t="shared" si="36"/>
        <v>SV Mattersburg</v>
      </c>
      <c r="BE45" t="str">
        <f t="shared" si="37"/>
        <v>SKN St. Pölten</v>
      </c>
      <c r="BF45">
        <f t="shared" si="56"/>
        <v>0</v>
      </c>
      <c r="BG45">
        <f t="shared" si="57"/>
        <v>0</v>
      </c>
      <c r="BI45">
        <f t="shared" si="38"/>
        <v>1</v>
      </c>
      <c r="BJ45">
        <f t="shared" si="39"/>
        <v>1</v>
      </c>
    </row>
    <row r="46" spans="1:62" x14ac:dyDescent="0.3">
      <c r="A46" t="s">
        <v>47</v>
      </c>
      <c r="B46" s="15" t="s">
        <v>207</v>
      </c>
      <c r="C46" t="s">
        <v>35</v>
      </c>
      <c r="D46" t="s">
        <v>54</v>
      </c>
      <c r="E46" t="s">
        <v>64</v>
      </c>
      <c r="F46" s="11">
        <v>0.6875</v>
      </c>
      <c r="G46">
        <v>4700</v>
      </c>
      <c r="H46" s="1">
        <v>7</v>
      </c>
      <c r="I46" s="1">
        <v>0</v>
      </c>
      <c r="J46" s="1" t="s">
        <v>56</v>
      </c>
      <c r="K46" s="1" t="s">
        <v>71</v>
      </c>
      <c r="L46" s="1">
        <v>3</v>
      </c>
      <c r="M46" s="1">
        <v>1</v>
      </c>
      <c r="N46" s="1" t="str">
        <f t="shared" si="40"/>
        <v>S</v>
      </c>
      <c r="O46" s="1" t="str">
        <f t="shared" si="41"/>
        <v>N</v>
      </c>
      <c r="P46" s="1">
        <f t="shared" si="42"/>
        <v>2</v>
      </c>
      <c r="Q46" s="4">
        <f>IFERROR((SUMIF($J$2:K46,J46,$L$2:M46)-L46)/(COUNTIF($J$2:K46,J46)-1),0)</f>
        <v>2</v>
      </c>
      <c r="R46" s="4">
        <f>IFERROR((SUMIF($AT$2:AT46,AT46,$AV$2:AW46)-AV46)/(COUNTIF($J$2:K46,J46)-1),0)</f>
        <v>0.25</v>
      </c>
      <c r="S46" s="4">
        <f t="shared" si="43"/>
        <v>1.75</v>
      </c>
      <c r="T46" s="5">
        <f>IFERROR((SUMIF($AY$2:AZ46,AY46,$BA$2:BB46)-BA46)/(COUNTIF($J$2:K46,K46)-1),0)</f>
        <v>2.5</v>
      </c>
      <c r="U46" s="5">
        <f>IFERROR((SUMIF($BD$2:BE46,BD46,$BF$2:BG46)-BF46)/(COUNTIF($J$2:K46,K46)-1),0)</f>
        <v>1.25</v>
      </c>
      <c r="V46" s="5">
        <f t="shared" si="44"/>
        <v>1.25</v>
      </c>
      <c r="W46" s="9">
        <f>IFERROR((SUMIF($J$2:J46,J46,L$2:L46)-L46)/(COUNTIF($J$2:J46,J46)-1),0)</f>
        <v>4</v>
      </c>
      <c r="X46" s="9">
        <f>IFERROR((SUMIF($J$2:J46,J46,M$2:M46)-M46)/(COUNTIF($J$2:J46,J46)-1),0)</f>
        <v>1</v>
      </c>
      <c r="Y46" s="9">
        <f t="shared" si="45"/>
        <v>3</v>
      </c>
      <c r="Z46" s="1">
        <f>IFERROR((SUMIF($K$2:K46,J46,$M$2:M46))/(COUNTIF($K$2:K46,J46)),0)</f>
        <v>1.3333333333333333</v>
      </c>
      <c r="AA46" s="1">
        <f>IFERROR((SUMIF($K$2:K46,J46,$L$2:L46))/(COUNTIF($K$2:K46,J46)),0)</f>
        <v>3</v>
      </c>
      <c r="AB46" s="1">
        <f t="shared" si="46"/>
        <v>-1.6666666666666667</v>
      </c>
      <c r="AC46" s="9">
        <f>IFERROR((SUMIF($J$2:J46,K46,$L$2:L46))/(COUNTIF($J$2:J46,K46)),0)</f>
        <v>2</v>
      </c>
      <c r="AD46" s="9">
        <f>IFERROR((SUMIF($J$2:J46,K46,$M$2:M46))/(COUNTIF($J$2:J46,K46)),0)</f>
        <v>2</v>
      </c>
      <c r="AE46" s="9">
        <f t="shared" si="47"/>
        <v>0</v>
      </c>
      <c r="AF46" s="1">
        <f>IFERROR((SUMIF(K$2:K46,K46,M$2:M46)-M46)/(COUNTIF($K$2:K46,K46)-1),0)</f>
        <v>3</v>
      </c>
      <c r="AG46" s="1">
        <f>IFERROR((SUMIF(K$2:K46,K46,L$2:L46)-L46)/(COUNTIF($K$2:K46,K46)-1),0)</f>
        <v>0.5</v>
      </c>
      <c r="AH46" s="1">
        <f t="shared" si="48"/>
        <v>2.5</v>
      </c>
      <c r="AI46" s="1">
        <f t="shared" si="49"/>
        <v>3</v>
      </c>
      <c r="AJ46" s="1">
        <f t="shared" si="50"/>
        <v>0</v>
      </c>
      <c r="AK46" s="1">
        <f>SUMIF($J$2:K46,J46,AI$2:AJ46)-AI46</f>
        <v>6</v>
      </c>
      <c r="AL46" s="1">
        <f>SUMIF($AY$2:AZ46,AY46,$BI$2:BJ46)-BI46</f>
        <v>8</v>
      </c>
      <c r="AM46" s="1">
        <f>IFERROR((AK46)/(COUNTIF($J$2:K46,J46)-1),0)</f>
        <v>1.5</v>
      </c>
      <c r="AN46" s="1">
        <f>IFERROR((AL46)/(COUNTIF($J$2:K46,K46)-1),0)</f>
        <v>2</v>
      </c>
      <c r="AP46" t="str">
        <f t="shared" si="51"/>
        <v>SC Rheindorf Altach</v>
      </c>
      <c r="AQ46">
        <f>COUNTIF($J$2:J46,J46)</f>
        <v>2</v>
      </c>
      <c r="AR46">
        <f>COUNTIF($K$2:K46,K46)</f>
        <v>3</v>
      </c>
      <c r="AT46" s="1" t="str">
        <f t="shared" si="52"/>
        <v>FC Admira Wacker Mödling</v>
      </c>
      <c r="AU46" s="1" t="str">
        <f t="shared" si="53"/>
        <v>SK Rapid Wien</v>
      </c>
      <c r="AV46">
        <f t="shared" si="54"/>
        <v>1</v>
      </c>
      <c r="AW46" s="1">
        <f t="shared" si="55"/>
        <v>3</v>
      </c>
      <c r="AY46" t="str">
        <f t="shared" si="32"/>
        <v>SK Rapid Wien</v>
      </c>
      <c r="AZ46" t="str">
        <f t="shared" si="33"/>
        <v>FC Admira Wacker Mödling</v>
      </c>
      <c r="BA46">
        <f t="shared" si="34"/>
        <v>1</v>
      </c>
      <c r="BB46">
        <f t="shared" si="35"/>
        <v>3</v>
      </c>
      <c r="BD46" t="str">
        <f t="shared" si="36"/>
        <v>SK Rapid Wien</v>
      </c>
      <c r="BE46" t="str">
        <f t="shared" si="37"/>
        <v>FC Admira Wacker Mödling</v>
      </c>
      <c r="BF46">
        <f t="shared" si="56"/>
        <v>3</v>
      </c>
      <c r="BG46">
        <f t="shared" si="57"/>
        <v>1</v>
      </c>
      <c r="BI46">
        <f t="shared" si="38"/>
        <v>0</v>
      </c>
      <c r="BJ46">
        <f t="shared" si="39"/>
        <v>3</v>
      </c>
    </row>
    <row r="47" spans="1:62" x14ac:dyDescent="0.3">
      <c r="A47" t="s">
        <v>59</v>
      </c>
      <c r="B47" s="15">
        <v>42964</v>
      </c>
      <c r="C47" t="s">
        <v>35</v>
      </c>
      <c r="D47" t="s">
        <v>54</v>
      </c>
      <c r="E47" t="s">
        <v>61</v>
      </c>
      <c r="F47" s="11">
        <v>0.86458333333333337</v>
      </c>
      <c r="G47">
        <v>3338</v>
      </c>
      <c r="H47" s="1">
        <v>5</v>
      </c>
      <c r="I47" s="1">
        <v>0</v>
      </c>
      <c r="J47" s="1" t="s">
        <v>62</v>
      </c>
      <c r="K47" s="1" t="s">
        <v>40</v>
      </c>
      <c r="L47" s="1">
        <v>1</v>
      </c>
      <c r="M47" s="1">
        <v>3</v>
      </c>
      <c r="N47" s="1" t="str">
        <f t="shared" si="40"/>
        <v>N</v>
      </c>
      <c r="O47" s="1" t="str">
        <f t="shared" si="41"/>
        <v>S</v>
      </c>
      <c r="P47" s="1">
        <f t="shared" si="42"/>
        <v>-2</v>
      </c>
      <c r="Q47" s="4">
        <f>IFERROR((SUMIF($J$2:K47,J47,$L$2:M47)-L47)/(COUNTIF($J$2:K47,J47)-1),0)</f>
        <v>0</v>
      </c>
      <c r="R47" s="4">
        <f>IFERROR((SUMIF($AT$2:AT47,AT47,$AV$2:AW47)-AV47)/(COUNTIF($J$2:K47,J47)-1),0)</f>
        <v>0</v>
      </c>
      <c r="S47" s="4">
        <f t="shared" si="43"/>
        <v>0</v>
      </c>
      <c r="T47" s="5">
        <f>IFERROR((SUMIF($AY$2:AZ47,AY47,$BA$2:BB47)-BA47)/(COUNTIF($J$2:K47,K47)-1),0)</f>
        <v>2.5555555555555554</v>
      </c>
      <c r="U47" s="5">
        <f>IFERROR((SUMIF($BD$2:BE47,BD47,$BF$2:BG47)-BF47)/(COUNTIF($J$2:K47,K47)-1),0)</f>
        <v>0.33333333333333331</v>
      </c>
      <c r="V47" s="5">
        <f t="shared" si="44"/>
        <v>2.2222222222222219</v>
      </c>
      <c r="W47" s="9">
        <f>IFERROR((SUMIF($J$2:J47,J47,L$2:L47)-L47)/(COUNTIF($J$2:J47,J47)-1),0)</f>
        <v>0</v>
      </c>
      <c r="X47" s="9">
        <f>IFERROR((SUMIF($J$2:J47,J47,M$2:M47)-M47)/(COUNTIF($J$2:J47,J47)-1),0)</f>
        <v>0</v>
      </c>
      <c r="Y47" s="9">
        <f t="shared" si="45"/>
        <v>0</v>
      </c>
      <c r="Z47" s="1">
        <f>IFERROR((SUMIF($K$2:K47,J47,$M$2:M47))/(COUNTIF($K$2:K47,J47)),0)</f>
        <v>0</v>
      </c>
      <c r="AA47" s="1">
        <f>IFERROR((SUMIF($K$2:K47,J47,$L$2:L47))/(COUNTIF($K$2:K47,J47)),0)</f>
        <v>0</v>
      </c>
      <c r="AB47" s="1">
        <f t="shared" si="46"/>
        <v>0</v>
      </c>
      <c r="AC47" s="9">
        <f>IFERROR((SUMIF($J$2:J47,K47,$L$2:L47))/(COUNTIF($J$2:J47,K47)),0)</f>
        <v>2.5</v>
      </c>
      <c r="AD47" s="9">
        <f>IFERROR((SUMIF($J$2:J47,K47,$M$2:M47))/(COUNTIF($J$2:J47,K47)),0)</f>
        <v>0.75</v>
      </c>
      <c r="AE47" s="9">
        <f t="shared" si="47"/>
        <v>1.75</v>
      </c>
      <c r="AF47" s="1">
        <f>IFERROR((SUMIF(K$2:K47,K47,M$2:M47)-M47)/(COUNTIF($K$2:K47,K47)-1),0)</f>
        <v>2.6</v>
      </c>
      <c r="AG47" s="1">
        <f>IFERROR((SUMIF(K$2:K47,K47,L$2:L47)-L47)/(COUNTIF($K$2:K47,K47)-1),0)</f>
        <v>0</v>
      </c>
      <c r="AH47" s="1">
        <f t="shared" si="48"/>
        <v>2.6</v>
      </c>
      <c r="AI47" s="1">
        <f t="shared" si="49"/>
        <v>0</v>
      </c>
      <c r="AJ47" s="1">
        <f t="shared" si="50"/>
        <v>3</v>
      </c>
      <c r="AK47" s="1">
        <f>SUMIF($J$2:K47,J47,AI$2:AJ47)-AI47</f>
        <v>0</v>
      </c>
      <c r="AL47" s="1">
        <f>SUMIF($AY$2:AZ47,AY47,$BI$2:BJ47)-BI47</f>
        <v>21</v>
      </c>
      <c r="AM47" s="1">
        <f>IFERROR((AK47)/(COUNTIF($J$2:K47,J47)-1),0)</f>
        <v>0</v>
      </c>
      <c r="AN47" s="1">
        <f>IFERROR((AL47)/(COUNTIF($J$2:K47,K47)-1),0)</f>
        <v>2.3333333333333335</v>
      </c>
      <c r="AP47" t="str">
        <f t="shared" si="51"/>
        <v>Red Bull Salzburg</v>
      </c>
      <c r="AQ47">
        <f>COUNTIF($J$2:J47,J47)</f>
        <v>1</v>
      </c>
      <c r="AR47">
        <f>COUNTIF($K$2:K47,K47)</f>
        <v>6</v>
      </c>
      <c r="AT47" s="1" t="str">
        <f t="shared" si="52"/>
        <v>FC Viitorul</v>
      </c>
      <c r="AU47" s="1" t="str">
        <f t="shared" si="53"/>
        <v>Red Bull Salzburg</v>
      </c>
      <c r="AV47">
        <f t="shared" si="54"/>
        <v>3</v>
      </c>
      <c r="AW47" s="1">
        <f t="shared" si="55"/>
        <v>1</v>
      </c>
      <c r="AY47" t="str">
        <f t="shared" si="32"/>
        <v>Red Bull Salzburg</v>
      </c>
      <c r="AZ47" t="str">
        <f t="shared" si="33"/>
        <v>FC Viitorul</v>
      </c>
      <c r="BA47">
        <f t="shared" si="34"/>
        <v>3</v>
      </c>
      <c r="BB47">
        <f t="shared" si="35"/>
        <v>1</v>
      </c>
      <c r="BD47" t="str">
        <f t="shared" si="36"/>
        <v>Red Bull Salzburg</v>
      </c>
      <c r="BE47" t="str">
        <f t="shared" si="37"/>
        <v>FC Viitorul</v>
      </c>
      <c r="BF47">
        <f t="shared" si="56"/>
        <v>1</v>
      </c>
      <c r="BG47">
        <f t="shared" si="57"/>
        <v>3</v>
      </c>
      <c r="BI47">
        <f t="shared" si="38"/>
        <v>3</v>
      </c>
      <c r="BJ47">
        <f t="shared" si="39"/>
        <v>0</v>
      </c>
    </row>
    <row r="48" spans="1:62" x14ac:dyDescent="0.3">
      <c r="A48" t="s">
        <v>59</v>
      </c>
      <c r="B48" s="15" t="s">
        <v>60</v>
      </c>
      <c r="C48" t="s">
        <v>35</v>
      </c>
      <c r="D48" t="s">
        <v>54</v>
      </c>
      <c r="E48" t="s">
        <v>61</v>
      </c>
      <c r="F48" s="11">
        <v>0.86458333333333337</v>
      </c>
      <c r="G48">
        <v>15000</v>
      </c>
      <c r="H48" s="1">
        <v>5</v>
      </c>
      <c r="I48" s="1">
        <v>0</v>
      </c>
      <c r="J48" s="1" t="s">
        <v>149</v>
      </c>
      <c r="K48" s="1" t="s">
        <v>81</v>
      </c>
      <c r="L48" s="1">
        <v>1</v>
      </c>
      <c r="M48" s="1">
        <v>2</v>
      </c>
      <c r="N48" s="1" t="str">
        <f t="shared" si="40"/>
        <v>N</v>
      </c>
      <c r="O48" s="1" t="str">
        <f t="shared" si="41"/>
        <v>S</v>
      </c>
      <c r="P48" s="1">
        <f t="shared" si="42"/>
        <v>-1</v>
      </c>
      <c r="Q48" s="4">
        <f>IFERROR((SUMIF($J$2:K48,J48,$L$2:M48)-L48)/(COUNTIF($J$2:K48,J48)-1),0)</f>
        <v>0</v>
      </c>
      <c r="R48" s="4">
        <f>IFERROR((SUMIF($AT$2:AT48,AT48,$AV$2:AW48)-AV48)/(COUNTIF($J$2:K48,J48)-1),0)</f>
        <v>0</v>
      </c>
      <c r="S48" s="4">
        <f t="shared" si="43"/>
        <v>0</v>
      </c>
      <c r="T48" s="5">
        <f>IFERROR((SUMIF($AY$2:AZ48,AY48,$BA$2:BB48)-BA48)/(COUNTIF($J$2:K48,K48)-1),0)</f>
        <v>1.1428571428571428</v>
      </c>
      <c r="U48" s="5">
        <f>IFERROR((SUMIF($BD$2:BE48,BD48,$BF$2:BG48)-BF48)/(COUNTIF($J$2:K48,K48)-1),0)</f>
        <v>1.2857142857142858</v>
      </c>
      <c r="V48" s="5">
        <f t="shared" si="44"/>
        <v>-0.14285714285714302</v>
      </c>
      <c r="W48" s="9">
        <f>IFERROR((SUMIF($J$2:J48,J48,L$2:L48)-L48)/(COUNTIF($J$2:J48,J48)-1),0)</f>
        <v>0</v>
      </c>
      <c r="X48" s="9">
        <f>IFERROR((SUMIF($J$2:J48,J48,M$2:M48)-M48)/(COUNTIF($J$2:J48,J48)-1),0)</f>
        <v>0</v>
      </c>
      <c r="Y48" s="9">
        <f t="shared" si="45"/>
        <v>0</v>
      </c>
      <c r="Z48" s="1">
        <f>IFERROR((SUMIF($K$2:K48,J48,$M$2:M48))/(COUNTIF($K$2:K48,J48)),0)</f>
        <v>0</v>
      </c>
      <c r="AA48" s="1">
        <f>IFERROR((SUMIF($K$2:K48,J48,$L$2:L48))/(COUNTIF($K$2:K48,J48)),0)</f>
        <v>0</v>
      </c>
      <c r="AB48" s="1">
        <f t="shared" si="46"/>
        <v>0</v>
      </c>
      <c r="AC48" s="9">
        <f>IFERROR((SUMIF($J$2:J48,K48,$L$2:L48))/(COUNTIF($J$2:J48,K48)),0)</f>
        <v>1.3333333333333333</v>
      </c>
      <c r="AD48" s="9">
        <f>IFERROR((SUMIF($J$2:J48,K48,$M$2:M48))/(COUNTIF($J$2:J48,K48)),0)</f>
        <v>1</v>
      </c>
      <c r="AE48" s="9">
        <f t="shared" si="47"/>
        <v>0.33333333333333326</v>
      </c>
      <c r="AF48" s="1">
        <f>IFERROR((SUMIF(K$2:K48,K48,M$2:M48)-M48)/(COUNTIF($K$2:K48,K48)-1),0)</f>
        <v>1</v>
      </c>
      <c r="AG48" s="1">
        <f>IFERROR((SUMIF(K$2:K48,K48,L$2:L48)-L48)/(COUNTIF($K$2:K48,K48)-1),0)</f>
        <v>1.5</v>
      </c>
      <c r="AH48" s="1">
        <f t="shared" si="48"/>
        <v>-0.5</v>
      </c>
      <c r="AI48" s="1">
        <f t="shared" si="49"/>
        <v>0</v>
      </c>
      <c r="AJ48" s="1">
        <f t="shared" si="50"/>
        <v>3</v>
      </c>
      <c r="AK48" s="1">
        <f>SUMIF($J$2:K48,J48,AI$2:AJ48)-AI48</f>
        <v>0</v>
      </c>
      <c r="AL48" s="1">
        <f>SUMIF($AY$2:AZ48,AY48,$BI$2:BJ48)-BI48</f>
        <v>9</v>
      </c>
      <c r="AM48" s="1">
        <f>IFERROR((AK48)/(COUNTIF($J$2:K48,J48)-1),0)</f>
        <v>0</v>
      </c>
      <c r="AN48" s="1">
        <f>IFERROR((AL48)/(COUNTIF($J$2:K48,K48)-1),0)</f>
        <v>1.2857142857142858</v>
      </c>
      <c r="AP48" t="str">
        <f t="shared" si="51"/>
        <v>FK Austria Wien</v>
      </c>
      <c r="AQ48">
        <f>COUNTIF($J$2:J48,J48)</f>
        <v>1</v>
      </c>
      <c r="AR48">
        <f>COUNTIF($K$2:K48,K48)</f>
        <v>5</v>
      </c>
      <c r="AT48" s="1" t="str">
        <f t="shared" si="52"/>
        <v>NK Osijek</v>
      </c>
      <c r="AU48" s="1" t="str">
        <f t="shared" si="53"/>
        <v>FK Austria Wien</v>
      </c>
      <c r="AV48">
        <f t="shared" si="54"/>
        <v>2</v>
      </c>
      <c r="AW48" s="1">
        <f t="shared" si="55"/>
        <v>1</v>
      </c>
      <c r="AY48" t="str">
        <f t="shared" si="32"/>
        <v>FK Austria Wien</v>
      </c>
      <c r="AZ48" t="str">
        <f t="shared" si="33"/>
        <v>NK Osijek</v>
      </c>
      <c r="BA48">
        <f t="shared" si="34"/>
        <v>2</v>
      </c>
      <c r="BB48">
        <f t="shared" si="35"/>
        <v>1</v>
      </c>
      <c r="BD48" t="str">
        <f t="shared" si="36"/>
        <v>FK Austria Wien</v>
      </c>
      <c r="BE48" t="str">
        <f t="shared" si="37"/>
        <v>NK Osijek</v>
      </c>
      <c r="BF48">
        <f t="shared" si="56"/>
        <v>1</v>
      </c>
      <c r="BG48">
        <f t="shared" si="57"/>
        <v>2</v>
      </c>
      <c r="BI48">
        <f t="shared" si="38"/>
        <v>3</v>
      </c>
      <c r="BJ48">
        <f t="shared" si="39"/>
        <v>0</v>
      </c>
    </row>
    <row r="49" spans="1:62" x14ac:dyDescent="0.3">
      <c r="A49" t="s">
        <v>59</v>
      </c>
      <c r="B49" s="15">
        <v>42964</v>
      </c>
      <c r="C49" t="s">
        <v>35</v>
      </c>
      <c r="D49" t="s">
        <v>54</v>
      </c>
      <c r="E49" t="s">
        <v>61</v>
      </c>
      <c r="F49" s="11">
        <v>0.85416666666666663</v>
      </c>
      <c r="G49">
        <v>5269</v>
      </c>
      <c r="H49" s="1">
        <v>5</v>
      </c>
      <c r="I49" s="1">
        <v>0</v>
      </c>
      <c r="J49" s="1" t="s">
        <v>58</v>
      </c>
      <c r="K49" s="1" t="s">
        <v>224</v>
      </c>
      <c r="L49" s="1">
        <v>0</v>
      </c>
      <c r="M49" s="1">
        <v>1</v>
      </c>
      <c r="N49" s="1" t="str">
        <f t="shared" si="40"/>
        <v>N</v>
      </c>
      <c r="O49" s="1" t="str">
        <f t="shared" si="41"/>
        <v>S</v>
      </c>
      <c r="P49" s="1">
        <f t="shared" si="42"/>
        <v>-1</v>
      </c>
      <c r="Q49" s="4">
        <f>IFERROR((SUMIF($J$2:K49,J49,$L$2:M49)-L49)/(COUNTIF($J$2:K49,J49)-1),0)</f>
        <v>1.8</v>
      </c>
      <c r="R49" s="4">
        <f>IFERROR((SUMIF($AT$2:AT49,AT49,$AV$2:AW49)-AV49)/(COUNTIF($J$2:K49,J49)-1),0)</f>
        <v>0.4</v>
      </c>
      <c r="S49" s="4">
        <f t="shared" si="43"/>
        <v>1.4</v>
      </c>
      <c r="T49" s="5">
        <f>IFERROR((SUMIF($AY$2:AZ49,AY49,$BA$2:BB49)-BA49)/(COUNTIF($J$2:K49,K49)-1),0)</f>
        <v>0</v>
      </c>
      <c r="U49" s="5">
        <f>IFERROR((SUMIF($BD$2:BE49,BD49,$BF$2:BG49)-BF49)/(COUNTIF($J$2:K49,K49)-1),0)</f>
        <v>0</v>
      </c>
      <c r="V49" s="5">
        <f t="shared" si="44"/>
        <v>0</v>
      </c>
      <c r="W49" s="9">
        <f>IFERROR((SUMIF($J$2:J49,J49,L$2:L49)-L49)/(COUNTIF($J$2:J49,J49)-1),0)</f>
        <v>1.6</v>
      </c>
      <c r="X49" s="9">
        <f>IFERROR((SUMIF($J$2:J49,J49,M$2:M49)-M49)/(COUNTIF($J$2:J49,J49)-1),0)</f>
        <v>0.8</v>
      </c>
      <c r="Y49" s="9">
        <f t="shared" si="45"/>
        <v>0.8</v>
      </c>
      <c r="Z49" s="1">
        <f>IFERROR((SUMIF($K$2:K49,J49,$M$2:M49))/(COUNTIF($K$2:K49,J49)),0)</f>
        <v>2</v>
      </c>
      <c r="AA49" s="1">
        <f>IFERROR((SUMIF($K$2:K49,J49,$L$2:L49))/(COUNTIF($K$2:K49,J49)),0)</f>
        <v>1.4</v>
      </c>
      <c r="AB49" s="1">
        <f t="shared" si="46"/>
        <v>0.60000000000000009</v>
      </c>
      <c r="AC49" s="9">
        <f>IFERROR((SUMIF($J$2:J49,K49,$L$2:L49))/(COUNTIF($J$2:J49,K49)),0)</f>
        <v>0</v>
      </c>
      <c r="AD49" s="9">
        <f>IFERROR((SUMIF($J$2:J49,K49,$M$2:M49))/(COUNTIF($J$2:J49,K49)),0)</f>
        <v>0</v>
      </c>
      <c r="AE49" s="9">
        <f t="shared" si="47"/>
        <v>0</v>
      </c>
      <c r="AF49" s="1">
        <f>IFERROR((SUMIF(K$2:K49,K49,M$2:M49)-M49)/(COUNTIF($K$2:K49,K49)-1),0)</f>
        <v>0</v>
      </c>
      <c r="AG49" s="1">
        <f>IFERROR((SUMIF(K$2:K49,K49,L$2:L49)-L49)/(COUNTIF($K$2:K49,K49)-1),0)</f>
        <v>0</v>
      </c>
      <c r="AH49" s="1">
        <f t="shared" si="48"/>
        <v>0</v>
      </c>
      <c r="AI49" s="1">
        <f t="shared" si="49"/>
        <v>0</v>
      </c>
      <c r="AJ49" s="1">
        <f t="shared" si="50"/>
        <v>3</v>
      </c>
      <c r="AK49" s="1">
        <f>SUMIF($J$2:K49,J49,AI$2:AJ49)-AI49</f>
        <v>15</v>
      </c>
      <c r="AL49" s="1">
        <f>SUMIF($AY$2:AZ49,AY49,$BI$2:BJ49)-BI49</f>
        <v>0</v>
      </c>
      <c r="AM49" s="1">
        <f>IFERROR((AK49)/(COUNTIF($J$2:K49,J49)-1),0)</f>
        <v>1.5</v>
      </c>
      <c r="AN49" s="1">
        <f>IFERROR((AL49)/(COUNTIF($J$2:K49,K49)-1),0)</f>
        <v>0</v>
      </c>
      <c r="AP49" t="str">
        <f t="shared" si="51"/>
        <v>Chikhura Sachkhere</v>
      </c>
      <c r="AQ49">
        <f>COUNTIF($J$2:J49,J49)</f>
        <v>6</v>
      </c>
      <c r="AR49">
        <f>COUNTIF($K$2:K49,K49)</f>
        <v>1</v>
      </c>
      <c r="AT49" s="1" t="str">
        <f t="shared" si="52"/>
        <v>SC Rheindorf Altach</v>
      </c>
      <c r="AU49" s="1" t="str">
        <f t="shared" si="53"/>
        <v>Maccabi Tel Aviv</v>
      </c>
      <c r="AV49">
        <f t="shared" si="54"/>
        <v>1</v>
      </c>
      <c r="AW49" s="1">
        <f t="shared" si="55"/>
        <v>0</v>
      </c>
      <c r="AY49" t="str">
        <f t="shared" si="32"/>
        <v>Maccabi Tel Aviv</v>
      </c>
      <c r="AZ49" t="str">
        <f t="shared" si="33"/>
        <v>SC Rheindorf Altach</v>
      </c>
      <c r="BA49">
        <f t="shared" si="34"/>
        <v>1</v>
      </c>
      <c r="BB49">
        <f t="shared" si="35"/>
        <v>0</v>
      </c>
      <c r="BD49" t="str">
        <f t="shared" si="36"/>
        <v>Maccabi Tel Aviv</v>
      </c>
      <c r="BE49" t="str">
        <f t="shared" si="37"/>
        <v>SC Rheindorf Altach</v>
      </c>
      <c r="BF49">
        <f t="shared" si="56"/>
        <v>0</v>
      </c>
      <c r="BG49">
        <f t="shared" si="57"/>
        <v>1</v>
      </c>
      <c r="BI49">
        <f t="shared" si="38"/>
        <v>3</v>
      </c>
      <c r="BJ49">
        <f t="shared" si="39"/>
        <v>0</v>
      </c>
    </row>
    <row r="50" spans="1:62" x14ac:dyDescent="0.3">
      <c r="A50" t="s">
        <v>47</v>
      </c>
      <c r="B50" s="15" t="s">
        <v>175</v>
      </c>
      <c r="C50" t="s">
        <v>35</v>
      </c>
      <c r="D50" t="s">
        <v>54</v>
      </c>
      <c r="E50" t="s">
        <v>43</v>
      </c>
      <c r="F50" s="11">
        <v>0.66666666666666663</v>
      </c>
      <c r="G50">
        <v>21000</v>
      </c>
      <c r="H50" s="1">
        <v>7</v>
      </c>
      <c r="I50" s="1">
        <v>0</v>
      </c>
      <c r="J50" s="1" t="s">
        <v>71</v>
      </c>
      <c r="K50" s="1" t="s">
        <v>68</v>
      </c>
      <c r="L50" s="1">
        <v>1</v>
      </c>
      <c r="M50" s="1">
        <v>2</v>
      </c>
      <c r="N50" s="1" t="str">
        <f t="shared" si="40"/>
        <v>N</v>
      </c>
      <c r="O50" s="1" t="str">
        <f t="shared" si="41"/>
        <v>S</v>
      </c>
      <c r="P50" s="1">
        <f t="shared" si="42"/>
        <v>-1</v>
      </c>
      <c r="Q50" s="4">
        <f>IFERROR((SUMIF($J$2:K50,J50,$L$2:M50)-L50)/(COUNTIF($J$2:K50,J50)-1),0)</f>
        <v>2.2000000000000002</v>
      </c>
      <c r="R50" s="4">
        <f>IFERROR((SUMIF($AT$2:AT50,AT50,$AV$2:AW50)-AV50)/(COUNTIF($J$2:K50,J50)-1),0)</f>
        <v>0.8</v>
      </c>
      <c r="S50" s="4">
        <f t="shared" si="43"/>
        <v>1.4000000000000001</v>
      </c>
      <c r="T50" s="5">
        <f>IFERROR((SUMIF($AY$2:AZ50,AY50,$BA$2:BB50)-BA50)/(COUNTIF($J$2:K50,K50)-1),0)</f>
        <v>2.1111111111111112</v>
      </c>
      <c r="U50" s="5">
        <f>IFERROR((SUMIF($BD$2:BE50,BD50,$BF$2:BG50)-BF50)/(COUNTIF($J$2:K50,K50)-1),0)</f>
        <v>1.2222222222222223</v>
      </c>
      <c r="V50" s="5">
        <f t="shared" si="44"/>
        <v>0.88888888888888884</v>
      </c>
      <c r="W50" s="9">
        <f>IFERROR((SUMIF($J$2:J50,J50,L$2:L50)-L50)/(COUNTIF($J$2:J50,J50)-1),0)</f>
        <v>2</v>
      </c>
      <c r="X50" s="9">
        <f>IFERROR((SUMIF($J$2:J50,J50,M$2:M50)-M50)/(COUNTIF($J$2:J50,J50)-1),0)</f>
        <v>2</v>
      </c>
      <c r="Y50" s="9">
        <f t="shared" si="45"/>
        <v>0</v>
      </c>
      <c r="Z50" s="1">
        <f>IFERROR((SUMIF($K$2:K50,J50,$M$2:M50))/(COUNTIF($K$2:K50,J50)),0)</f>
        <v>2.3333333333333335</v>
      </c>
      <c r="AA50" s="1">
        <f>IFERROR((SUMIF($K$2:K50,J50,$L$2:L50))/(COUNTIF($K$2:K50,J50)),0)</f>
        <v>1.3333333333333333</v>
      </c>
      <c r="AB50" s="1">
        <f t="shared" si="46"/>
        <v>1.0000000000000002</v>
      </c>
      <c r="AC50" s="9">
        <f>IFERROR((SUMIF($J$2:J50,K50,$L$2:L50))/(COUNTIF($J$2:J50,K50)),0)</f>
        <v>1.5</v>
      </c>
      <c r="AD50" s="9">
        <f>IFERROR((SUMIF($J$2:J50,K50,$M$2:M50))/(COUNTIF($J$2:J50,K50)),0)</f>
        <v>1.5</v>
      </c>
      <c r="AE50" s="9">
        <f t="shared" si="47"/>
        <v>0</v>
      </c>
      <c r="AF50" s="1">
        <f>IFERROR((SUMIF(K$2:K50,K50,M$2:M50)-M50)/(COUNTIF($K$2:K50,K50)-1),0)</f>
        <v>2.6</v>
      </c>
      <c r="AG50" s="1">
        <f>IFERROR((SUMIF(K$2:K50,K50,L$2:L50)-L50)/(COUNTIF($K$2:K50,K50)-1),0)</f>
        <v>1</v>
      </c>
      <c r="AH50" s="1">
        <f t="shared" si="48"/>
        <v>1.6</v>
      </c>
      <c r="AI50" s="1">
        <f t="shared" si="49"/>
        <v>0</v>
      </c>
      <c r="AJ50" s="1">
        <f t="shared" si="50"/>
        <v>3</v>
      </c>
      <c r="AK50" s="1">
        <f>SUMIF($J$2:K50,J50,AI$2:AJ50)-AI50</f>
        <v>8</v>
      </c>
      <c r="AL50" s="1">
        <f>SUMIF($AY$2:AZ50,AY50,$BI$2:BJ50)-BI50</f>
        <v>19</v>
      </c>
      <c r="AM50" s="1">
        <f>IFERROR((AK50)/(COUNTIF($J$2:K50,J50)-1),0)</f>
        <v>1.6</v>
      </c>
      <c r="AN50" s="1">
        <f>IFERROR((AL50)/(COUNTIF($J$2:K50,K50)-1),0)</f>
        <v>2.1111111111111112</v>
      </c>
      <c r="AP50" t="str">
        <f t="shared" si="51"/>
        <v>SV Mattersburg</v>
      </c>
      <c r="AQ50">
        <f>COUNTIF($J$2:J50,J50)</f>
        <v>3</v>
      </c>
      <c r="AR50">
        <f>COUNTIF($K$2:K50,K50)</f>
        <v>6</v>
      </c>
      <c r="AT50" s="1" t="str">
        <f t="shared" si="52"/>
        <v>SK Rapid Wien</v>
      </c>
      <c r="AU50" s="1" t="str">
        <f t="shared" si="53"/>
        <v>SK Sturm Graz</v>
      </c>
      <c r="AV50">
        <f t="shared" si="54"/>
        <v>2</v>
      </c>
      <c r="AW50" s="1">
        <f t="shared" si="55"/>
        <v>1</v>
      </c>
      <c r="AY50" t="str">
        <f t="shared" si="32"/>
        <v>SK Sturm Graz</v>
      </c>
      <c r="AZ50" t="str">
        <f t="shared" si="33"/>
        <v>SK Rapid Wien</v>
      </c>
      <c r="BA50">
        <f t="shared" si="34"/>
        <v>2</v>
      </c>
      <c r="BB50">
        <f t="shared" si="35"/>
        <v>1</v>
      </c>
      <c r="BD50" t="str">
        <f t="shared" si="36"/>
        <v>SK Sturm Graz</v>
      </c>
      <c r="BE50" t="str">
        <f t="shared" si="37"/>
        <v>SK Rapid Wien</v>
      </c>
      <c r="BF50">
        <f t="shared" si="56"/>
        <v>1</v>
      </c>
      <c r="BG50">
        <f t="shared" si="57"/>
        <v>2</v>
      </c>
      <c r="BI50">
        <f t="shared" si="38"/>
        <v>3</v>
      </c>
      <c r="BJ50">
        <f t="shared" si="39"/>
        <v>0</v>
      </c>
    </row>
    <row r="51" spans="1:62" x14ac:dyDescent="0.3">
      <c r="A51" t="s">
        <v>47</v>
      </c>
      <c r="B51" s="15" t="s">
        <v>175</v>
      </c>
      <c r="C51" t="s">
        <v>35</v>
      </c>
      <c r="D51" t="s">
        <v>54</v>
      </c>
      <c r="E51" t="s">
        <v>43</v>
      </c>
      <c r="F51" s="11">
        <v>0.77083333333333337</v>
      </c>
      <c r="G51">
        <v>2965</v>
      </c>
      <c r="H51" s="1">
        <v>7</v>
      </c>
      <c r="I51" s="1">
        <v>0</v>
      </c>
      <c r="J51" s="1" t="s">
        <v>49</v>
      </c>
      <c r="K51" s="1" t="s">
        <v>56</v>
      </c>
      <c r="L51" s="1">
        <v>2</v>
      </c>
      <c r="M51" s="1">
        <v>0</v>
      </c>
      <c r="N51" s="1" t="str">
        <f t="shared" si="40"/>
        <v>S</v>
      </c>
      <c r="O51" s="1" t="str">
        <f t="shared" si="41"/>
        <v>N</v>
      </c>
      <c r="P51" s="1">
        <f t="shared" si="42"/>
        <v>2</v>
      </c>
      <c r="Q51" s="4">
        <f>IFERROR((SUMIF($J$2:K51,J51,$L$2:M51)-L51)/(COUNTIF($J$2:K51,J51)-1),0)</f>
        <v>0.8</v>
      </c>
      <c r="R51" s="4">
        <f>IFERROR((SUMIF($AT$2:AT51,AT51,$AV$2:AW51)-AV51)/(COUNTIF($J$2:K51,J51)-1),0)</f>
        <v>0.4</v>
      </c>
      <c r="S51" s="4">
        <f t="shared" si="43"/>
        <v>0.4</v>
      </c>
      <c r="T51" s="5">
        <f>IFERROR((SUMIF($AY$2:AZ51,AY51,$BA$2:BB51)-BA51)/(COUNTIF($J$2:K51,K51)-1),0)</f>
        <v>2.2000000000000002</v>
      </c>
      <c r="U51" s="5">
        <f>IFERROR((SUMIF($BD$2:BE51,BD51,$BF$2:BG51)-BF51)/(COUNTIF($J$2:K51,K51)-1),0)</f>
        <v>2.2000000000000002</v>
      </c>
      <c r="V51" s="5">
        <f t="shared" si="44"/>
        <v>0</v>
      </c>
      <c r="W51" s="9">
        <f>IFERROR((SUMIF($J$2:J51,J51,L$2:L51)-L51)/(COUNTIF($J$2:J51,J51)-1),0)</f>
        <v>0.5</v>
      </c>
      <c r="X51" s="9">
        <f>IFERROR((SUMIF($J$2:J51,J51,M$2:M51)-M51)/(COUNTIF($J$2:J51,J51)-1),0)</f>
        <v>1</v>
      </c>
      <c r="Y51" s="9">
        <f t="shared" si="45"/>
        <v>-0.5</v>
      </c>
      <c r="Z51" s="1">
        <f>IFERROR((SUMIF($K$2:K51,J51,$M$2:M51))/(COUNTIF($K$2:K51,J51)),0)</f>
        <v>1</v>
      </c>
      <c r="AA51" s="1">
        <f>IFERROR((SUMIF($K$2:K51,J51,$L$2:L51))/(COUNTIF($K$2:K51,J51)),0)</f>
        <v>1.3333333333333333</v>
      </c>
      <c r="AB51" s="1">
        <f t="shared" si="46"/>
        <v>-0.33333333333333326</v>
      </c>
      <c r="AC51" s="9">
        <f>IFERROR((SUMIF($J$2:J51,K51,$L$2:L51))/(COUNTIF($J$2:J51,K51)),0)</f>
        <v>3.5</v>
      </c>
      <c r="AD51" s="9">
        <f>IFERROR((SUMIF($J$2:J51,K51,$M$2:M51))/(COUNTIF($J$2:J51,K51)),0)</f>
        <v>1</v>
      </c>
      <c r="AE51" s="9">
        <f t="shared" si="47"/>
        <v>2.5</v>
      </c>
      <c r="AF51" s="1">
        <f>IFERROR((SUMIF(K$2:K51,K51,M$2:M51)-M51)/(COUNTIF($K$2:K51,K51)-1),0)</f>
        <v>1.3333333333333333</v>
      </c>
      <c r="AG51" s="1">
        <f>IFERROR((SUMIF(K$2:K51,K51,L$2:L51)-L51)/(COUNTIF($K$2:K51,K51)-1),0)</f>
        <v>3</v>
      </c>
      <c r="AH51" s="1">
        <f t="shared" si="48"/>
        <v>-1.6666666666666667</v>
      </c>
      <c r="AI51" s="1">
        <f t="shared" si="49"/>
        <v>3</v>
      </c>
      <c r="AJ51" s="1">
        <f t="shared" si="50"/>
        <v>0</v>
      </c>
      <c r="AK51" s="1">
        <f>SUMIF($J$2:K51,J51,AI$2:AJ51)-AI51</f>
        <v>6</v>
      </c>
      <c r="AL51" s="1">
        <f>SUMIF($AY$2:AZ51,AY51,$BI$2:BJ51)-BI51</f>
        <v>9</v>
      </c>
      <c r="AM51" s="1">
        <f>IFERROR((AK51)/(COUNTIF($J$2:K51,J51)-1),0)</f>
        <v>1.2</v>
      </c>
      <c r="AN51" s="1">
        <f>IFERROR((AL51)/(COUNTIF($J$2:K51,K51)-1),0)</f>
        <v>1.8</v>
      </c>
      <c r="AP51" t="str">
        <f t="shared" si="51"/>
        <v>Red Bull Salzburg</v>
      </c>
      <c r="AQ51">
        <f>COUNTIF($J$2:J51,J51)</f>
        <v>3</v>
      </c>
      <c r="AR51">
        <f>COUNTIF($K$2:K51,K51)</f>
        <v>4</v>
      </c>
      <c r="AT51" s="1" t="str">
        <f t="shared" si="52"/>
        <v>Wolfsberger AC</v>
      </c>
      <c r="AU51" s="1" t="str">
        <f t="shared" si="53"/>
        <v>FC Admira Wacker Mödling</v>
      </c>
      <c r="AV51">
        <f t="shared" si="54"/>
        <v>0</v>
      </c>
      <c r="AW51" s="1">
        <f t="shared" si="55"/>
        <v>2</v>
      </c>
      <c r="AY51" t="str">
        <f t="shared" si="32"/>
        <v>FC Admira Wacker Mödling</v>
      </c>
      <c r="AZ51" t="str">
        <f t="shared" si="33"/>
        <v>Wolfsberger AC</v>
      </c>
      <c r="BA51">
        <f t="shared" si="34"/>
        <v>0</v>
      </c>
      <c r="BB51">
        <f t="shared" si="35"/>
        <v>2</v>
      </c>
      <c r="BD51" t="str">
        <f t="shared" si="36"/>
        <v>FC Admira Wacker Mödling</v>
      </c>
      <c r="BE51" t="str">
        <f t="shared" si="37"/>
        <v>Wolfsberger AC</v>
      </c>
      <c r="BF51">
        <f t="shared" si="56"/>
        <v>2</v>
      </c>
      <c r="BG51">
        <f t="shared" si="57"/>
        <v>0</v>
      </c>
      <c r="BI51">
        <f t="shared" si="38"/>
        <v>0</v>
      </c>
      <c r="BJ51">
        <f t="shared" si="39"/>
        <v>3</v>
      </c>
    </row>
    <row r="52" spans="1:62" x14ac:dyDescent="0.3">
      <c r="A52" t="s">
        <v>47</v>
      </c>
      <c r="B52" s="15">
        <v>42967</v>
      </c>
      <c r="C52" t="s">
        <v>35</v>
      </c>
      <c r="D52" t="s">
        <v>54</v>
      </c>
      <c r="E52" t="s">
        <v>64</v>
      </c>
      <c r="F52" s="11">
        <v>0.6875</v>
      </c>
      <c r="G52">
        <v>6170</v>
      </c>
      <c r="H52" s="1">
        <v>3</v>
      </c>
      <c r="I52" s="1">
        <v>0</v>
      </c>
      <c r="J52" s="1" t="s">
        <v>40</v>
      </c>
      <c r="K52" s="1" t="s">
        <v>65</v>
      </c>
      <c r="L52" s="1">
        <v>5</v>
      </c>
      <c r="M52" s="1">
        <v>1</v>
      </c>
      <c r="N52" s="1" t="str">
        <f t="shared" si="40"/>
        <v>S</v>
      </c>
      <c r="O52" s="1" t="str">
        <f t="shared" si="41"/>
        <v>N</v>
      </c>
      <c r="P52" s="1">
        <f t="shared" si="42"/>
        <v>4</v>
      </c>
      <c r="Q52" s="4">
        <f>IFERROR((SUMIF($J$2:K52,J52,$L$2:M52)-L52)/(COUNTIF($J$2:K52,J52)-1),0)</f>
        <v>2.6</v>
      </c>
      <c r="R52" s="4">
        <f>IFERROR((SUMIF($AT$2:AT52,AT52,$AV$2:AW52)-AV52)/(COUNTIF($J$2:K52,J52)-1),0)</f>
        <v>0.3</v>
      </c>
      <c r="S52" s="4">
        <f t="shared" si="43"/>
        <v>2.3000000000000003</v>
      </c>
      <c r="T52" s="5">
        <f>IFERROR((SUMIF($AY$2:AZ52,AY52,$BA$2:BB52)-BA52)/(COUNTIF($J$2:K52,K52)-1),0)</f>
        <v>0.8</v>
      </c>
      <c r="U52" s="5">
        <f>IFERROR((SUMIF($BD$2:BE52,BD52,$BF$2:BG52)-BF52)/(COUNTIF($J$2:K52,K52)-1),0)</f>
        <v>2.2000000000000002</v>
      </c>
      <c r="V52" s="5">
        <f t="shared" si="44"/>
        <v>-1.4000000000000001</v>
      </c>
      <c r="W52" s="9">
        <f>IFERROR((SUMIF($J$2:J52,J52,L$2:L52)-L52)/(COUNTIF($J$2:J52,J52)-1),0)</f>
        <v>2.5</v>
      </c>
      <c r="X52" s="9">
        <f>IFERROR((SUMIF($J$2:J52,J52,M$2:M52)-M52)/(COUNTIF($J$2:J52,J52)-1),0)</f>
        <v>0.75</v>
      </c>
      <c r="Y52" s="9">
        <f t="shared" si="45"/>
        <v>1.75</v>
      </c>
      <c r="Z52" s="1">
        <f>IFERROR((SUMIF($K$2:K52,J52,$M$2:M52))/(COUNTIF($K$2:K52,J52)),0)</f>
        <v>2.6666666666666665</v>
      </c>
      <c r="AA52" s="1">
        <f>IFERROR((SUMIF($K$2:K52,J52,$L$2:L52))/(COUNTIF($K$2:K52,J52)),0)</f>
        <v>0.16666666666666666</v>
      </c>
      <c r="AB52" s="1">
        <f t="shared" si="46"/>
        <v>2.5</v>
      </c>
      <c r="AC52" s="9">
        <f>IFERROR((SUMIF($J$2:J52,K52,$L$2:L52))/(COUNTIF($J$2:J52,K52)),0)</f>
        <v>0.5</v>
      </c>
      <c r="AD52" s="9">
        <f>IFERROR((SUMIF($J$2:J52,K52,$M$2:M52))/(COUNTIF($J$2:J52,K52)),0)</f>
        <v>2</v>
      </c>
      <c r="AE52" s="9">
        <f t="shared" si="47"/>
        <v>-1.5</v>
      </c>
      <c r="AF52" s="1">
        <f>IFERROR((SUMIF(K$2:K52,K52,M$2:M52)-M52)/(COUNTIF($K$2:K52,K52)-1),0)</f>
        <v>1</v>
      </c>
      <c r="AG52" s="1">
        <f>IFERROR((SUMIF(K$2:K52,K52,L$2:L52)-L52)/(COUNTIF($K$2:K52,K52)-1),0)</f>
        <v>2.3333333333333335</v>
      </c>
      <c r="AH52" s="1">
        <f t="shared" si="48"/>
        <v>-1.3333333333333335</v>
      </c>
      <c r="AI52" s="1">
        <f t="shared" si="49"/>
        <v>3</v>
      </c>
      <c r="AJ52" s="1">
        <f t="shared" si="50"/>
        <v>0</v>
      </c>
      <c r="AK52" s="1">
        <f>SUMIF($J$2:K52,J52,AI$2:AJ52)-AI52</f>
        <v>24</v>
      </c>
      <c r="AL52" s="1">
        <f>SUMIF($AY$2:AZ52,AY52,$BI$2:BJ52)-BI52</f>
        <v>1</v>
      </c>
      <c r="AM52" s="1">
        <f>IFERROR((AK52)/(COUNTIF($J$2:K52,J52)-1),0)</f>
        <v>2.4</v>
      </c>
      <c r="AN52" s="1">
        <f>IFERROR((AL52)/(COUNTIF($J$2:K52,K52)-1),0)</f>
        <v>0.2</v>
      </c>
      <c r="AP52" t="str">
        <f t="shared" si="51"/>
        <v>Hibernians FC</v>
      </c>
      <c r="AQ52">
        <f>COUNTIF($J$2:J52,J52)</f>
        <v>5</v>
      </c>
      <c r="AR52">
        <f>COUNTIF($K$2:K52,K52)</f>
        <v>4</v>
      </c>
      <c r="AT52" s="1" t="str">
        <f t="shared" si="52"/>
        <v>Red Bull Salzburg</v>
      </c>
      <c r="AU52" s="1" t="str">
        <f t="shared" si="53"/>
        <v>SKN St. Pölten</v>
      </c>
      <c r="AV52">
        <f t="shared" si="54"/>
        <v>1</v>
      </c>
      <c r="AW52" s="1">
        <f t="shared" si="55"/>
        <v>5</v>
      </c>
      <c r="AY52" t="str">
        <f t="shared" si="32"/>
        <v>SKN St. Pölten</v>
      </c>
      <c r="AZ52" t="str">
        <f t="shared" si="33"/>
        <v>Red Bull Salzburg</v>
      </c>
      <c r="BA52">
        <f t="shared" si="34"/>
        <v>1</v>
      </c>
      <c r="BB52">
        <f t="shared" si="35"/>
        <v>5</v>
      </c>
      <c r="BD52" t="str">
        <f t="shared" si="36"/>
        <v>SKN St. Pölten</v>
      </c>
      <c r="BE52" t="str">
        <f t="shared" si="37"/>
        <v>Red Bull Salzburg</v>
      </c>
      <c r="BF52">
        <f t="shared" si="56"/>
        <v>5</v>
      </c>
      <c r="BG52">
        <f t="shared" si="57"/>
        <v>1</v>
      </c>
      <c r="BI52">
        <f t="shared" si="38"/>
        <v>0</v>
      </c>
      <c r="BJ52">
        <f t="shared" si="39"/>
        <v>3</v>
      </c>
    </row>
    <row r="53" spans="1:62" x14ac:dyDescent="0.3">
      <c r="A53" t="s">
        <v>47</v>
      </c>
      <c r="B53" s="15" t="s">
        <v>63</v>
      </c>
      <c r="C53" t="s">
        <v>35</v>
      </c>
      <c r="D53" t="s">
        <v>54</v>
      </c>
      <c r="E53" t="s">
        <v>64</v>
      </c>
      <c r="F53" s="11">
        <v>0.79166666666666663</v>
      </c>
      <c r="G53">
        <v>4500</v>
      </c>
      <c r="H53" s="1">
        <v>3</v>
      </c>
      <c r="I53" s="1">
        <v>0</v>
      </c>
      <c r="J53" s="1" t="s">
        <v>76</v>
      </c>
      <c r="K53" s="1" t="s">
        <v>81</v>
      </c>
      <c r="L53" s="1">
        <v>1</v>
      </c>
      <c r="M53" s="1">
        <v>3</v>
      </c>
      <c r="N53" s="1" t="str">
        <f t="shared" si="40"/>
        <v>N</v>
      </c>
      <c r="O53" s="1" t="str">
        <f t="shared" si="41"/>
        <v>S</v>
      </c>
      <c r="P53" s="1">
        <f t="shared" si="42"/>
        <v>-2</v>
      </c>
      <c r="Q53" s="4">
        <f>IFERROR((SUMIF($J$2:K53,J53,$L$2:M53)-L53)/(COUNTIF($J$2:K53,J53)-1),0)</f>
        <v>2.2000000000000002</v>
      </c>
      <c r="R53" s="4">
        <f>IFERROR((SUMIF($AT$2:AT53,AT53,$AV$2:AW53)-AV53)/(COUNTIF($J$2:K53,J53)-1),0)</f>
        <v>0.6</v>
      </c>
      <c r="S53" s="4">
        <f t="shared" si="43"/>
        <v>1.6</v>
      </c>
      <c r="T53" s="5">
        <f>IFERROR((SUMIF($AY$2:AZ53,AY53,$BA$2:BB53)-BA53)/(COUNTIF($J$2:K53,K53)-1),0)</f>
        <v>1.25</v>
      </c>
      <c r="U53" s="5">
        <f>IFERROR((SUMIF($BD$2:BE53,BD53,$BF$2:BG53)-BF53)/(COUNTIF($J$2:K53,K53)-1),0)</f>
        <v>1.25</v>
      </c>
      <c r="V53" s="5">
        <f t="shared" si="44"/>
        <v>0</v>
      </c>
      <c r="W53" s="9">
        <f>IFERROR((SUMIF($J$2:J53,J53,L$2:L53)-L53)/(COUNTIF($J$2:J53,J53)-1),0)</f>
        <v>1.5</v>
      </c>
      <c r="X53" s="9">
        <f>IFERROR((SUMIF($J$2:J53,J53,M$2:M53)-M53)/(COUNTIF($J$2:J53,J53)-1),0)</f>
        <v>1.5</v>
      </c>
      <c r="Y53" s="9">
        <f t="shared" si="45"/>
        <v>0</v>
      </c>
      <c r="Z53" s="1">
        <f>IFERROR((SUMIF($K$2:K53,J53,$M$2:M53))/(COUNTIF($K$2:K53,J53)),0)</f>
        <v>2.6666666666666665</v>
      </c>
      <c r="AA53" s="1">
        <f>IFERROR((SUMIF($K$2:K53,J53,$L$2:L53))/(COUNTIF($K$2:K53,J53)),0)</f>
        <v>1</v>
      </c>
      <c r="AB53" s="1">
        <f t="shared" si="46"/>
        <v>1.6666666666666665</v>
      </c>
      <c r="AC53" s="9">
        <f>IFERROR((SUMIF($J$2:J53,K53,$L$2:L53))/(COUNTIF($J$2:J53,K53)),0)</f>
        <v>1.3333333333333333</v>
      </c>
      <c r="AD53" s="9">
        <f>IFERROR((SUMIF($J$2:J53,K53,$M$2:M53))/(COUNTIF($J$2:J53,K53)),0)</f>
        <v>1</v>
      </c>
      <c r="AE53" s="9">
        <f t="shared" si="47"/>
        <v>0.33333333333333326</v>
      </c>
      <c r="AF53" s="1">
        <f>IFERROR((SUMIF(K$2:K53,K53,M$2:M53)-M53)/(COUNTIF($K$2:K53,K53)-1),0)</f>
        <v>1.2</v>
      </c>
      <c r="AG53" s="1">
        <f>IFERROR((SUMIF(K$2:K53,K53,L$2:L53)-L53)/(COUNTIF($K$2:K53,K53)-1),0)</f>
        <v>1.4</v>
      </c>
      <c r="AH53" s="1">
        <f t="shared" si="48"/>
        <v>-0.19999999999999996</v>
      </c>
      <c r="AI53" s="1">
        <f t="shared" si="49"/>
        <v>0</v>
      </c>
      <c r="AJ53" s="1">
        <f t="shared" si="50"/>
        <v>3</v>
      </c>
      <c r="AK53" s="1">
        <f>SUMIF($J$2:K53,J53,AI$2:AJ53)-AI53</f>
        <v>8</v>
      </c>
      <c r="AL53" s="1">
        <f>SUMIF($AY$2:AZ53,AY53,$BI$2:BJ53)-BI53</f>
        <v>12</v>
      </c>
      <c r="AM53" s="1">
        <f>IFERROR((AK53)/(COUNTIF($J$2:K53,J53)-1),0)</f>
        <v>1.6</v>
      </c>
      <c r="AN53" s="1">
        <f>IFERROR((AL53)/(COUNTIF($J$2:K53,K53)-1),0)</f>
        <v>1.5</v>
      </c>
      <c r="AP53" t="str">
        <f t="shared" si="51"/>
        <v>Wolfsberger AC</v>
      </c>
      <c r="AQ53">
        <f>COUNTIF($J$2:J53,J53)</f>
        <v>3</v>
      </c>
      <c r="AR53">
        <f>COUNTIF($K$2:K53,K53)</f>
        <v>6</v>
      </c>
      <c r="AT53" s="1" t="str">
        <f t="shared" si="52"/>
        <v>SV Mattersburg</v>
      </c>
      <c r="AU53" s="1" t="str">
        <f t="shared" si="53"/>
        <v>FK Austria Wien</v>
      </c>
      <c r="AV53">
        <f t="shared" si="54"/>
        <v>3</v>
      </c>
      <c r="AW53" s="1">
        <f t="shared" si="55"/>
        <v>1</v>
      </c>
      <c r="AY53" t="str">
        <f t="shared" si="32"/>
        <v>FK Austria Wien</v>
      </c>
      <c r="AZ53" t="str">
        <f t="shared" si="33"/>
        <v>SV Mattersburg</v>
      </c>
      <c r="BA53">
        <f t="shared" si="34"/>
        <v>3</v>
      </c>
      <c r="BB53">
        <f t="shared" si="35"/>
        <v>1</v>
      </c>
      <c r="BD53" t="str">
        <f t="shared" si="36"/>
        <v>FK Austria Wien</v>
      </c>
      <c r="BE53" t="str">
        <f t="shared" si="37"/>
        <v>SV Mattersburg</v>
      </c>
      <c r="BF53">
        <f t="shared" si="56"/>
        <v>1</v>
      </c>
      <c r="BG53">
        <f t="shared" si="57"/>
        <v>3</v>
      </c>
      <c r="BI53">
        <f t="shared" si="38"/>
        <v>3</v>
      </c>
      <c r="BJ53">
        <f t="shared" si="39"/>
        <v>0</v>
      </c>
    </row>
    <row r="54" spans="1:62" x14ac:dyDescent="0.3">
      <c r="A54" t="s">
        <v>47</v>
      </c>
      <c r="B54" s="15" t="s">
        <v>63</v>
      </c>
      <c r="C54" t="s">
        <v>35</v>
      </c>
      <c r="D54" t="s">
        <v>54</v>
      </c>
      <c r="E54" t="s">
        <v>64</v>
      </c>
      <c r="F54" s="11">
        <v>0.6875</v>
      </c>
      <c r="G54">
        <v>5276</v>
      </c>
      <c r="H54" s="1">
        <v>8</v>
      </c>
      <c r="I54" s="1">
        <v>0</v>
      </c>
      <c r="J54" s="1" t="s">
        <v>0</v>
      </c>
      <c r="K54" s="1" t="s">
        <v>58</v>
      </c>
      <c r="L54" s="1">
        <v>0</v>
      </c>
      <c r="M54" s="1">
        <v>0</v>
      </c>
      <c r="N54" s="1" t="str">
        <f t="shared" si="40"/>
        <v>U</v>
      </c>
      <c r="O54" s="1" t="str">
        <f t="shared" si="41"/>
        <v>U</v>
      </c>
      <c r="P54" s="1">
        <f t="shared" si="42"/>
        <v>0</v>
      </c>
      <c r="Q54" s="4">
        <f>IFERROR((SUMIF($J$2:K54,J54,$L$2:M54)-L54)/(COUNTIF($J$2:K54,J54)-1),0)</f>
        <v>1.4</v>
      </c>
      <c r="R54" s="4">
        <f>IFERROR((SUMIF($AT$2:AT54,AT54,$AV$2:AW54)-AV54)/(COUNTIF($J$2:K54,J54)-1),0)</f>
        <v>0</v>
      </c>
      <c r="S54" s="4">
        <f t="shared" si="43"/>
        <v>1.4</v>
      </c>
      <c r="T54" s="5">
        <f>IFERROR((SUMIF($AY$2:AZ54,AY54,$BA$2:BB54)-BA54)/(COUNTIF($J$2:K54,K54)-1),0)</f>
        <v>1.6363636363636365</v>
      </c>
      <c r="U54" s="5">
        <f>IFERROR((SUMIF($BD$2:BE54,BD54,$BF$2:BG54)-BF54)/(COUNTIF($J$2:K54,K54)-1),0)</f>
        <v>1.0909090909090908</v>
      </c>
      <c r="V54" s="5">
        <f t="shared" si="44"/>
        <v>0.54545454545454564</v>
      </c>
      <c r="W54" s="9">
        <f>IFERROR((SUMIF($J$2:J54,J54,L$2:L54)-L54)/(COUNTIF($J$2:J54,J54)-1),0)</f>
        <v>2.5</v>
      </c>
      <c r="X54" s="9">
        <f>IFERROR((SUMIF($J$2:J54,J54,M$2:M54)-M54)/(COUNTIF($J$2:J54,J54)-1),0)</f>
        <v>0</v>
      </c>
      <c r="Y54" s="9">
        <f t="shared" si="45"/>
        <v>2.5</v>
      </c>
      <c r="Z54" s="1">
        <f>IFERROR((SUMIF($K$2:K54,J54,$M$2:M54))/(COUNTIF($K$2:K54,J54)),0)</f>
        <v>0.66666666666666663</v>
      </c>
      <c r="AA54" s="1">
        <f>IFERROR((SUMIF($K$2:K54,J54,$L$2:L54))/(COUNTIF($K$2:K54,J54)),0)</f>
        <v>1</v>
      </c>
      <c r="AB54" s="1">
        <f t="shared" si="46"/>
        <v>-0.33333333333333337</v>
      </c>
      <c r="AC54" s="9">
        <f>IFERROR((SUMIF($J$2:J54,K54,$L$2:L54))/(COUNTIF($J$2:J54,K54)),0)</f>
        <v>1.3333333333333333</v>
      </c>
      <c r="AD54" s="9">
        <f>IFERROR((SUMIF($J$2:J54,K54,$M$2:M54))/(COUNTIF($J$2:J54,K54)),0)</f>
        <v>0.83333333333333337</v>
      </c>
      <c r="AE54" s="9">
        <f t="shared" si="47"/>
        <v>0.49999999999999989</v>
      </c>
      <c r="AF54" s="1">
        <f>IFERROR((SUMIF(K$2:K54,K54,M$2:M54)-M54)/(COUNTIF($K$2:K54,K54)-1),0)</f>
        <v>2</v>
      </c>
      <c r="AG54" s="1">
        <f>IFERROR((SUMIF(K$2:K54,K54,L$2:L54)-L54)/(COUNTIF($K$2:K54,K54)-1),0)</f>
        <v>1.4</v>
      </c>
      <c r="AH54" s="1">
        <f t="shared" si="48"/>
        <v>0.60000000000000009</v>
      </c>
      <c r="AI54" s="1">
        <f t="shared" si="49"/>
        <v>1</v>
      </c>
      <c r="AJ54" s="1">
        <f t="shared" si="50"/>
        <v>1</v>
      </c>
      <c r="AK54" s="1">
        <f>SUMIF($J$2:K54,J54,AI$2:AJ54)-AI54</f>
        <v>10</v>
      </c>
      <c r="AL54" s="1">
        <f>SUMIF($AY$2:AZ54,AY54,$BI$2:BJ54)-BI54</f>
        <v>15</v>
      </c>
      <c r="AM54" s="1">
        <f>IFERROR((AK54)/(COUNTIF($J$2:K54,J54)-1),0)</f>
        <v>2</v>
      </c>
      <c r="AN54" s="1">
        <f>IFERROR((AL54)/(COUNTIF($J$2:K54,K54)-1),0)</f>
        <v>1.3636363636363635</v>
      </c>
      <c r="AP54" t="str">
        <f t="shared" si="51"/>
        <v>FC Admira Wacker Mödling</v>
      </c>
      <c r="AQ54">
        <f>COUNTIF($J$2:J54,J54)</f>
        <v>3</v>
      </c>
      <c r="AR54">
        <f>COUNTIF($K$2:K54,K54)</f>
        <v>6</v>
      </c>
      <c r="AT54" s="1" t="str">
        <f t="shared" si="52"/>
        <v>LASK</v>
      </c>
      <c r="AU54" s="1" t="str">
        <f t="shared" si="53"/>
        <v>SC Rheindorf Altach</v>
      </c>
      <c r="AV54">
        <f t="shared" si="54"/>
        <v>0</v>
      </c>
      <c r="AW54" s="1">
        <f t="shared" si="55"/>
        <v>0</v>
      </c>
      <c r="AY54" t="str">
        <f t="shared" si="32"/>
        <v>SC Rheindorf Altach</v>
      </c>
      <c r="AZ54" t="str">
        <f t="shared" si="33"/>
        <v>LASK</v>
      </c>
      <c r="BA54">
        <f t="shared" si="34"/>
        <v>0</v>
      </c>
      <c r="BB54">
        <f t="shared" si="35"/>
        <v>0</v>
      </c>
      <c r="BD54" t="str">
        <f t="shared" si="36"/>
        <v>SC Rheindorf Altach</v>
      </c>
      <c r="BE54" t="str">
        <f t="shared" si="37"/>
        <v>LASK</v>
      </c>
      <c r="BF54">
        <f t="shared" si="56"/>
        <v>0</v>
      </c>
      <c r="BG54">
        <f t="shared" si="57"/>
        <v>0</v>
      </c>
      <c r="BI54">
        <f t="shared" si="38"/>
        <v>1</v>
      </c>
      <c r="BJ54">
        <f t="shared" si="39"/>
        <v>1</v>
      </c>
    </row>
    <row r="55" spans="1:62" x14ac:dyDescent="0.3">
      <c r="A55" t="s">
        <v>59</v>
      </c>
      <c r="B55" s="15">
        <v>42971</v>
      </c>
      <c r="C55" t="s">
        <v>35</v>
      </c>
      <c r="D55" t="s">
        <v>54</v>
      </c>
      <c r="E55" t="s">
        <v>61</v>
      </c>
      <c r="F55" s="11">
        <v>0.79166666666666663</v>
      </c>
      <c r="G55">
        <v>6606</v>
      </c>
      <c r="H55" s="1">
        <v>4</v>
      </c>
      <c r="I55" s="1">
        <v>0</v>
      </c>
      <c r="J55" s="1" t="s">
        <v>40</v>
      </c>
      <c r="K55" s="1" t="s">
        <v>62</v>
      </c>
      <c r="L55" s="1">
        <v>4</v>
      </c>
      <c r="M55" s="1">
        <v>0</v>
      </c>
      <c r="N55" s="1" t="str">
        <f t="shared" si="40"/>
        <v>S</v>
      </c>
      <c r="O55" s="1" t="str">
        <f t="shared" si="41"/>
        <v>N</v>
      </c>
      <c r="P55" s="1">
        <f t="shared" si="42"/>
        <v>4</v>
      </c>
      <c r="Q55" s="4">
        <f>IFERROR((SUMIF($J$2:K55,J55,$L$2:M55)-L55)/(COUNTIF($J$2:K55,J55)-1),0)</f>
        <v>2.8181818181818183</v>
      </c>
      <c r="R55" s="4">
        <f>IFERROR((SUMIF($AT$2:AT55,AT55,$AV$2:AW55)-AV55)/(COUNTIF($J$2:K55,J55)-1),0)</f>
        <v>0.36363636363636365</v>
      </c>
      <c r="S55" s="4">
        <f t="shared" si="43"/>
        <v>2.4545454545454546</v>
      </c>
      <c r="T55" s="5">
        <f>IFERROR((SUMIF($AY$2:AZ55,AY55,$BA$2:BB55)-BA55)/(COUNTIF($J$2:K55,K55)-1),0)</f>
        <v>1</v>
      </c>
      <c r="U55" s="5">
        <f>IFERROR((SUMIF($BD$2:BE55,BD55,$BF$2:BG55)-BF55)/(COUNTIF($J$2:K55,K55)-1),0)</f>
        <v>3</v>
      </c>
      <c r="V55" s="5">
        <f t="shared" si="44"/>
        <v>-2</v>
      </c>
      <c r="W55" s="9">
        <f>IFERROR((SUMIF($J$2:J55,J55,L$2:L55)-L55)/(COUNTIF($J$2:J55,J55)-1),0)</f>
        <v>3</v>
      </c>
      <c r="X55" s="9">
        <f>IFERROR((SUMIF($J$2:J55,J55,M$2:M55)-M55)/(COUNTIF($J$2:J55,J55)-1),0)</f>
        <v>0.8</v>
      </c>
      <c r="Y55" s="9">
        <f t="shared" si="45"/>
        <v>2.2000000000000002</v>
      </c>
      <c r="Z55" s="1">
        <f>IFERROR((SUMIF($K$2:K55,J55,$M$2:M55))/(COUNTIF($K$2:K55,J55)),0)</f>
        <v>2.6666666666666665</v>
      </c>
      <c r="AA55" s="1">
        <f>IFERROR((SUMIF($K$2:K55,J55,$L$2:L55))/(COUNTIF($K$2:K55,J55)),0)</f>
        <v>0.16666666666666666</v>
      </c>
      <c r="AB55" s="1">
        <f t="shared" si="46"/>
        <v>2.5</v>
      </c>
      <c r="AC55" s="9">
        <f>IFERROR((SUMIF($J$2:J55,K55,$L$2:L55))/(COUNTIF($J$2:J55,K55)),0)</f>
        <v>1</v>
      </c>
      <c r="AD55" s="9">
        <f>IFERROR((SUMIF($J$2:J55,K55,$M$2:M55))/(COUNTIF($J$2:J55,K55)),0)</f>
        <v>3</v>
      </c>
      <c r="AE55" s="9">
        <f t="shared" si="47"/>
        <v>-2</v>
      </c>
      <c r="AF55" s="1">
        <f>IFERROR((SUMIF(K$2:K55,K55,M$2:M55)-M55)/(COUNTIF($K$2:K55,K55)-1),0)</f>
        <v>0</v>
      </c>
      <c r="AG55" s="1">
        <f>IFERROR((SUMIF(K$2:K55,K55,L$2:L55)-L55)/(COUNTIF($K$2:K55,K55)-1),0)</f>
        <v>0</v>
      </c>
      <c r="AH55" s="1">
        <f t="shared" si="48"/>
        <v>0</v>
      </c>
      <c r="AI55" s="1">
        <f t="shared" si="49"/>
        <v>3</v>
      </c>
      <c r="AJ55" s="1">
        <f t="shared" si="50"/>
        <v>0</v>
      </c>
      <c r="AK55" s="1">
        <f>SUMIF($J$2:K55,J55,AI$2:AJ55)-AI55</f>
        <v>27</v>
      </c>
      <c r="AL55" s="1">
        <f>SUMIF($AY$2:AZ55,AY55,$BI$2:BJ55)-BI55</f>
        <v>0</v>
      </c>
      <c r="AM55" s="1">
        <f>IFERROR((AK55)/(COUNTIF($J$2:K55,J55)-1),0)</f>
        <v>2.4545454545454546</v>
      </c>
      <c r="AN55" s="1">
        <f>IFERROR((AL55)/(COUNTIF($J$2:K55,K55)-1),0)</f>
        <v>0</v>
      </c>
      <c r="AP55" t="str">
        <f t="shared" si="51"/>
        <v>Hibernians FC</v>
      </c>
      <c r="AQ55">
        <f>COUNTIF($J$2:J55,J55)</f>
        <v>6</v>
      </c>
      <c r="AR55">
        <f>COUNTIF($K$2:K55,K55)</f>
        <v>1</v>
      </c>
      <c r="AT55" s="1" t="str">
        <f t="shared" si="52"/>
        <v>Red Bull Salzburg</v>
      </c>
      <c r="AU55" s="1" t="str">
        <f t="shared" si="53"/>
        <v>FC Viitorul</v>
      </c>
      <c r="AV55">
        <f t="shared" si="54"/>
        <v>0</v>
      </c>
      <c r="AW55" s="1">
        <f t="shared" si="55"/>
        <v>4</v>
      </c>
      <c r="AY55" t="str">
        <f t="shared" si="32"/>
        <v>FC Viitorul</v>
      </c>
      <c r="AZ55" t="str">
        <f t="shared" si="33"/>
        <v>Red Bull Salzburg</v>
      </c>
      <c r="BA55">
        <f t="shared" si="34"/>
        <v>0</v>
      </c>
      <c r="BB55">
        <f t="shared" si="35"/>
        <v>4</v>
      </c>
      <c r="BD55" t="str">
        <f t="shared" si="36"/>
        <v>FC Viitorul</v>
      </c>
      <c r="BE55" t="str">
        <f t="shared" si="37"/>
        <v>Red Bull Salzburg</v>
      </c>
      <c r="BF55">
        <f t="shared" si="56"/>
        <v>4</v>
      </c>
      <c r="BG55">
        <f t="shared" si="57"/>
        <v>0</v>
      </c>
      <c r="BI55">
        <f t="shared" si="38"/>
        <v>0</v>
      </c>
      <c r="BJ55">
        <f t="shared" si="39"/>
        <v>3</v>
      </c>
    </row>
    <row r="56" spans="1:62" x14ac:dyDescent="0.3">
      <c r="A56" t="s">
        <v>59</v>
      </c>
      <c r="B56" s="15" t="s">
        <v>66</v>
      </c>
      <c r="C56" t="s">
        <v>35</v>
      </c>
      <c r="D56" t="s">
        <v>54</v>
      </c>
      <c r="E56" t="s">
        <v>61</v>
      </c>
      <c r="F56" s="11">
        <v>0.87847222222222221</v>
      </c>
      <c r="G56">
        <v>8000</v>
      </c>
      <c r="H56" s="1">
        <v>4</v>
      </c>
      <c r="I56" s="1">
        <v>0</v>
      </c>
      <c r="J56" s="1" t="s">
        <v>81</v>
      </c>
      <c r="K56" s="1" t="s">
        <v>149</v>
      </c>
      <c r="L56" s="1">
        <v>0</v>
      </c>
      <c r="M56" s="1">
        <v>1</v>
      </c>
      <c r="N56" s="1" t="str">
        <f t="shared" si="40"/>
        <v>N</v>
      </c>
      <c r="O56" s="1" t="str">
        <f t="shared" si="41"/>
        <v>S</v>
      </c>
      <c r="P56" s="1">
        <f t="shared" si="42"/>
        <v>-1</v>
      </c>
      <c r="Q56" s="4">
        <f>IFERROR((SUMIF($J$2:K56,J56,$L$2:M56)-L56)/(COUNTIF($J$2:K56,J56)-1),0)</f>
        <v>1.4444444444444444</v>
      </c>
      <c r="R56" s="4">
        <f>IFERROR((SUMIF($AT$2:AT56,AT56,$AV$2:AW56)-AV56)/(COUNTIF($J$2:K56,J56)-1),0)</f>
        <v>0.33333333333333331</v>
      </c>
      <c r="S56" s="4">
        <f t="shared" si="43"/>
        <v>1.1111111111111112</v>
      </c>
      <c r="T56" s="5">
        <f>IFERROR((SUMIF($AY$2:AZ56,AY56,$BA$2:BB56)-BA56)/(COUNTIF($J$2:K56,K56)-1),0)</f>
        <v>1</v>
      </c>
      <c r="U56" s="5">
        <f>IFERROR((SUMIF($BD$2:BE56,BD56,$BF$2:BG56)-BF56)/(COUNTIF($J$2:K56,K56)-1),0)</f>
        <v>2</v>
      </c>
      <c r="V56" s="5">
        <f t="shared" si="44"/>
        <v>-1</v>
      </c>
      <c r="W56" s="9">
        <f>IFERROR((SUMIF($J$2:J56,J56,L$2:L56)-L56)/(COUNTIF($J$2:J56,J56)-1),0)</f>
        <v>1.3333333333333333</v>
      </c>
      <c r="X56" s="9">
        <f>IFERROR((SUMIF($J$2:J56,J56,M$2:M56)-M56)/(COUNTIF($J$2:J56,J56)-1),0)</f>
        <v>1</v>
      </c>
      <c r="Y56" s="9">
        <f t="shared" si="45"/>
        <v>0.33333333333333326</v>
      </c>
      <c r="Z56" s="1">
        <f>IFERROR((SUMIF($K$2:K56,J56,$M$2:M56))/(COUNTIF($K$2:K56,J56)),0)</f>
        <v>1.5</v>
      </c>
      <c r="AA56" s="1">
        <f>IFERROR((SUMIF($K$2:K56,J56,$L$2:L56))/(COUNTIF($K$2:K56,J56)),0)</f>
        <v>1.3333333333333333</v>
      </c>
      <c r="AB56" s="1">
        <f t="shared" si="46"/>
        <v>0.16666666666666674</v>
      </c>
      <c r="AC56" s="9">
        <f>IFERROR((SUMIF($J$2:J56,K56,$L$2:L56))/(COUNTIF($J$2:J56,K56)),0)</f>
        <v>1</v>
      </c>
      <c r="AD56" s="9">
        <f>IFERROR((SUMIF($J$2:J56,K56,$M$2:M56))/(COUNTIF($J$2:J56,K56)),0)</f>
        <v>2</v>
      </c>
      <c r="AE56" s="9">
        <f t="shared" si="47"/>
        <v>-1</v>
      </c>
      <c r="AF56" s="1">
        <f>IFERROR((SUMIF(K$2:K56,K56,M$2:M56)-M56)/(COUNTIF($K$2:K56,K56)-1),0)</f>
        <v>0</v>
      </c>
      <c r="AG56" s="1">
        <f>IFERROR((SUMIF(K$2:K56,K56,L$2:L56)-L56)/(COUNTIF($K$2:K56,K56)-1),0)</f>
        <v>0</v>
      </c>
      <c r="AH56" s="1">
        <f t="shared" si="48"/>
        <v>0</v>
      </c>
      <c r="AI56" s="1">
        <f t="shared" si="49"/>
        <v>0</v>
      </c>
      <c r="AJ56" s="1">
        <f t="shared" si="50"/>
        <v>3</v>
      </c>
      <c r="AK56" s="1">
        <f>SUMIF($J$2:K56,J56,AI$2:AJ56)-AI56</f>
        <v>15</v>
      </c>
      <c r="AL56" s="1">
        <f>SUMIF($AY$2:AZ56,AY56,$BI$2:BJ56)-BI56</f>
        <v>0</v>
      </c>
      <c r="AM56" s="1">
        <f>IFERROR((AK56)/(COUNTIF($J$2:K56,J56)-1),0)</f>
        <v>1.6666666666666667</v>
      </c>
      <c r="AN56" s="1">
        <f>IFERROR((AL56)/(COUNTIF($J$2:K56,K56)-1),0)</f>
        <v>0</v>
      </c>
      <c r="AP56" t="str">
        <f t="shared" si="51"/>
        <v>AEL Limassol</v>
      </c>
      <c r="AQ56">
        <f>COUNTIF($J$2:J56,J56)</f>
        <v>4</v>
      </c>
      <c r="AR56">
        <f>COUNTIF($K$2:K56,K56)</f>
        <v>1</v>
      </c>
      <c r="AT56" s="1" t="str">
        <f t="shared" si="52"/>
        <v>FK Austria Wien</v>
      </c>
      <c r="AU56" s="1" t="str">
        <f t="shared" si="53"/>
        <v>NK Osijek</v>
      </c>
      <c r="AV56">
        <f t="shared" si="54"/>
        <v>1</v>
      </c>
      <c r="AW56" s="1">
        <f t="shared" si="55"/>
        <v>0</v>
      </c>
      <c r="AY56" t="str">
        <f t="shared" si="32"/>
        <v>NK Osijek</v>
      </c>
      <c r="AZ56" t="str">
        <f t="shared" si="33"/>
        <v>FK Austria Wien</v>
      </c>
      <c r="BA56">
        <f t="shared" si="34"/>
        <v>1</v>
      </c>
      <c r="BB56">
        <f t="shared" si="35"/>
        <v>0</v>
      </c>
      <c r="BD56" t="str">
        <f t="shared" si="36"/>
        <v>NK Osijek</v>
      </c>
      <c r="BE56" t="str">
        <f t="shared" si="37"/>
        <v>FK Austria Wien</v>
      </c>
      <c r="BF56">
        <f t="shared" si="56"/>
        <v>0</v>
      </c>
      <c r="BG56">
        <f t="shared" si="57"/>
        <v>1</v>
      </c>
      <c r="BI56">
        <f t="shared" si="38"/>
        <v>3</v>
      </c>
      <c r="BJ56">
        <f t="shared" si="39"/>
        <v>0</v>
      </c>
    </row>
    <row r="57" spans="1:62" x14ac:dyDescent="0.3">
      <c r="A57" t="s">
        <v>59</v>
      </c>
      <c r="B57" s="15">
        <v>42971</v>
      </c>
      <c r="C57" t="s">
        <v>35</v>
      </c>
      <c r="D57" t="s">
        <v>54</v>
      </c>
      <c r="E57" t="s">
        <v>61</v>
      </c>
      <c r="F57" s="11">
        <v>0.79166666666666663</v>
      </c>
      <c r="G57">
        <v>10637</v>
      </c>
      <c r="H57" s="1">
        <v>4</v>
      </c>
      <c r="I57" s="1">
        <v>0</v>
      </c>
      <c r="J57" s="1" t="s">
        <v>224</v>
      </c>
      <c r="K57" s="1" t="s">
        <v>58</v>
      </c>
      <c r="L57" s="1">
        <v>2</v>
      </c>
      <c r="M57" s="1">
        <v>2</v>
      </c>
      <c r="N57" s="1" t="str">
        <f t="shared" si="40"/>
        <v>U</v>
      </c>
      <c r="O57" s="1" t="str">
        <f t="shared" si="41"/>
        <v>U</v>
      </c>
      <c r="P57" s="1">
        <f t="shared" si="42"/>
        <v>0</v>
      </c>
      <c r="Q57" s="4">
        <f>IFERROR((SUMIF($J$2:K57,J57,$L$2:M57)-L57)/(COUNTIF($J$2:K57,J57)-1),0)</f>
        <v>1</v>
      </c>
      <c r="R57" s="4">
        <f>IFERROR((SUMIF($AT$2:AT57,AT57,$AV$2:AW57)-AV57)/(COUNTIF($J$2:K57,J57)-1),0)</f>
        <v>0</v>
      </c>
      <c r="S57" s="4">
        <f t="shared" si="43"/>
        <v>1</v>
      </c>
      <c r="T57" s="5">
        <f>IFERROR((SUMIF($AY$2:AZ57,AY57,$BA$2:BB57)-BA57)/(COUNTIF($J$2:K57,K57)-1),0)</f>
        <v>1.5</v>
      </c>
      <c r="U57" s="5">
        <f>IFERROR((SUMIF($BD$2:BE57,BD57,$BF$2:BG57)-BF57)/(COUNTIF($J$2:K57,K57)-1),0)</f>
        <v>1</v>
      </c>
      <c r="V57" s="5">
        <f t="shared" si="44"/>
        <v>0.5</v>
      </c>
      <c r="W57" s="9">
        <f>IFERROR((SUMIF($J$2:J57,J57,L$2:L57)-L57)/(COUNTIF($J$2:J57,J57)-1),0)</f>
        <v>0</v>
      </c>
      <c r="X57" s="9">
        <f>IFERROR((SUMIF($J$2:J57,J57,M$2:M57)-M57)/(COUNTIF($J$2:J57,J57)-1),0)</f>
        <v>0</v>
      </c>
      <c r="Y57" s="9">
        <f t="shared" si="45"/>
        <v>0</v>
      </c>
      <c r="Z57" s="1">
        <f>IFERROR((SUMIF($K$2:K57,J57,$M$2:M57))/(COUNTIF($K$2:K57,J57)),0)</f>
        <v>1</v>
      </c>
      <c r="AA57" s="1">
        <f>IFERROR((SUMIF($K$2:K57,J57,$L$2:L57))/(COUNTIF($K$2:K57,J57)),0)</f>
        <v>0</v>
      </c>
      <c r="AB57" s="1">
        <f t="shared" si="46"/>
        <v>1</v>
      </c>
      <c r="AC57" s="9">
        <f>IFERROR((SUMIF($J$2:J57,K57,$L$2:L57))/(COUNTIF($J$2:J57,K57)),0)</f>
        <v>1.3333333333333333</v>
      </c>
      <c r="AD57" s="9">
        <f>IFERROR((SUMIF($J$2:J57,K57,$M$2:M57))/(COUNTIF($J$2:J57,K57)),0)</f>
        <v>0.83333333333333337</v>
      </c>
      <c r="AE57" s="9">
        <f t="shared" si="47"/>
        <v>0.49999999999999989</v>
      </c>
      <c r="AF57" s="1">
        <f>IFERROR((SUMIF(K$2:K57,K57,M$2:M57)-M57)/(COUNTIF($K$2:K57,K57)-1),0)</f>
        <v>1.6666666666666667</v>
      </c>
      <c r="AG57" s="1">
        <f>IFERROR((SUMIF(K$2:K57,K57,L$2:L57)-L57)/(COUNTIF($K$2:K57,K57)-1),0)</f>
        <v>1.1666666666666667</v>
      </c>
      <c r="AH57" s="1">
        <f t="shared" si="48"/>
        <v>0.5</v>
      </c>
      <c r="AI57" s="1">
        <f t="shared" si="49"/>
        <v>1</v>
      </c>
      <c r="AJ57" s="1">
        <f t="shared" si="50"/>
        <v>1</v>
      </c>
      <c r="AK57" s="1">
        <f>SUMIF($J$2:K57,J57,AI$2:AJ57)-AI57</f>
        <v>3</v>
      </c>
      <c r="AL57" s="1">
        <f>SUMIF($AY$2:AZ57,AY57,$BI$2:BJ57)-BI57</f>
        <v>16</v>
      </c>
      <c r="AM57" s="1">
        <f>IFERROR((AK57)/(COUNTIF($J$2:K57,J57)-1),0)</f>
        <v>3</v>
      </c>
      <c r="AN57" s="1">
        <f>IFERROR((AL57)/(COUNTIF($J$2:K57,K57)-1),0)</f>
        <v>1.3333333333333333</v>
      </c>
      <c r="AP57" t="str">
        <f t="shared" si="51"/>
        <v>SC Rheindorf Altach</v>
      </c>
      <c r="AQ57">
        <f>COUNTIF($J$2:J57,J57)</f>
        <v>1</v>
      </c>
      <c r="AR57">
        <f>COUNTIF($K$2:K57,K57)</f>
        <v>7</v>
      </c>
      <c r="AT57" s="1" t="str">
        <f t="shared" si="52"/>
        <v>Maccabi Tel Aviv</v>
      </c>
      <c r="AU57" s="1" t="str">
        <f t="shared" si="53"/>
        <v>SC Rheindorf Altach</v>
      </c>
      <c r="AV57">
        <f t="shared" si="54"/>
        <v>2</v>
      </c>
      <c r="AW57" s="1">
        <f t="shared" si="55"/>
        <v>2</v>
      </c>
      <c r="AY57" t="str">
        <f t="shared" si="32"/>
        <v>SC Rheindorf Altach</v>
      </c>
      <c r="AZ57" t="str">
        <f t="shared" si="33"/>
        <v>Maccabi Tel Aviv</v>
      </c>
      <c r="BA57">
        <f t="shared" si="34"/>
        <v>2</v>
      </c>
      <c r="BB57">
        <f t="shared" si="35"/>
        <v>2</v>
      </c>
      <c r="BD57" t="str">
        <f t="shared" si="36"/>
        <v>SC Rheindorf Altach</v>
      </c>
      <c r="BE57" t="str">
        <f t="shared" si="37"/>
        <v>Maccabi Tel Aviv</v>
      </c>
      <c r="BF57">
        <f t="shared" si="56"/>
        <v>2</v>
      </c>
      <c r="BG57">
        <f t="shared" si="57"/>
        <v>2</v>
      </c>
      <c r="BI57">
        <f t="shared" si="38"/>
        <v>1</v>
      </c>
      <c r="BJ57">
        <f t="shared" si="39"/>
        <v>1</v>
      </c>
    </row>
    <row r="58" spans="1:62" x14ac:dyDescent="0.3">
      <c r="A58" t="s">
        <v>47</v>
      </c>
      <c r="B58" s="15" t="s">
        <v>192</v>
      </c>
      <c r="C58" t="s">
        <v>35</v>
      </c>
      <c r="D58" t="s">
        <v>54</v>
      </c>
      <c r="E58" t="s">
        <v>43</v>
      </c>
      <c r="F58" s="11">
        <v>0.77083333333333337</v>
      </c>
      <c r="G58">
        <v>19400</v>
      </c>
      <c r="H58" s="1">
        <v>6</v>
      </c>
      <c r="I58" s="1">
        <v>0</v>
      </c>
      <c r="J58" s="1" t="s">
        <v>71</v>
      </c>
      <c r="K58" s="1" t="s">
        <v>0</v>
      </c>
      <c r="L58" s="1">
        <v>1</v>
      </c>
      <c r="M58" s="1">
        <v>0</v>
      </c>
      <c r="N58" s="1" t="str">
        <f t="shared" si="40"/>
        <v>S</v>
      </c>
      <c r="O58" s="1" t="str">
        <f t="shared" si="41"/>
        <v>N</v>
      </c>
      <c r="P58" s="1">
        <f t="shared" si="42"/>
        <v>1</v>
      </c>
      <c r="Q58" s="4">
        <f>IFERROR((SUMIF($J$2:K58,J58,$L$2:M58)-L58)/(COUNTIF($J$2:K58,J58)-1),0)</f>
        <v>2</v>
      </c>
      <c r="R58" s="4">
        <f>IFERROR((SUMIF($AT$2:AT58,AT58,$AV$2:AW58)-AV58)/(COUNTIF($J$2:K58,J58)-1),0)</f>
        <v>1</v>
      </c>
      <c r="S58" s="4">
        <f t="shared" si="43"/>
        <v>1</v>
      </c>
      <c r="T58" s="5">
        <f>IFERROR((SUMIF($AY$2:AZ58,AY58,$BA$2:BB58)-BA58)/(COUNTIF($J$2:K58,K58)-1),0)</f>
        <v>1.1666666666666667</v>
      </c>
      <c r="U58" s="5">
        <f>IFERROR((SUMIF($BD$2:BE58,BD58,$BF$2:BG58)-BF58)/(COUNTIF($J$2:K58,K58)-1),0)</f>
        <v>0.5</v>
      </c>
      <c r="V58" s="5">
        <f t="shared" si="44"/>
        <v>0.66666666666666674</v>
      </c>
      <c r="W58" s="9">
        <f>IFERROR((SUMIF($J$2:J58,J58,L$2:L58)-L58)/(COUNTIF($J$2:J58,J58)-1),0)</f>
        <v>1.6666666666666667</v>
      </c>
      <c r="X58" s="9">
        <f>IFERROR((SUMIF($J$2:J58,J58,M$2:M58)-M58)/(COUNTIF($J$2:J58,J58)-1),0)</f>
        <v>2</v>
      </c>
      <c r="Y58" s="9">
        <f t="shared" si="45"/>
        <v>-0.33333333333333326</v>
      </c>
      <c r="Z58" s="1">
        <f>IFERROR((SUMIF($K$2:K58,J58,$M$2:M58))/(COUNTIF($K$2:K58,J58)),0)</f>
        <v>2.3333333333333335</v>
      </c>
      <c r="AA58" s="1">
        <f>IFERROR((SUMIF($K$2:K58,J58,$L$2:L58))/(COUNTIF($K$2:K58,J58)),0)</f>
        <v>1.3333333333333333</v>
      </c>
      <c r="AB58" s="1">
        <f t="shared" si="46"/>
        <v>1.0000000000000002</v>
      </c>
      <c r="AC58" s="9">
        <f>IFERROR((SUMIF($J$2:J58,K58,$L$2:L58))/(COUNTIF($J$2:J58,K58)),0)</f>
        <v>1.6666666666666667</v>
      </c>
      <c r="AD58" s="9">
        <f>IFERROR((SUMIF($J$2:J58,K58,$M$2:M58))/(COUNTIF($J$2:J58,K58)),0)</f>
        <v>0</v>
      </c>
      <c r="AE58" s="9">
        <f t="shared" si="47"/>
        <v>1.6666666666666667</v>
      </c>
      <c r="AF58" s="1">
        <f>IFERROR((SUMIF(K$2:K58,K58,M$2:M58)-M58)/(COUNTIF($K$2:K58,K58)-1),0)</f>
        <v>0.66666666666666663</v>
      </c>
      <c r="AG58" s="1">
        <f>IFERROR((SUMIF(K$2:K58,K58,L$2:L58)-L58)/(COUNTIF($K$2:K58,K58)-1),0)</f>
        <v>1</v>
      </c>
      <c r="AH58" s="1">
        <f t="shared" si="48"/>
        <v>-0.33333333333333337</v>
      </c>
      <c r="AI58" s="1">
        <f t="shared" si="49"/>
        <v>3</v>
      </c>
      <c r="AJ58" s="1">
        <f t="shared" si="50"/>
        <v>0</v>
      </c>
      <c r="AK58" s="1">
        <f>SUMIF($J$2:K58,J58,AI$2:AJ58)-AI58</f>
        <v>8</v>
      </c>
      <c r="AL58" s="1">
        <f>SUMIF($AY$2:AZ58,AY58,$BI$2:BJ58)-BI58</f>
        <v>11</v>
      </c>
      <c r="AM58" s="1">
        <f>IFERROR((AK58)/(COUNTIF($J$2:K58,J58)-1),0)</f>
        <v>1.3333333333333333</v>
      </c>
      <c r="AN58" s="1">
        <f>IFERROR((AL58)/(COUNTIF($J$2:K58,K58)-1),0)</f>
        <v>1.8333333333333333</v>
      </c>
      <c r="AP58" t="str">
        <f t="shared" si="51"/>
        <v>SV Mattersburg</v>
      </c>
      <c r="AQ58">
        <f>COUNTIF($J$2:J58,J58)</f>
        <v>4</v>
      </c>
      <c r="AR58">
        <f>COUNTIF($K$2:K58,K58)</f>
        <v>4</v>
      </c>
      <c r="AT58" s="1" t="str">
        <f t="shared" si="52"/>
        <v>SK Rapid Wien</v>
      </c>
      <c r="AU58" s="1" t="str">
        <f t="shared" si="53"/>
        <v>LASK</v>
      </c>
      <c r="AV58">
        <f t="shared" si="54"/>
        <v>0</v>
      </c>
      <c r="AW58" s="1">
        <f t="shared" si="55"/>
        <v>1</v>
      </c>
      <c r="AY58" t="str">
        <f t="shared" si="32"/>
        <v>LASK</v>
      </c>
      <c r="AZ58" t="str">
        <f t="shared" si="33"/>
        <v>SK Rapid Wien</v>
      </c>
      <c r="BA58">
        <f t="shared" si="34"/>
        <v>0</v>
      </c>
      <c r="BB58">
        <f t="shared" si="35"/>
        <v>1</v>
      </c>
      <c r="BD58" t="str">
        <f t="shared" si="36"/>
        <v>LASK</v>
      </c>
      <c r="BE58" t="str">
        <f t="shared" si="37"/>
        <v>SK Rapid Wien</v>
      </c>
      <c r="BF58">
        <f t="shared" si="56"/>
        <v>1</v>
      </c>
      <c r="BG58">
        <f t="shared" si="57"/>
        <v>0</v>
      </c>
      <c r="BI58">
        <f t="shared" si="38"/>
        <v>0</v>
      </c>
      <c r="BJ58">
        <f t="shared" si="39"/>
        <v>3</v>
      </c>
    </row>
    <row r="59" spans="1:62" x14ac:dyDescent="0.3">
      <c r="A59" t="s">
        <v>47</v>
      </c>
      <c r="B59" s="15" t="s">
        <v>192</v>
      </c>
      <c r="C59" t="s">
        <v>35</v>
      </c>
      <c r="D59" t="s">
        <v>54</v>
      </c>
      <c r="E59" t="s">
        <v>43</v>
      </c>
      <c r="F59" s="11">
        <v>0.66666666666666663</v>
      </c>
      <c r="G59">
        <v>3120</v>
      </c>
      <c r="H59" s="1">
        <v>6</v>
      </c>
      <c r="I59" s="1">
        <v>0</v>
      </c>
      <c r="J59" s="1" t="s">
        <v>49</v>
      </c>
      <c r="K59" s="1" t="s">
        <v>65</v>
      </c>
      <c r="L59" s="1">
        <v>2</v>
      </c>
      <c r="M59" s="1">
        <v>1</v>
      </c>
      <c r="N59" s="1" t="str">
        <f t="shared" si="40"/>
        <v>S</v>
      </c>
      <c r="O59" s="1" t="str">
        <f t="shared" si="41"/>
        <v>N</v>
      </c>
      <c r="P59" s="1">
        <f t="shared" si="42"/>
        <v>1</v>
      </c>
      <c r="Q59" s="4">
        <f>IFERROR((SUMIF($J$2:K59,J59,$L$2:M59)-L59)/(COUNTIF($J$2:K59,J59)-1),0)</f>
        <v>1</v>
      </c>
      <c r="R59" s="4">
        <f>IFERROR((SUMIF($AT$2:AT59,AT59,$AV$2:AW59)-AV59)/(COUNTIF($J$2:K59,J59)-1),0)</f>
        <v>0.33333333333333331</v>
      </c>
      <c r="S59" s="4">
        <f t="shared" si="43"/>
        <v>0.66666666666666674</v>
      </c>
      <c r="T59" s="5">
        <f>IFERROR((SUMIF($AY$2:AZ59,AY59,$BA$2:BB59)-BA59)/(COUNTIF($J$2:K59,K59)-1),0)</f>
        <v>0.83333333333333337</v>
      </c>
      <c r="U59" s="5">
        <f>IFERROR((SUMIF($BD$2:BE59,BD59,$BF$2:BG59)-BF59)/(COUNTIF($J$2:K59,K59)-1),0)</f>
        <v>2.6666666666666665</v>
      </c>
      <c r="V59" s="5">
        <f t="shared" si="44"/>
        <v>-1.833333333333333</v>
      </c>
      <c r="W59" s="9">
        <f>IFERROR((SUMIF($J$2:J59,J59,L$2:L59)-L59)/(COUNTIF($J$2:J59,J59)-1),0)</f>
        <v>1</v>
      </c>
      <c r="X59" s="9">
        <f>IFERROR((SUMIF($J$2:J59,J59,M$2:M59)-M59)/(COUNTIF($J$2:J59,J59)-1),0)</f>
        <v>0.66666666666666663</v>
      </c>
      <c r="Y59" s="9">
        <f t="shared" si="45"/>
        <v>0.33333333333333337</v>
      </c>
      <c r="Z59" s="1">
        <f>IFERROR((SUMIF($K$2:K59,J59,$M$2:M59))/(COUNTIF($K$2:K59,J59)),0)</f>
        <v>1</v>
      </c>
      <c r="AA59" s="1">
        <f>IFERROR((SUMIF($K$2:K59,J59,$L$2:L59))/(COUNTIF($K$2:K59,J59)),0)</f>
        <v>1.3333333333333333</v>
      </c>
      <c r="AB59" s="1">
        <f t="shared" si="46"/>
        <v>-0.33333333333333326</v>
      </c>
      <c r="AC59" s="9">
        <f>IFERROR((SUMIF($J$2:J59,K59,$L$2:L59))/(COUNTIF($J$2:J59,K59)),0)</f>
        <v>0.5</v>
      </c>
      <c r="AD59" s="9">
        <f>IFERROR((SUMIF($J$2:J59,K59,$M$2:M59))/(COUNTIF($J$2:J59,K59)),0)</f>
        <v>2</v>
      </c>
      <c r="AE59" s="9">
        <f t="shared" si="47"/>
        <v>-1.5</v>
      </c>
      <c r="AF59" s="1">
        <f>IFERROR((SUMIF(K$2:K59,K59,M$2:M59)-M59)/(COUNTIF($K$2:K59,K59)-1),0)</f>
        <v>1</v>
      </c>
      <c r="AG59" s="1">
        <f>IFERROR((SUMIF(K$2:K59,K59,L$2:L59)-L59)/(COUNTIF($K$2:K59,K59)-1),0)</f>
        <v>3</v>
      </c>
      <c r="AH59" s="1">
        <f t="shared" si="48"/>
        <v>-2</v>
      </c>
      <c r="AI59" s="1">
        <f t="shared" si="49"/>
        <v>3</v>
      </c>
      <c r="AJ59" s="1">
        <f t="shared" si="50"/>
        <v>0</v>
      </c>
      <c r="AK59" s="1">
        <f>SUMIF($J$2:K59,J59,AI$2:AJ59)-AI59</f>
        <v>9</v>
      </c>
      <c r="AL59" s="1">
        <f>SUMIF($AY$2:AZ59,AY59,$BI$2:BJ59)-BI59</f>
        <v>1</v>
      </c>
      <c r="AM59" s="1">
        <f>IFERROR((AK59)/(COUNTIF($J$2:K59,J59)-1),0)</f>
        <v>1.5</v>
      </c>
      <c r="AN59" s="1">
        <f>IFERROR((AL59)/(COUNTIF($J$2:K59,K59)-1),0)</f>
        <v>0.16666666666666666</v>
      </c>
      <c r="AP59" t="str">
        <f t="shared" si="51"/>
        <v>Red Bull Salzburg</v>
      </c>
      <c r="AQ59">
        <f>COUNTIF($J$2:J59,J59)</f>
        <v>4</v>
      </c>
      <c r="AR59">
        <f>COUNTIF($K$2:K59,K59)</f>
        <v>5</v>
      </c>
      <c r="AT59" s="1" t="str">
        <f t="shared" si="52"/>
        <v>Wolfsberger AC</v>
      </c>
      <c r="AU59" s="1" t="str">
        <f t="shared" si="53"/>
        <v>SKN St. Pölten</v>
      </c>
      <c r="AV59">
        <f t="shared" si="54"/>
        <v>1</v>
      </c>
      <c r="AW59" s="1">
        <f t="shared" si="55"/>
        <v>2</v>
      </c>
      <c r="AY59" t="str">
        <f t="shared" si="32"/>
        <v>SKN St. Pölten</v>
      </c>
      <c r="AZ59" t="str">
        <f t="shared" si="33"/>
        <v>Wolfsberger AC</v>
      </c>
      <c r="BA59">
        <f t="shared" si="34"/>
        <v>1</v>
      </c>
      <c r="BB59">
        <f t="shared" si="35"/>
        <v>2</v>
      </c>
      <c r="BD59" t="str">
        <f t="shared" si="36"/>
        <v>SKN St. Pölten</v>
      </c>
      <c r="BE59" t="str">
        <f t="shared" si="37"/>
        <v>Wolfsberger AC</v>
      </c>
      <c r="BF59">
        <f t="shared" si="56"/>
        <v>2</v>
      </c>
      <c r="BG59">
        <f t="shared" si="57"/>
        <v>1</v>
      </c>
      <c r="BI59">
        <f t="shared" si="38"/>
        <v>0</v>
      </c>
      <c r="BJ59">
        <f t="shared" si="39"/>
        <v>3</v>
      </c>
    </row>
    <row r="60" spans="1:62" x14ac:dyDescent="0.3">
      <c r="A60" t="s">
        <v>47</v>
      </c>
      <c r="B60" s="15">
        <v>42974</v>
      </c>
      <c r="C60" t="s">
        <v>35</v>
      </c>
      <c r="D60" t="s">
        <v>54</v>
      </c>
      <c r="E60" t="s">
        <v>64</v>
      </c>
      <c r="F60" s="11">
        <v>0.6875</v>
      </c>
      <c r="G60">
        <v>15124</v>
      </c>
      <c r="H60" s="1">
        <v>3</v>
      </c>
      <c r="I60" s="1">
        <v>0</v>
      </c>
      <c r="J60" s="1" t="s">
        <v>68</v>
      </c>
      <c r="K60" s="1" t="s">
        <v>40</v>
      </c>
      <c r="L60" s="1">
        <v>1</v>
      </c>
      <c r="M60" s="1">
        <v>0</v>
      </c>
      <c r="N60" s="1" t="str">
        <f t="shared" si="40"/>
        <v>S</v>
      </c>
      <c r="O60" s="1" t="str">
        <f t="shared" si="41"/>
        <v>N</v>
      </c>
      <c r="P60" s="1">
        <f t="shared" si="42"/>
        <v>1</v>
      </c>
      <c r="Q60" s="4">
        <f>IFERROR((SUMIF($J$2:K60,J60,$L$2:M60)-L60)/(COUNTIF($J$2:K60,J60)-1),0)</f>
        <v>2.1</v>
      </c>
      <c r="R60" s="4">
        <f>IFERROR((SUMIF($AT$2:AT60,AT60,$AV$2:AW60)-AV60)/(COUNTIF($J$2:K60,J60)-1),0)</f>
        <v>0.6</v>
      </c>
      <c r="S60" s="4">
        <f t="shared" si="43"/>
        <v>1.5</v>
      </c>
      <c r="T60" s="5">
        <f>IFERROR((SUMIF($AY$2:AZ60,AY60,$BA$2:BB60)-BA60)/(COUNTIF($J$2:K60,K60)-1),0)</f>
        <v>2.9166666666666665</v>
      </c>
      <c r="U60" s="5">
        <f>IFERROR((SUMIF($BD$2:BE60,BD60,$BF$2:BG60)-BF60)/(COUNTIF($J$2:K60,K60)-1),0)</f>
        <v>0.41666666666666669</v>
      </c>
      <c r="V60" s="5">
        <f t="shared" si="44"/>
        <v>2.5</v>
      </c>
      <c r="W60" s="9">
        <f>IFERROR((SUMIF($J$2:J60,J60,L$2:L60)-L60)/(COUNTIF($J$2:J60,J60)-1),0)</f>
        <v>1.5</v>
      </c>
      <c r="X60" s="9">
        <f>IFERROR((SUMIF($J$2:J60,J60,M$2:M60)-M60)/(COUNTIF($J$2:J60,J60)-1),0)</f>
        <v>1.5</v>
      </c>
      <c r="Y60" s="9">
        <f t="shared" si="45"/>
        <v>0</v>
      </c>
      <c r="Z60" s="1">
        <f>IFERROR((SUMIF($K$2:K60,J60,$M$2:M60))/(COUNTIF($K$2:K60,J60)),0)</f>
        <v>2.5</v>
      </c>
      <c r="AA60" s="1">
        <f>IFERROR((SUMIF($K$2:K60,J60,$L$2:L60))/(COUNTIF($K$2:K60,J60)),0)</f>
        <v>1</v>
      </c>
      <c r="AB60" s="1">
        <f t="shared" si="46"/>
        <v>1.5</v>
      </c>
      <c r="AC60" s="9">
        <f>IFERROR((SUMIF($J$2:J60,K60,$L$2:L60))/(COUNTIF($J$2:J60,K60)),0)</f>
        <v>3.1666666666666665</v>
      </c>
      <c r="AD60" s="9">
        <f>IFERROR((SUMIF($J$2:J60,K60,$M$2:M60))/(COUNTIF($J$2:J60,K60)),0)</f>
        <v>0.66666666666666663</v>
      </c>
      <c r="AE60" s="9">
        <f t="shared" si="47"/>
        <v>2.5</v>
      </c>
      <c r="AF60" s="1">
        <f>IFERROR((SUMIF(K$2:K60,K60,M$2:M60)-M60)/(COUNTIF($K$2:K60,K60)-1),0)</f>
        <v>2.6666666666666665</v>
      </c>
      <c r="AG60" s="1">
        <f>IFERROR((SUMIF(K$2:K60,K60,L$2:L60)-L60)/(COUNTIF($K$2:K60,K60)-1),0)</f>
        <v>0.16666666666666666</v>
      </c>
      <c r="AH60" s="1">
        <f t="shared" si="48"/>
        <v>2.5</v>
      </c>
      <c r="AI60" s="1">
        <f t="shared" si="49"/>
        <v>3</v>
      </c>
      <c r="AJ60" s="1">
        <f t="shared" si="50"/>
        <v>0</v>
      </c>
      <c r="AK60" s="1">
        <f>SUMIF($J$2:K60,J60,AI$2:AJ60)-AI60</f>
        <v>22</v>
      </c>
      <c r="AL60" s="1">
        <f>SUMIF($AY$2:AZ60,AY60,$BI$2:BJ60)-BI60</f>
        <v>30</v>
      </c>
      <c r="AM60" s="1">
        <f>IFERROR((AK60)/(COUNTIF($J$2:K60,J60)-1),0)</f>
        <v>2.2000000000000002</v>
      </c>
      <c r="AN60" s="1">
        <f>IFERROR((AL60)/(COUNTIF($J$2:K60,K60)-1),0)</f>
        <v>2.5</v>
      </c>
      <c r="AP60" t="str">
        <f t="shared" si="51"/>
        <v>Mladost Podgorica</v>
      </c>
      <c r="AQ60">
        <f>COUNTIF($J$2:J60,J60)</f>
        <v>5</v>
      </c>
      <c r="AR60">
        <f>COUNTIF($K$2:K60,K60)</f>
        <v>7</v>
      </c>
      <c r="AT60" s="1" t="str">
        <f t="shared" si="52"/>
        <v>SK Sturm Graz</v>
      </c>
      <c r="AU60" s="1" t="str">
        <f t="shared" si="53"/>
        <v>Red Bull Salzburg</v>
      </c>
      <c r="AV60">
        <f t="shared" si="54"/>
        <v>0</v>
      </c>
      <c r="AW60" s="1">
        <f t="shared" si="55"/>
        <v>1</v>
      </c>
      <c r="AY60" t="str">
        <f t="shared" si="32"/>
        <v>Red Bull Salzburg</v>
      </c>
      <c r="AZ60" t="str">
        <f t="shared" si="33"/>
        <v>SK Sturm Graz</v>
      </c>
      <c r="BA60">
        <f t="shared" si="34"/>
        <v>0</v>
      </c>
      <c r="BB60">
        <f t="shared" si="35"/>
        <v>1</v>
      </c>
      <c r="BD60" t="str">
        <f t="shared" si="36"/>
        <v>Red Bull Salzburg</v>
      </c>
      <c r="BE60" t="str">
        <f t="shared" si="37"/>
        <v>SK Sturm Graz</v>
      </c>
      <c r="BF60">
        <f t="shared" si="56"/>
        <v>1</v>
      </c>
      <c r="BG60">
        <f t="shared" si="57"/>
        <v>0</v>
      </c>
      <c r="BI60">
        <f t="shared" si="38"/>
        <v>0</v>
      </c>
      <c r="BJ60">
        <f t="shared" si="39"/>
        <v>3</v>
      </c>
    </row>
    <row r="61" spans="1:62" x14ac:dyDescent="0.3">
      <c r="A61" t="s">
        <v>47</v>
      </c>
      <c r="B61" s="15" t="s">
        <v>67</v>
      </c>
      <c r="C61" t="s">
        <v>35</v>
      </c>
      <c r="D61" t="s">
        <v>54</v>
      </c>
      <c r="E61" t="s">
        <v>64</v>
      </c>
      <c r="F61" s="11">
        <v>0.79166666666666663</v>
      </c>
      <c r="G61">
        <v>3300</v>
      </c>
      <c r="H61" s="1">
        <v>3</v>
      </c>
      <c r="I61" s="1">
        <v>0</v>
      </c>
      <c r="J61" s="1" t="s">
        <v>56</v>
      </c>
      <c r="K61" s="1" t="s">
        <v>81</v>
      </c>
      <c r="L61" s="1">
        <v>1</v>
      </c>
      <c r="M61" s="1">
        <v>3</v>
      </c>
      <c r="N61" s="1" t="str">
        <f t="shared" si="40"/>
        <v>N</v>
      </c>
      <c r="O61" s="1" t="str">
        <f t="shared" si="41"/>
        <v>S</v>
      </c>
      <c r="P61" s="1">
        <f t="shared" si="42"/>
        <v>-2</v>
      </c>
      <c r="Q61" s="4">
        <f>IFERROR((SUMIF($J$2:K61,J61,$L$2:M61)-L61)/(COUNTIF($J$2:K61,J61)-1),0)</f>
        <v>1.8333333333333333</v>
      </c>
      <c r="R61" s="4">
        <f>IFERROR((SUMIF($AT$2:AT61,AT61,$AV$2:AW61)-AV61)/(COUNTIF($J$2:K61,J61)-1),0)</f>
        <v>0.33333333333333331</v>
      </c>
      <c r="S61" s="4">
        <f t="shared" si="43"/>
        <v>1.5</v>
      </c>
      <c r="T61" s="5">
        <f>IFERROR((SUMIF($AY$2:AZ61,AY61,$BA$2:BB61)-BA61)/(COUNTIF($J$2:K61,K61)-1),0)</f>
        <v>1.3</v>
      </c>
      <c r="U61" s="5">
        <f>IFERROR((SUMIF($BD$2:BE61,BD61,$BF$2:BG61)-BF61)/(COUNTIF($J$2:K61,K61)-1),0)</f>
        <v>1.2</v>
      </c>
      <c r="V61" s="5">
        <f t="shared" si="44"/>
        <v>0.10000000000000009</v>
      </c>
      <c r="W61" s="9">
        <f>IFERROR((SUMIF($J$2:J61,J61,L$2:L61)-L61)/(COUNTIF($J$2:J61,J61)-1),0)</f>
        <v>3.5</v>
      </c>
      <c r="X61" s="9">
        <f>IFERROR((SUMIF($J$2:J61,J61,M$2:M61)-M61)/(COUNTIF($J$2:J61,J61)-1),0)</f>
        <v>1</v>
      </c>
      <c r="Y61" s="9">
        <f t="shared" si="45"/>
        <v>2.5</v>
      </c>
      <c r="Z61" s="1">
        <f>IFERROR((SUMIF($K$2:K61,J61,$M$2:M61))/(COUNTIF($K$2:K61,J61)),0)</f>
        <v>1</v>
      </c>
      <c r="AA61" s="1">
        <f>IFERROR((SUMIF($K$2:K61,J61,$L$2:L61))/(COUNTIF($K$2:K61,J61)),0)</f>
        <v>2.75</v>
      </c>
      <c r="AB61" s="1">
        <f t="shared" si="46"/>
        <v>-1.75</v>
      </c>
      <c r="AC61" s="9">
        <f>IFERROR((SUMIF($J$2:J61,K61,$L$2:L61))/(COUNTIF($J$2:J61,K61)),0)</f>
        <v>1</v>
      </c>
      <c r="AD61" s="9">
        <f>IFERROR((SUMIF($J$2:J61,K61,$M$2:M61))/(COUNTIF($J$2:J61,K61)),0)</f>
        <v>1</v>
      </c>
      <c r="AE61" s="9">
        <f t="shared" si="47"/>
        <v>0</v>
      </c>
      <c r="AF61" s="1">
        <f>IFERROR((SUMIF(K$2:K61,K61,M$2:M61)-M61)/(COUNTIF($K$2:K61,K61)-1),0)</f>
        <v>1.5</v>
      </c>
      <c r="AG61" s="1">
        <f>IFERROR((SUMIF(K$2:K61,K61,L$2:L61)-L61)/(COUNTIF($K$2:K61,K61)-1),0)</f>
        <v>1.3333333333333333</v>
      </c>
      <c r="AH61" s="1">
        <f t="shared" si="48"/>
        <v>0.16666666666666674</v>
      </c>
      <c r="AI61" s="1">
        <f t="shared" si="49"/>
        <v>0</v>
      </c>
      <c r="AJ61" s="1">
        <f t="shared" si="50"/>
        <v>3</v>
      </c>
      <c r="AK61" s="1">
        <f>SUMIF($J$2:K61,J61,AI$2:AJ61)-AI61</f>
        <v>9</v>
      </c>
      <c r="AL61" s="1">
        <f>SUMIF($AY$2:AZ61,AY61,$BI$2:BJ61)-BI61</f>
        <v>15</v>
      </c>
      <c r="AM61" s="1">
        <f>IFERROR((AK61)/(COUNTIF($J$2:K61,J61)-1),0)</f>
        <v>1.5</v>
      </c>
      <c r="AN61" s="1">
        <f>IFERROR((AL61)/(COUNTIF($J$2:K61,K61)-1),0)</f>
        <v>1.5</v>
      </c>
      <c r="AP61" t="str">
        <f t="shared" si="51"/>
        <v>SC Rheindorf Altach</v>
      </c>
      <c r="AQ61">
        <f>COUNTIF($J$2:J61,J61)</f>
        <v>3</v>
      </c>
      <c r="AR61">
        <f>COUNTIF($K$2:K61,K61)</f>
        <v>7</v>
      </c>
      <c r="AT61" s="1" t="str">
        <f t="shared" si="52"/>
        <v>FC Admira Wacker Mödling</v>
      </c>
      <c r="AU61" s="1" t="str">
        <f t="shared" si="53"/>
        <v>FK Austria Wien</v>
      </c>
      <c r="AV61">
        <f t="shared" si="54"/>
        <v>3</v>
      </c>
      <c r="AW61" s="1">
        <f t="shared" si="55"/>
        <v>1</v>
      </c>
      <c r="AY61" t="str">
        <f t="shared" si="32"/>
        <v>FK Austria Wien</v>
      </c>
      <c r="AZ61" t="str">
        <f t="shared" si="33"/>
        <v>FC Admira Wacker Mödling</v>
      </c>
      <c r="BA61">
        <f t="shared" si="34"/>
        <v>3</v>
      </c>
      <c r="BB61">
        <f t="shared" si="35"/>
        <v>1</v>
      </c>
      <c r="BD61" t="str">
        <f t="shared" si="36"/>
        <v>FK Austria Wien</v>
      </c>
      <c r="BE61" t="str">
        <f t="shared" si="37"/>
        <v>FC Admira Wacker Mödling</v>
      </c>
      <c r="BF61">
        <f t="shared" si="56"/>
        <v>1</v>
      </c>
      <c r="BG61">
        <f t="shared" si="57"/>
        <v>3</v>
      </c>
      <c r="BI61">
        <f t="shared" si="38"/>
        <v>3</v>
      </c>
      <c r="BJ61">
        <f t="shared" si="39"/>
        <v>0</v>
      </c>
    </row>
    <row r="62" spans="1:62" x14ac:dyDescent="0.3">
      <c r="A62" t="s">
        <v>47</v>
      </c>
      <c r="B62" s="15" t="s">
        <v>67</v>
      </c>
      <c r="C62" t="s">
        <v>35</v>
      </c>
      <c r="D62" t="s">
        <v>54</v>
      </c>
      <c r="E62" t="s">
        <v>64</v>
      </c>
      <c r="F62" s="11">
        <v>0.6875</v>
      </c>
      <c r="G62">
        <v>4613</v>
      </c>
      <c r="H62" s="1">
        <v>7</v>
      </c>
      <c r="I62" s="1">
        <v>0</v>
      </c>
      <c r="J62" s="1" t="s">
        <v>58</v>
      </c>
      <c r="K62" s="1" t="s">
        <v>76</v>
      </c>
      <c r="L62" s="1">
        <v>1</v>
      </c>
      <c r="M62" s="1">
        <v>0</v>
      </c>
      <c r="N62" s="1" t="str">
        <f t="shared" si="40"/>
        <v>S</v>
      </c>
      <c r="O62" s="1" t="str">
        <f t="shared" si="41"/>
        <v>N</v>
      </c>
      <c r="P62" s="1">
        <f t="shared" si="42"/>
        <v>1</v>
      </c>
      <c r="Q62" s="4">
        <f>IFERROR((SUMIF($J$2:K62,J62,$L$2:M62)-L62)/(COUNTIF($J$2:K62,J62)-1),0)</f>
        <v>1.5384615384615385</v>
      </c>
      <c r="R62" s="4">
        <f>IFERROR((SUMIF($AT$2:AT62,AT62,$AV$2:AW62)-AV62)/(COUNTIF($J$2:K62,J62)-1),0)</f>
        <v>0.38461538461538464</v>
      </c>
      <c r="S62" s="4">
        <f t="shared" si="43"/>
        <v>1.153846153846154</v>
      </c>
      <c r="T62" s="5">
        <f>IFERROR((SUMIF($AY$2:AZ62,AY62,$BA$2:BB62)-BA62)/(COUNTIF($J$2:K62,K62)-1),0)</f>
        <v>2</v>
      </c>
      <c r="U62" s="5">
        <f>IFERROR((SUMIF($BD$2:BE62,BD62,$BF$2:BG62)-BF62)/(COUNTIF($J$2:K62,K62)-1),0)</f>
        <v>1.5</v>
      </c>
      <c r="V62" s="5">
        <f t="shared" si="44"/>
        <v>0.5</v>
      </c>
      <c r="W62" s="9">
        <f>IFERROR((SUMIF($J$2:J62,J62,L$2:L62)-L62)/(COUNTIF($J$2:J62,J62)-1),0)</f>
        <v>1.3333333333333333</v>
      </c>
      <c r="X62" s="9">
        <f>IFERROR((SUMIF($J$2:J62,J62,M$2:M62)-M62)/(COUNTIF($J$2:J62,J62)-1),0)</f>
        <v>0.83333333333333337</v>
      </c>
      <c r="Y62" s="9">
        <f t="shared" si="45"/>
        <v>0.49999999999999989</v>
      </c>
      <c r="Z62" s="1">
        <f>IFERROR((SUMIF($K$2:K62,J62,$M$2:M62))/(COUNTIF($K$2:K62,J62)),0)</f>
        <v>1.7142857142857142</v>
      </c>
      <c r="AA62" s="1">
        <f>IFERROR((SUMIF($K$2:K62,J62,$L$2:L62))/(COUNTIF($K$2:K62,J62)),0)</f>
        <v>1.2857142857142858</v>
      </c>
      <c r="AB62" s="1">
        <f t="shared" si="46"/>
        <v>0.42857142857142838</v>
      </c>
      <c r="AC62" s="9">
        <f>IFERROR((SUMIF($J$2:J62,K62,$L$2:L62))/(COUNTIF($J$2:J62,K62)),0)</f>
        <v>1.3333333333333333</v>
      </c>
      <c r="AD62" s="9">
        <f>IFERROR((SUMIF($J$2:J62,K62,$M$2:M62))/(COUNTIF($J$2:J62,K62)),0)</f>
        <v>2</v>
      </c>
      <c r="AE62" s="9">
        <f t="shared" si="47"/>
        <v>-0.66666666666666674</v>
      </c>
      <c r="AF62" s="1">
        <f>IFERROR((SUMIF(K$2:K62,K62,M$2:M62)-M62)/(COUNTIF($K$2:K62,K62)-1),0)</f>
        <v>2.6666666666666665</v>
      </c>
      <c r="AG62" s="1">
        <f>IFERROR((SUMIF(K$2:K62,K62,L$2:L62)-L62)/(COUNTIF($K$2:K62,K62)-1),0)</f>
        <v>1</v>
      </c>
      <c r="AH62" s="1">
        <f t="shared" si="48"/>
        <v>1.6666666666666665</v>
      </c>
      <c r="AI62" s="1">
        <f t="shared" si="49"/>
        <v>3</v>
      </c>
      <c r="AJ62" s="1">
        <f t="shared" si="50"/>
        <v>0</v>
      </c>
      <c r="AK62" s="1">
        <f>SUMIF($J$2:K62,J62,AI$2:AJ62)-AI62</f>
        <v>17</v>
      </c>
      <c r="AL62" s="1">
        <f>SUMIF($AY$2:AZ62,AY62,$BI$2:BJ62)-BI62</f>
        <v>8</v>
      </c>
      <c r="AM62" s="1">
        <f>IFERROR((AK62)/(COUNTIF($J$2:K62,J62)-1),0)</f>
        <v>1.3076923076923077</v>
      </c>
      <c r="AN62" s="1">
        <f>IFERROR((AL62)/(COUNTIF($J$2:K62,K62)-1),0)</f>
        <v>1.3333333333333333</v>
      </c>
      <c r="AP62" t="str">
        <f t="shared" si="51"/>
        <v>Chikhura Sachkhere</v>
      </c>
      <c r="AQ62">
        <f>COUNTIF($J$2:J62,J62)</f>
        <v>7</v>
      </c>
      <c r="AR62">
        <f>COUNTIF($K$2:K62,K62)</f>
        <v>4</v>
      </c>
      <c r="AT62" s="1" t="str">
        <f t="shared" si="52"/>
        <v>SC Rheindorf Altach</v>
      </c>
      <c r="AU62" s="1" t="str">
        <f t="shared" si="53"/>
        <v>SV Mattersburg</v>
      </c>
      <c r="AV62">
        <f t="shared" si="54"/>
        <v>0</v>
      </c>
      <c r="AW62" s="1">
        <f t="shared" si="55"/>
        <v>1</v>
      </c>
      <c r="AY62" t="str">
        <f t="shared" si="32"/>
        <v>SV Mattersburg</v>
      </c>
      <c r="AZ62" t="str">
        <f t="shared" si="33"/>
        <v>SC Rheindorf Altach</v>
      </c>
      <c r="BA62">
        <f t="shared" si="34"/>
        <v>0</v>
      </c>
      <c r="BB62">
        <f t="shared" si="35"/>
        <v>1</v>
      </c>
      <c r="BD62" t="str">
        <f t="shared" si="36"/>
        <v>SV Mattersburg</v>
      </c>
      <c r="BE62" t="str">
        <f t="shared" si="37"/>
        <v>SC Rheindorf Altach</v>
      </c>
      <c r="BF62">
        <f t="shared" si="56"/>
        <v>1</v>
      </c>
      <c r="BG62">
        <f t="shared" si="57"/>
        <v>0</v>
      </c>
      <c r="BI62">
        <f t="shared" si="38"/>
        <v>0</v>
      </c>
      <c r="BJ62">
        <f t="shared" si="39"/>
        <v>3</v>
      </c>
    </row>
    <row r="63" spans="1:62" x14ac:dyDescent="0.3">
      <c r="A63" t="s">
        <v>47</v>
      </c>
      <c r="B63" s="15" t="s">
        <v>150</v>
      </c>
      <c r="C63" t="s">
        <v>35</v>
      </c>
      <c r="D63" t="s">
        <v>70</v>
      </c>
      <c r="E63" t="s">
        <v>43</v>
      </c>
      <c r="F63" s="11">
        <v>0.77083333333333337</v>
      </c>
      <c r="G63">
        <v>5878</v>
      </c>
      <c r="H63" s="1">
        <v>13</v>
      </c>
      <c r="I63" s="1">
        <v>0</v>
      </c>
      <c r="J63" s="1" t="s">
        <v>81</v>
      </c>
      <c r="K63" s="1" t="s">
        <v>49</v>
      </c>
      <c r="L63" s="1">
        <v>2</v>
      </c>
      <c r="M63" s="1">
        <v>2</v>
      </c>
      <c r="N63" s="1" t="str">
        <f t="shared" si="40"/>
        <v>U</v>
      </c>
      <c r="O63" s="1" t="str">
        <f t="shared" si="41"/>
        <v>U</v>
      </c>
      <c r="P63" s="1">
        <f t="shared" si="42"/>
        <v>0</v>
      </c>
      <c r="Q63" s="4">
        <f>IFERROR((SUMIF($J$2:K63,J63,$L$2:M63)-L63)/(COUNTIF($J$2:K63,J63)-1),0)</f>
        <v>1.4545454545454546</v>
      </c>
      <c r="R63" s="4">
        <f>IFERROR((SUMIF($AT$2:AT63,AT63,$AV$2:AW63)-AV63)/(COUNTIF($J$2:K63,J63)-1),0)</f>
        <v>0.36363636363636365</v>
      </c>
      <c r="S63" s="4">
        <f t="shared" si="43"/>
        <v>1.0909090909090908</v>
      </c>
      <c r="T63" s="5">
        <f>IFERROR((SUMIF($AY$2:AZ63,AY63,$BA$2:BB63)-BA63)/(COUNTIF($J$2:K63,K63)-1),0)</f>
        <v>1.1428571428571428</v>
      </c>
      <c r="U63" s="5">
        <f>IFERROR((SUMIF($BD$2:BE63,BD63,$BF$2:BG63)-BF63)/(COUNTIF($J$2:K63,K63)-1),0)</f>
        <v>1</v>
      </c>
      <c r="V63" s="5">
        <f t="shared" si="44"/>
        <v>0.14285714285714279</v>
      </c>
      <c r="W63" s="9">
        <f>IFERROR((SUMIF($J$2:J63,J63,L$2:L63)-L63)/(COUNTIF($J$2:J63,J63)-1),0)</f>
        <v>1</v>
      </c>
      <c r="X63" s="9">
        <f>IFERROR((SUMIF($J$2:J63,J63,M$2:M63)-M63)/(COUNTIF($J$2:J63,J63)-1),0)</f>
        <v>1</v>
      </c>
      <c r="Y63" s="9">
        <f t="shared" si="45"/>
        <v>0</v>
      </c>
      <c r="Z63" s="1">
        <f>IFERROR((SUMIF($K$2:K63,J63,$M$2:M63))/(COUNTIF($K$2:K63,J63)),0)</f>
        <v>1.7142857142857142</v>
      </c>
      <c r="AA63" s="1">
        <f>IFERROR((SUMIF($K$2:K63,J63,$L$2:L63))/(COUNTIF($K$2:K63,J63)),0)</f>
        <v>1.2857142857142858</v>
      </c>
      <c r="AB63" s="1">
        <f t="shared" si="46"/>
        <v>0.42857142857142838</v>
      </c>
      <c r="AC63" s="9">
        <f>IFERROR((SUMIF($J$2:J63,K63,$L$2:L63))/(COUNTIF($J$2:J63,K63)),0)</f>
        <v>1.25</v>
      </c>
      <c r="AD63" s="9">
        <f>IFERROR((SUMIF($J$2:J63,K63,$M$2:M63))/(COUNTIF($J$2:J63,K63)),0)</f>
        <v>0.75</v>
      </c>
      <c r="AE63" s="9">
        <f t="shared" si="47"/>
        <v>0.5</v>
      </c>
      <c r="AF63" s="1">
        <f>IFERROR((SUMIF(K$2:K63,K63,M$2:M63)-M63)/(COUNTIF($K$2:K63,K63)-1),0)</f>
        <v>1</v>
      </c>
      <c r="AG63" s="1">
        <f>IFERROR((SUMIF(K$2:K63,K63,L$2:L63)-L63)/(COUNTIF($K$2:K63,K63)-1),0)</f>
        <v>1.3333333333333333</v>
      </c>
      <c r="AH63" s="1">
        <f t="shared" si="48"/>
        <v>-0.33333333333333326</v>
      </c>
      <c r="AI63" s="1">
        <f t="shared" si="49"/>
        <v>1</v>
      </c>
      <c r="AJ63" s="1">
        <f t="shared" si="50"/>
        <v>1</v>
      </c>
      <c r="AK63" s="1">
        <f>SUMIF($J$2:K63,J63,AI$2:AJ63)-AI63</f>
        <v>18</v>
      </c>
      <c r="AL63" s="1">
        <f>SUMIF($AY$2:AZ63,AY63,$BI$2:BJ63)-BI63</f>
        <v>12</v>
      </c>
      <c r="AM63" s="1">
        <f>IFERROR((AK63)/(COUNTIF($J$2:K63,J63)-1),0)</f>
        <v>1.6363636363636365</v>
      </c>
      <c r="AN63" s="1">
        <f>IFERROR((AL63)/(COUNTIF($J$2:K63,K63)-1),0)</f>
        <v>1.7142857142857142</v>
      </c>
      <c r="AP63" t="str">
        <f t="shared" si="51"/>
        <v>AEL Limassol</v>
      </c>
      <c r="AQ63">
        <f>COUNTIF($J$2:J63,J63)</f>
        <v>5</v>
      </c>
      <c r="AR63">
        <f>COUNTIF($K$2:K63,K63)</f>
        <v>4</v>
      </c>
      <c r="AT63" s="1" t="str">
        <f t="shared" si="52"/>
        <v>FK Austria Wien</v>
      </c>
      <c r="AU63" s="1" t="str">
        <f t="shared" si="53"/>
        <v>Wolfsberger AC</v>
      </c>
      <c r="AV63">
        <f t="shared" si="54"/>
        <v>2</v>
      </c>
      <c r="AW63" s="1">
        <f t="shared" si="55"/>
        <v>2</v>
      </c>
      <c r="AY63" t="str">
        <f t="shared" si="32"/>
        <v>Wolfsberger AC</v>
      </c>
      <c r="AZ63" t="str">
        <f t="shared" si="33"/>
        <v>FK Austria Wien</v>
      </c>
      <c r="BA63">
        <f t="shared" si="34"/>
        <v>2</v>
      </c>
      <c r="BB63">
        <f t="shared" si="35"/>
        <v>2</v>
      </c>
      <c r="BD63" t="str">
        <f t="shared" si="36"/>
        <v>Wolfsberger AC</v>
      </c>
      <c r="BE63" t="str">
        <f t="shared" si="37"/>
        <v>FK Austria Wien</v>
      </c>
      <c r="BF63">
        <f t="shared" si="56"/>
        <v>2</v>
      </c>
      <c r="BG63">
        <f t="shared" si="57"/>
        <v>2</v>
      </c>
      <c r="BI63">
        <f t="shared" si="38"/>
        <v>1</v>
      </c>
      <c r="BJ63">
        <f t="shared" si="39"/>
        <v>1</v>
      </c>
    </row>
    <row r="64" spans="1:62" x14ac:dyDescent="0.3">
      <c r="A64" t="s">
        <v>47</v>
      </c>
      <c r="B64" s="15" t="s">
        <v>150</v>
      </c>
      <c r="C64" t="s">
        <v>35</v>
      </c>
      <c r="D64" t="s">
        <v>70</v>
      </c>
      <c r="E64" t="s">
        <v>43</v>
      </c>
      <c r="F64" s="11">
        <v>0.66666666666666663</v>
      </c>
      <c r="G64">
        <v>6009</v>
      </c>
      <c r="H64" s="1">
        <v>13</v>
      </c>
      <c r="I64" s="1">
        <v>0</v>
      </c>
      <c r="J64" s="1" t="s">
        <v>0</v>
      </c>
      <c r="K64" s="1" t="s">
        <v>68</v>
      </c>
      <c r="L64" s="1">
        <v>2</v>
      </c>
      <c r="M64" s="1">
        <v>1</v>
      </c>
      <c r="N64" s="1" t="str">
        <f t="shared" si="40"/>
        <v>S</v>
      </c>
      <c r="O64" s="1" t="str">
        <f t="shared" si="41"/>
        <v>N</v>
      </c>
      <c r="P64" s="1">
        <f t="shared" si="42"/>
        <v>1</v>
      </c>
      <c r="Q64" s="4">
        <f>IFERROR((SUMIF($J$2:K64,J64,$L$2:M64)-L64)/(COUNTIF($J$2:K64,J64)-1),0)</f>
        <v>1</v>
      </c>
      <c r="R64" s="4">
        <f>IFERROR((SUMIF($AT$2:AT64,AT64,$AV$2:AW64)-AV64)/(COUNTIF($J$2:K64,J64)-1),0)</f>
        <v>0</v>
      </c>
      <c r="S64" s="4">
        <f t="shared" si="43"/>
        <v>1</v>
      </c>
      <c r="T64" s="5">
        <f>IFERROR((SUMIF($AY$2:AZ64,AY64,$BA$2:BB64)-BA64)/(COUNTIF($J$2:K64,K64)-1),0)</f>
        <v>2</v>
      </c>
      <c r="U64" s="5">
        <f>IFERROR((SUMIF($BD$2:BE64,BD64,$BF$2:BG64)-BF64)/(COUNTIF($J$2:K64,K64)-1),0)</f>
        <v>1.0909090909090908</v>
      </c>
      <c r="V64" s="5">
        <f t="shared" si="44"/>
        <v>0.90909090909090917</v>
      </c>
      <c r="W64" s="9">
        <f>IFERROR((SUMIF($J$2:J64,J64,L$2:L64)-L64)/(COUNTIF($J$2:J64,J64)-1),0)</f>
        <v>1.6666666666666667</v>
      </c>
      <c r="X64" s="9">
        <f>IFERROR((SUMIF($J$2:J64,J64,M$2:M64)-M64)/(COUNTIF($J$2:J64,J64)-1),0)</f>
        <v>0</v>
      </c>
      <c r="Y64" s="9">
        <f t="shared" si="45"/>
        <v>1.6666666666666667</v>
      </c>
      <c r="Z64" s="1">
        <f>IFERROR((SUMIF($K$2:K64,J64,$M$2:M64))/(COUNTIF($K$2:K64,J64)),0)</f>
        <v>0.5</v>
      </c>
      <c r="AA64" s="1">
        <f>IFERROR((SUMIF($K$2:K64,J64,$L$2:L64))/(COUNTIF($K$2:K64,J64)),0)</f>
        <v>1</v>
      </c>
      <c r="AB64" s="1">
        <f t="shared" si="46"/>
        <v>-0.5</v>
      </c>
      <c r="AC64" s="9">
        <f>IFERROR((SUMIF($J$2:J64,K64,$L$2:L64))/(COUNTIF($J$2:J64,K64)),0)</f>
        <v>1.4</v>
      </c>
      <c r="AD64" s="9">
        <f>IFERROR((SUMIF($J$2:J64,K64,$M$2:M64))/(COUNTIF($J$2:J64,K64)),0)</f>
        <v>1.2</v>
      </c>
      <c r="AE64" s="9">
        <f t="shared" si="47"/>
        <v>0.19999999999999996</v>
      </c>
      <c r="AF64" s="1">
        <f>IFERROR((SUMIF(K$2:K64,K64,M$2:M64)-M64)/(COUNTIF($K$2:K64,K64)-1),0)</f>
        <v>2.5</v>
      </c>
      <c r="AG64" s="1">
        <f>IFERROR((SUMIF(K$2:K64,K64,L$2:L64)-L64)/(COUNTIF($K$2:K64,K64)-1),0)</f>
        <v>1</v>
      </c>
      <c r="AH64" s="1">
        <f t="shared" si="48"/>
        <v>1.5</v>
      </c>
      <c r="AI64" s="1">
        <f t="shared" si="49"/>
        <v>3</v>
      </c>
      <c r="AJ64" s="1">
        <f t="shared" si="50"/>
        <v>0</v>
      </c>
      <c r="AK64" s="1">
        <f>SUMIF($J$2:K64,J64,AI$2:AJ64)-AI64</f>
        <v>11</v>
      </c>
      <c r="AL64" s="1">
        <f>SUMIF($AY$2:AZ64,AY64,$BI$2:BJ64)-BI64</f>
        <v>25</v>
      </c>
      <c r="AM64" s="1">
        <f>IFERROR((AK64)/(COUNTIF($J$2:K64,J64)-1),0)</f>
        <v>1.5714285714285714</v>
      </c>
      <c r="AN64" s="1">
        <f>IFERROR((AL64)/(COUNTIF($J$2:K64,K64)-1),0)</f>
        <v>2.2727272727272729</v>
      </c>
      <c r="AP64" t="str">
        <f t="shared" si="51"/>
        <v>FC Admira Wacker Mödling</v>
      </c>
      <c r="AQ64">
        <f>COUNTIF($J$2:J64,J64)</f>
        <v>4</v>
      </c>
      <c r="AR64">
        <f>COUNTIF($K$2:K64,K64)</f>
        <v>7</v>
      </c>
      <c r="AT64" s="1" t="str">
        <f t="shared" si="52"/>
        <v>LASK</v>
      </c>
      <c r="AU64" s="1" t="str">
        <f t="shared" si="53"/>
        <v>SK Sturm Graz</v>
      </c>
      <c r="AV64">
        <f t="shared" si="54"/>
        <v>1</v>
      </c>
      <c r="AW64" s="1">
        <f t="shared" si="55"/>
        <v>2</v>
      </c>
      <c r="AY64" t="str">
        <f t="shared" si="32"/>
        <v>SK Sturm Graz</v>
      </c>
      <c r="AZ64" t="str">
        <f t="shared" si="33"/>
        <v>LASK</v>
      </c>
      <c r="BA64">
        <f t="shared" si="34"/>
        <v>1</v>
      </c>
      <c r="BB64">
        <f t="shared" si="35"/>
        <v>2</v>
      </c>
      <c r="BD64" t="str">
        <f t="shared" si="36"/>
        <v>SK Sturm Graz</v>
      </c>
      <c r="BE64" t="str">
        <f t="shared" si="37"/>
        <v>LASK</v>
      </c>
      <c r="BF64">
        <f t="shared" si="56"/>
        <v>2</v>
      </c>
      <c r="BG64">
        <f t="shared" si="57"/>
        <v>1</v>
      </c>
      <c r="BI64">
        <f t="shared" si="38"/>
        <v>0</v>
      </c>
      <c r="BJ64">
        <f t="shared" si="39"/>
        <v>3</v>
      </c>
    </row>
    <row r="65" spans="1:62" x14ac:dyDescent="0.3">
      <c r="A65" t="s">
        <v>47</v>
      </c>
      <c r="B65" s="15" t="s">
        <v>150</v>
      </c>
      <c r="C65" t="s">
        <v>35</v>
      </c>
      <c r="D65" t="s">
        <v>70</v>
      </c>
      <c r="E65" t="s">
        <v>43</v>
      </c>
      <c r="F65" s="11">
        <v>0.77083333333333337</v>
      </c>
      <c r="G65">
        <v>2029</v>
      </c>
      <c r="H65" s="1">
        <v>14</v>
      </c>
      <c r="I65" s="1">
        <v>0</v>
      </c>
      <c r="J65" s="1" t="s">
        <v>65</v>
      </c>
      <c r="K65" s="1" t="s">
        <v>58</v>
      </c>
      <c r="L65" s="1">
        <v>1</v>
      </c>
      <c r="M65" s="1">
        <v>2</v>
      </c>
      <c r="N65" s="1" t="str">
        <f t="shared" si="40"/>
        <v>N</v>
      </c>
      <c r="O65" s="1" t="str">
        <f t="shared" si="41"/>
        <v>S</v>
      </c>
      <c r="P65" s="1">
        <f t="shared" si="42"/>
        <v>-1</v>
      </c>
      <c r="Q65" s="4">
        <f>IFERROR((SUMIF($J$2:K65,J65,$L$2:M65)-L65)/(COUNTIF($J$2:K65,J65)-1),0)</f>
        <v>0.8571428571428571</v>
      </c>
      <c r="R65" s="4">
        <f>IFERROR((SUMIF($AT$2:AT65,AT65,$AV$2:AW65)-AV65)/(COUNTIF($J$2:K65,J65)-1),0)</f>
        <v>0.5714285714285714</v>
      </c>
      <c r="S65" s="4">
        <f t="shared" si="43"/>
        <v>0.2857142857142857</v>
      </c>
      <c r="T65" s="5">
        <f>IFERROR((SUMIF($AY$2:AZ65,AY65,$BA$2:BB65)-BA65)/(COUNTIF($J$2:K65,K65)-1),0)</f>
        <v>1.5</v>
      </c>
      <c r="U65" s="5">
        <f>IFERROR((SUMIF($BD$2:BE65,BD65,$BF$2:BG65)-BF65)/(COUNTIF($J$2:K65,K65)-1),0)</f>
        <v>1</v>
      </c>
      <c r="V65" s="5">
        <f t="shared" si="44"/>
        <v>0.5</v>
      </c>
      <c r="W65" s="9">
        <f>IFERROR((SUMIF($J$2:J65,J65,L$2:L65)-L65)/(COUNTIF($J$2:J65,J65)-1),0)</f>
        <v>0.5</v>
      </c>
      <c r="X65" s="9">
        <f>IFERROR((SUMIF($J$2:J65,J65,M$2:M65)-M65)/(COUNTIF($J$2:J65,J65)-1),0)</f>
        <v>2</v>
      </c>
      <c r="Y65" s="9">
        <f t="shared" si="45"/>
        <v>-1.5</v>
      </c>
      <c r="Z65" s="1">
        <f>IFERROR((SUMIF($K$2:K65,J65,$M$2:M65))/(COUNTIF($K$2:K65,J65)),0)</f>
        <v>1</v>
      </c>
      <c r="AA65" s="1">
        <f>IFERROR((SUMIF($K$2:K65,J65,$L$2:L65))/(COUNTIF($K$2:K65,J65)),0)</f>
        <v>2.8</v>
      </c>
      <c r="AB65" s="1">
        <f t="shared" si="46"/>
        <v>-1.7999999999999998</v>
      </c>
      <c r="AC65" s="9">
        <f>IFERROR((SUMIF($J$2:J65,K65,$L$2:L65))/(COUNTIF($J$2:J65,K65)),0)</f>
        <v>1.2857142857142858</v>
      </c>
      <c r="AD65" s="9">
        <f>IFERROR((SUMIF($J$2:J65,K65,$M$2:M65))/(COUNTIF($J$2:J65,K65)),0)</f>
        <v>0.7142857142857143</v>
      </c>
      <c r="AE65" s="9">
        <f t="shared" si="47"/>
        <v>0.57142857142857151</v>
      </c>
      <c r="AF65" s="1">
        <f>IFERROR((SUMIF(K$2:K65,K65,M$2:M65)-M65)/(COUNTIF($K$2:K65,K65)-1),0)</f>
        <v>1.7142857142857142</v>
      </c>
      <c r="AG65" s="1">
        <f>IFERROR((SUMIF(K$2:K65,K65,L$2:L65)-L65)/(COUNTIF($K$2:K65,K65)-1),0)</f>
        <v>1.2857142857142858</v>
      </c>
      <c r="AH65" s="1">
        <f t="shared" si="48"/>
        <v>0.42857142857142838</v>
      </c>
      <c r="AI65" s="1">
        <f t="shared" si="49"/>
        <v>0</v>
      </c>
      <c r="AJ65" s="1">
        <f t="shared" si="50"/>
        <v>3</v>
      </c>
      <c r="AK65" s="1">
        <f>SUMIF($J$2:K65,J65,AI$2:AJ65)-AI65</f>
        <v>1</v>
      </c>
      <c r="AL65" s="1">
        <f>SUMIF($AY$2:AZ65,AY65,$BI$2:BJ65)-BI65</f>
        <v>20</v>
      </c>
      <c r="AM65" s="1">
        <f>IFERROR((AK65)/(COUNTIF($J$2:K65,J65)-1),0)</f>
        <v>0.14285714285714285</v>
      </c>
      <c r="AN65" s="1">
        <f>IFERROR((AL65)/(COUNTIF($J$2:K65,K65)-1),0)</f>
        <v>1.4285714285714286</v>
      </c>
      <c r="AP65" t="str">
        <f t="shared" si="51"/>
        <v>SK Rapid Wien</v>
      </c>
      <c r="AQ65">
        <f>COUNTIF($J$2:J65,J65)</f>
        <v>3</v>
      </c>
      <c r="AR65">
        <f>COUNTIF($K$2:K65,K65)</f>
        <v>8</v>
      </c>
      <c r="AT65" s="1" t="str">
        <f t="shared" si="52"/>
        <v>SKN St. Pölten</v>
      </c>
      <c r="AU65" s="1" t="str">
        <f t="shared" si="53"/>
        <v>SC Rheindorf Altach</v>
      </c>
      <c r="AV65">
        <f t="shared" si="54"/>
        <v>2</v>
      </c>
      <c r="AW65" s="1">
        <f t="shared" si="55"/>
        <v>1</v>
      </c>
      <c r="AY65" t="str">
        <f t="shared" si="32"/>
        <v>SC Rheindorf Altach</v>
      </c>
      <c r="AZ65" t="str">
        <f t="shared" si="33"/>
        <v>SKN St. Pölten</v>
      </c>
      <c r="BA65">
        <f t="shared" si="34"/>
        <v>2</v>
      </c>
      <c r="BB65">
        <f t="shared" si="35"/>
        <v>1</v>
      </c>
      <c r="BD65" t="str">
        <f t="shared" si="36"/>
        <v>SC Rheindorf Altach</v>
      </c>
      <c r="BE65" t="str">
        <f t="shared" si="37"/>
        <v>SKN St. Pölten</v>
      </c>
      <c r="BF65">
        <f t="shared" si="56"/>
        <v>1</v>
      </c>
      <c r="BG65">
        <f t="shared" si="57"/>
        <v>2</v>
      </c>
      <c r="BI65">
        <f t="shared" si="38"/>
        <v>3</v>
      </c>
      <c r="BJ65">
        <f t="shared" si="39"/>
        <v>0</v>
      </c>
    </row>
    <row r="66" spans="1:62" x14ac:dyDescent="0.3">
      <c r="A66" t="s">
        <v>47</v>
      </c>
      <c r="B66" s="15" t="s">
        <v>150</v>
      </c>
      <c r="C66" t="s">
        <v>35</v>
      </c>
      <c r="D66" t="s">
        <v>70</v>
      </c>
      <c r="E66" t="s">
        <v>43</v>
      </c>
      <c r="F66" s="11">
        <v>0.77083333333333337</v>
      </c>
      <c r="G66">
        <v>2200</v>
      </c>
      <c r="H66" s="1">
        <v>13</v>
      </c>
      <c r="I66" s="1">
        <v>0</v>
      </c>
      <c r="J66" s="1" t="s">
        <v>76</v>
      </c>
      <c r="K66" s="1" t="s">
        <v>56</v>
      </c>
      <c r="L66" s="1">
        <v>0</v>
      </c>
      <c r="M66" s="1">
        <v>5</v>
      </c>
      <c r="N66" s="1" t="str">
        <f t="shared" ref="N66:N97" si="58">IF(L66&gt;M66,"S",IF(L66&lt;M66,"N","U"))</f>
        <v>N</v>
      </c>
      <c r="O66" s="1" t="str">
        <f t="shared" ref="O66:O97" si="59">IF(M66&gt;L66,"S",IF(M66&lt;L66,"N","U"))</f>
        <v>S</v>
      </c>
      <c r="P66" s="1">
        <f t="shared" ref="P66:P97" si="60">L66-M66</f>
        <v>-5</v>
      </c>
      <c r="Q66" s="4">
        <f>IFERROR((SUMIF($J$2:K66,J66,$L$2:M66)-L66)/(COUNTIF($J$2:K66,J66)-1),0)</f>
        <v>1.7142857142857142</v>
      </c>
      <c r="R66" s="4">
        <f>IFERROR((SUMIF($AT$2:AT66,AT66,$AV$2:AW66)-AV66)/(COUNTIF($J$2:K66,J66)-1),0)</f>
        <v>0.8571428571428571</v>
      </c>
      <c r="S66" s="4">
        <f t="shared" ref="S66:S76" si="61">Q66-R66</f>
        <v>0.8571428571428571</v>
      </c>
      <c r="T66" s="5">
        <f>IFERROR((SUMIF($AY$2:AZ66,AY66,$BA$2:BB66)-BA66)/(COUNTIF($J$2:K66,K66)-1),0)</f>
        <v>1.7142857142857142</v>
      </c>
      <c r="U66" s="5">
        <f>IFERROR((SUMIF($BD$2:BE66,BD66,$BF$2:BG66)-BF66)/(COUNTIF($J$2:K66,K66)-1),0)</f>
        <v>2.2857142857142856</v>
      </c>
      <c r="V66" s="5">
        <f t="shared" ref="V66:V76" si="62">T66-U66</f>
        <v>-0.5714285714285714</v>
      </c>
      <c r="W66" s="9">
        <f>IFERROR((SUMIF($J$2:J66,J66,L$2:L66)-L66)/(COUNTIF($J$2:J66,J66)-1),0)</f>
        <v>1.3333333333333333</v>
      </c>
      <c r="X66" s="9">
        <f>IFERROR((SUMIF($J$2:J66,J66,M$2:M66)-M66)/(COUNTIF($J$2:J66,J66)-1),0)</f>
        <v>2</v>
      </c>
      <c r="Y66" s="9">
        <f t="shared" ref="Y66:Y76" si="63">W66-X66</f>
        <v>-0.66666666666666674</v>
      </c>
      <c r="Z66" s="1">
        <f>IFERROR((SUMIF($K$2:K66,J66,$M$2:M66))/(COUNTIF($K$2:K66,J66)),0)</f>
        <v>2</v>
      </c>
      <c r="AA66" s="1">
        <f>IFERROR((SUMIF($K$2:K66,J66,$L$2:L66))/(COUNTIF($K$2:K66,J66)),0)</f>
        <v>1</v>
      </c>
      <c r="AB66" s="1">
        <f t="shared" ref="AB66:AB76" si="64">Z66-AA66</f>
        <v>1</v>
      </c>
      <c r="AC66" s="9">
        <f>IFERROR((SUMIF($J$2:J66,K66,$L$2:L66))/(COUNTIF($J$2:J66,K66)),0)</f>
        <v>2.6666666666666665</v>
      </c>
      <c r="AD66" s="9">
        <f>IFERROR((SUMIF($J$2:J66,K66,$M$2:M66))/(COUNTIF($J$2:J66,K66)),0)</f>
        <v>1.6666666666666667</v>
      </c>
      <c r="AE66" s="9">
        <f t="shared" ref="AE66:AE76" si="65">AC66-AD66</f>
        <v>0.99999999999999978</v>
      </c>
      <c r="AF66" s="1">
        <f>IFERROR((SUMIF(K$2:K66,K66,M$2:M66)-M66)/(COUNTIF($K$2:K66,K66)-1),0)</f>
        <v>1</v>
      </c>
      <c r="AG66" s="1">
        <f>IFERROR((SUMIF(K$2:K66,K66,L$2:L66)-L66)/(COUNTIF($K$2:K66,K66)-1),0)</f>
        <v>2.75</v>
      </c>
      <c r="AH66" s="1">
        <f t="shared" ref="AH66:AH76" si="66">AF66-AG66</f>
        <v>-1.75</v>
      </c>
      <c r="AI66" s="1">
        <f t="shared" ref="AI66:AI97" si="67">IF(N66="S",3,IF(N66="N",0,1))</f>
        <v>0</v>
      </c>
      <c r="AJ66" s="1">
        <f t="shared" ref="AJ66:AJ97" si="68">IF(O66="S",3,IF(O66="N",0,1))</f>
        <v>3</v>
      </c>
      <c r="AK66" s="1">
        <f>SUMIF($J$2:K66,J66,AI$2:AJ66)-AI66</f>
        <v>8</v>
      </c>
      <c r="AL66" s="1">
        <f>SUMIF($AY$2:AZ66,AY66,$BI$2:BJ66)-BI66</f>
        <v>9</v>
      </c>
      <c r="AM66" s="1">
        <f>IFERROR((AK66)/(COUNTIF($J$2:K66,J66)-1),0)</f>
        <v>1.1428571428571428</v>
      </c>
      <c r="AN66" s="1">
        <f>IFERROR((AL66)/(COUNTIF($J$2:K66,K66)-1),0)</f>
        <v>1.2857142857142858</v>
      </c>
      <c r="AP66" t="str">
        <f t="shared" ref="AP66:AP76" si="69">VLOOKUP(J66,IF($AQ$2:$AQ$76=(AQ66),mat,""),2,FALSE)</f>
        <v>Wolfsberger AC</v>
      </c>
      <c r="AQ66">
        <f>COUNTIF($J$2:J66,J66)</f>
        <v>4</v>
      </c>
      <c r="AR66">
        <f>COUNTIF($K$2:K66,K66)</f>
        <v>5</v>
      </c>
      <c r="AT66" s="1" t="str">
        <f t="shared" ref="AT66:AT97" si="70">J66</f>
        <v>SV Mattersburg</v>
      </c>
      <c r="AU66" s="1" t="str">
        <f t="shared" ref="AU66:AU97" si="71">K66</f>
        <v>FC Admira Wacker Mödling</v>
      </c>
      <c r="AV66">
        <f t="shared" ref="AV66:AV97" si="72">M66</f>
        <v>5</v>
      </c>
      <c r="AW66" s="1">
        <f t="shared" ref="AW66:AW97" si="73">L66</f>
        <v>0</v>
      </c>
      <c r="AY66" t="str">
        <f t="shared" si="32"/>
        <v>FC Admira Wacker Mödling</v>
      </c>
      <c r="AZ66" t="str">
        <f t="shared" si="33"/>
        <v>SV Mattersburg</v>
      </c>
      <c r="BA66">
        <f t="shared" si="34"/>
        <v>5</v>
      </c>
      <c r="BB66">
        <f t="shared" si="35"/>
        <v>0</v>
      </c>
      <c r="BD66" t="str">
        <f t="shared" si="36"/>
        <v>FC Admira Wacker Mödling</v>
      </c>
      <c r="BE66" t="str">
        <f t="shared" si="37"/>
        <v>SV Mattersburg</v>
      </c>
      <c r="BF66">
        <f t="shared" ref="BF66:BF97" si="74">L66</f>
        <v>0</v>
      </c>
      <c r="BG66">
        <f t="shared" ref="BG66:BG97" si="75">M66</f>
        <v>5</v>
      </c>
      <c r="BI66">
        <f t="shared" si="38"/>
        <v>3</v>
      </c>
      <c r="BJ66">
        <f t="shared" si="39"/>
        <v>0</v>
      </c>
    </row>
    <row r="67" spans="1:62" x14ac:dyDescent="0.3">
      <c r="A67" t="s">
        <v>47</v>
      </c>
      <c r="B67" s="15">
        <v>42988</v>
      </c>
      <c r="C67" t="s">
        <v>35</v>
      </c>
      <c r="D67" t="s">
        <v>70</v>
      </c>
      <c r="E67" t="s">
        <v>64</v>
      </c>
      <c r="F67" s="11">
        <v>0.6875</v>
      </c>
      <c r="G67">
        <v>12249</v>
      </c>
      <c r="H67" s="1">
        <v>14</v>
      </c>
      <c r="I67" s="1">
        <v>0</v>
      </c>
      <c r="J67" s="1" t="s">
        <v>40</v>
      </c>
      <c r="K67" s="1" t="s">
        <v>71</v>
      </c>
      <c r="L67" s="1">
        <v>2</v>
      </c>
      <c r="M67" s="1">
        <v>2</v>
      </c>
      <c r="N67" s="1" t="str">
        <f t="shared" si="58"/>
        <v>U</v>
      </c>
      <c r="O67" s="1" t="str">
        <f t="shared" si="59"/>
        <v>U</v>
      </c>
      <c r="P67" s="1">
        <f t="shared" si="60"/>
        <v>0</v>
      </c>
      <c r="Q67" s="4">
        <f>IFERROR((SUMIF($J$2:K67,J67,$L$2:M67)-L67)/(COUNTIF($J$2:K67,J67)-1),0)</f>
        <v>2.6923076923076925</v>
      </c>
      <c r="R67" s="4">
        <f>IFERROR((SUMIF($AT$2:AT67,AT67,$AV$2:AW67)-AV67)/(COUNTIF($J$2:K67,J67)-1),0)</f>
        <v>0.30769230769230771</v>
      </c>
      <c r="S67" s="4">
        <f t="shared" si="61"/>
        <v>2.384615384615385</v>
      </c>
      <c r="T67" s="5">
        <f>IFERROR((SUMIF($AY$2:AZ67,AY67,$BA$2:BB67)-BA67)/(COUNTIF($J$2:K67,K67)-1),0)</f>
        <v>1.8571428571428572</v>
      </c>
      <c r="U67" s="5">
        <f>IFERROR((SUMIF($BD$2:BE67,BD67,$BF$2:BG67)-BF67)/(COUNTIF($J$2:K67,K67)-1),0)</f>
        <v>1.4285714285714286</v>
      </c>
      <c r="V67" s="5">
        <f t="shared" si="62"/>
        <v>0.4285714285714286</v>
      </c>
      <c r="W67" s="9">
        <f>IFERROR((SUMIF($J$2:J67,J67,L$2:L67)-L67)/(COUNTIF($J$2:J67,J67)-1),0)</f>
        <v>3.1666666666666665</v>
      </c>
      <c r="X67" s="9">
        <f>IFERROR((SUMIF($J$2:J67,J67,M$2:M67)-M67)/(COUNTIF($J$2:J67,J67)-1),0)</f>
        <v>0.66666666666666663</v>
      </c>
      <c r="Y67" s="9">
        <f t="shared" si="63"/>
        <v>2.5</v>
      </c>
      <c r="Z67" s="1">
        <f>IFERROR((SUMIF($K$2:K67,J67,$M$2:M67))/(COUNTIF($K$2:K67,J67)),0)</f>
        <v>2.2857142857142856</v>
      </c>
      <c r="AA67" s="1">
        <f>IFERROR((SUMIF($K$2:K67,J67,$L$2:L67))/(COUNTIF($K$2:K67,J67)),0)</f>
        <v>0.2857142857142857</v>
      </c>
      <c r="AB67" s="1">
        <f t="shared" si="64"/>
        <v>2</v>
      </c>
      <c r="AC67" s="9">
        <f>IFERROR((SUMIF($J$2:J67,K67,$L$2:L67))/(COUNTIF($J$2:J67,K67)),0)</f>
        <v>1.5</v>
      </c>
      <c r="AD67" s="9">
        <f>IFERROR((SUMIF($J$2:J67,K67,$M$2:M67))/(COUNTIF($J$2:J67,K67)),0)</f>
        <v>1.5</v>
      </c>
      <c r="AE67" s="9">
        <f t="shared" si="65"/>
        <v>0</v>
      </c>
      <c r="AF67" s="1">
        <f>IFERROR((SUMIF(K$2:K67,K67,M$2:M67)-M67)/(COUNTIF($K$2:K67,K67)-1),0)</f>
        <v>2.3333333333333335</v>
      </c>
      <c r="AG67" s="1">
        <f>IFERROR((SUMIF(K$2:K67,K67,L$2:L67)-L67)/(COUNTIF($K$2:K67,K67)-1),0)</f>
        <v>1.3333333333333333</v>
      </c>
      <c r="AH67" s="1">
        <f t="shared" si="66"/>
        <v>1.0000000000000002</v>
      </c>
      <c r="AI67" s="1">
        <f t="shared" si="67"/>
        <v>1</v>
      </c>
      <c r="AJ67" s="1">
        <f t="shared" si="68"/>
        <v>1</v>
      </c>
      <c r="AK67" s="1">
        <f>SUMIF($J$2:K67,J67,AI$2:AJ67)-AI67</f>
        <v>30</v>
      </c>
      <c r="AL67" s="1">
        <f>SUMIF($AY$2:AZ67,AY67,$BI$2:BJ67)-BI67</f>
        <v>11</v>
      </c>
      <c r="AM67" s="1">
        <f>IFERROR((AK67)/(COUNTIF($J$2:K67,J67)-1),0)</f>
        <v>2.3076923076923075</v>
      </c>
      <c r="AN67" s="1">
        <f>IFERROR((AL67)/(COUNTIF($J$2:K67,K67)-1),0)</f>
        <v>1.5714285714285714</v>
      </c>
      <c r="AP67" t="str">
        <f t="shared" si="69"/>
        <v>Hibernians FC</v>
      </c>
      <c r="AQ67">
        <f>COUNTIF($J$2:J67,J67)</f>
        <v>7</v>
      </c>
      <c r="AR67">
        <f>COUNTIF($K$2:K67,K67)</f>
        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2"/>
        <v>2</v>
      </c>
      <c r="AW67" s="1">
        <f t="shared" si="73"/>
        <v>2</v>
      </c>
      <c r="AY67" t="str">
        <f t="shared" si="32"/>
        <v>SK Rapid Wien</v>
      </c>
      <c r="AZ67" t="str">
        <f t="shared" si="33"/>
        <v>Red Bull Salzburg</v>
      </c>
      <c r="BA67">
        <f t="shared" si="34"/>
        <v>2</v>
      </c>
      <c r="BB67">
        <f t="shared" si="35"/>
        <v>2</v>
      </c>
      <c r="BD67" t="str">
        <f t="shared" si="36"/>
        <v>SK Rapid Wien</v>
      </c>
      <c r="BE67" t="str">
        <f t="shared" si="37"/>
        <v>Red Bull Salzburg</v>
      </c>
      <c r="BF67">
        <f t="shared" si="74"/>
        <v>2</v>
      </c>
      <c r="BG67">
        <f t="shared" si="75"/>
        <v>2</v>
      </c>
      <c r="BI67">
        <f t="shared" si="38"/>
        <v>1</v>
      </c>
      <c r="BJ67">
        <f t="shared" si="39"/>
        <v>1</v>
      </c>
    </row>
    <row r="68" spans="1:62" x14ac:dyDescent="0.3">
      <c r="A68" t="s">
        <v>72</v>
      </c>
      <c r="B68" s="15">
        <v>42992</v>
      </c>
      <c r="C68" t="s">
        <v>35</v>
      </c>
      <c r="D68" t="s">
        <v>70</v>
      </c>
      <c r="E68" t="s">
        <v>61</v>
      </c>
      <c r="F68" s="11">
        <v>0.87847222222222221</v>
      </c>
      <c r="G68">
        <v>13972</v>
      </c>
      <c r="H68" s="1">
        <v>4</v>
      </c>
      <c r="I68" s="1">
        <v>0</v>
      </c>
      <c r="J68" s="1" t="s">
        <v>74</v>
      </c>
      <c r="K68" s="1" t="s">
        <v>40</v>
      </c>
      <c r="L68" s="1">
        <v>1</v>
      </c>
      <c r="M68" s="1">
        <v>1</v>
      </c>
      <c r="N68" s="1" t="str">
        <f t="shared" si="58"/>
        <v>U</v>
      </c>
      <c r="O68" s="1" t="str">
        <f t="shared" si="59"/>
        <v>U</v>
      </c>
      <c r="P68" s="1">
        <f t="shared" si="60"/>
        <v>0</v>
      </c>
      <c r="Q68" s="4">
        <f>IFERROR((SUMIF($J$2:K68,J68,$L$2:M68)-L68)/(COUNTIF($J$2:K68,J68)-1),0)</f>
        <v>0</v>
      </c>
      <c r="R68" s="4">
        <f>IFERROR((SUMIF($AT$2:AT68,AT68,$AV$2:AW68)-AV68)/(COUNTIF($J$2:K68,J68)-1),0)</f>
        <v>0</v>
      </c>
      <c r="S68" s="4">
        <f t="shared" si="61"/>
        <v>0</v>
      </c>
      <c r="T68" s="5">
        <f>IFERROR((SUMIF($AY$2:AZ68,AY68,$BA$2:BB68)-BA68)/(COUNTIF($J$2:K68,K68)-1),0)</f>
        <v>2.6428571428571428</v>
      </c>
      <c r="U68" s="5">
        <f>IFERROR((SUMIF($BD$2:BE68,BD68,$BF$2:BG68)-BF68)/(COUNTIF($J$2:K68,K68)-1),0)</f>
        <v>0.5714285714285714</v>
      </c>
      <c r="V68" s="5">
        <f t="shared" si="62"/>
        <v>2.0714285714285712</v>
      </c>
      <c r="W68" s="9">
        <f>IFERROR((SUMIF($J$2:J68,J68,L$2:L68)-L68)/(COUNTIF($J$2:J68,J68)-1),0)</f>
        <v>0</v>
      </c>
      <c r="X68" s="9">
        <f>IFERROR((SUMIF($J$2:J68,J68,M$2:M68)-M68)/(COUNTIF($J$2:J68,J68)-1),0)</f>
        <v>0</v>
      </c>
      <c r="Y68" s="9">
        <f t="shared" si="63"/>
        <v>0</v>
      </c>
      <c r="Z68" s="1">
        <f>IFERROR((SUMIF($K$2:K68,J68,$M$2:M68))/(COUNTIF($K$2:K68,J68)),0)</f>
        <v>0</v>
      </c>
      <c r="AA68" s="1">
        <f>IFERROR((SUMIF($K$2:K68,J68,$L$2:L68))/(COUNTIF($K$2:K68,J68)),0)</f>
        <v>0</v>
      </c>
      <c r="AB68" s="1">
        <f t="shared" si="64"/>
        <v>0</v>
      </c>
      <c r="AC68" s="9">
        <f>IFERROR((SUMIF($J$2:J68,K68,$L$2:L68))/(COUNTIF($J$2:J68,K68)),0)</f>
        <v>3</v>
      </c>
      <c r="AD68" s="9">
        <f>IFERROR((SUMIF($J$2:J68,K68,$M$2:M68))/(COUNTIF($J$2:J68,K68)),0)</f>
        <v>0.8571428571428571</v>
      </c>
      <c r="AE68" s="9">
        <f t="shared" si="65"/>
        <v>2.1428571428571428</v>
      </c>
      <c r="AF68" s="1">
        <f>IFERROR((SUMIF(K$2:K68,K68,M$2:M68)-M68)/(COUNTIF($K$2:K68,K68)-1),0)</f>
        <v>2.2857142857142856</v>
      </c>
      <c r="AG68" s="1">
        <f>IFERROR((SUMIF(K$2:K68,K68,L$2:L68)-L68)/(COUNTIF($K$2:K68,K68)-1),0)</f>
        <v>0.2857142857142857</v>
      </c>
      <c r="AH68" s="1">
        <f t="shared" si="66"/>
        <v>2</v>
      </c>
      <c r="AI68" s="1">
        <f t="shared" si="67"/>
        <v>1</v>
      </c>
      <c r="AJ68" s="1">
        <f t="shared" si="68"/>
        <v>1</v>
      </c>
      <c r="AK68" s="1">
        <f>SUMIF($J$2:K68,J68,AI$2:AJ68)-AI68</f>
        <v>0</v>
      </c>
      <c r="AL68" s="1">
        <f>SUMIF($AY$2:AZ68,AY68,$BI$2:BJ68)-BI68</f>
        <v>31</v>
      </c>
      <c r="AM68" s="1">
        <f>IFERROR((AK68)/(COUNTIF($J$2:K68,J68)-1),0)</f>
        <v>0</v>
      </c>
      <c r="AN68" s="1">
        <f>IFERROR((AL68)/(COUNTIF($J$2:K68,K68)-1),0)</f>
        <v>2.2142857142857144</v>
      </c>
      <c r="AP68" t="str">
        <f t="shared" si="69"/>
        <v>Red Bull Salzburg</v>
      </c>
      <c r="AQ68">
        <f>COUNTIF($J$2:J68,J68)</f>
        <v>1</v>
      </c>
      <c r="AR68">
        <f>COUNTIF($K$2:K68,K68)</f>
        <v>8</v>
      </c>
      <c r="AT68" s="1" t="str">
        <f t="shared" si="70"/>
        <v>Vitória Guimarães SC</v>
      </c>
      <c r="AU68" s="1" t="str">
        <f t="shared" si="71"/>
        <v>Red Bull Salzburg</v>
      </c>
      <c r="AV68">
        <f t="shared" si="72"/>
        <v>1</v>
      </c>
      <c r="AW68" s="1">
        <f t="shared" si="73"/>
        <v>1</v>
      </c>
      <c r="AY68" t="str">
        <f t="shared" si="32"/>
        <v>Red Bull Salzburg</v>
      </c>
      <c r="AZ68" t="str">
        <f t="shared" si="33"/>
        <v>Vitória Guimarães SC</v>
      </c>
      <c r="BA68">
        <f t="shared" si="34"/>
        <v>1</v>
      </c>
      <c r="BB68">
        <f t="shared" si="35"/>
        <v>1</v>
      </c>
      <c r="BD68" t="str">
        <f t="shared" si="36"/>
        <v>Red Bull Salzburg</v>
      </c>
      <c r="BE68" t="str">
        <f t="shared" si="37"/>
        <v>Vitória Guimarães SC</v>
      </c>
      <c r="BF68">
        <f t="shared" si="74"/>
        <v>1</v>
      </c>
      <c r="BG68">
        <f t="shared" si="75"/>
        <v>1</v>
      </c>
      <c r="BI68">
        <f t="shared" si="38"/>
        <v>1</v>
      </c>
      <c r="BJ68">
        <f t="shared" si="39"/>
        <v>1</v>
      </c>
    </row>
    <row r="69" spans="1:62" x14ac:dyDescent="0.3">
      <c r="A69" t="s">
        <v>47</v>
      </c>
      <c r="B69" s="15" t="s">
        <v>73</v>
      </c>
      <c r="C69" t="s">
        <v>35</v>
      </c>
      <c r="D69" t="s">
        <v>70</v>
      </c>
      <c r="E69" t="s">
        <v>61</v>
      </c>
      <c r="F69" s="11">
        <v>0.79166666666666663</v>
      </c>
      <c r="G69">
        <v>31409</v>
      </c>
      <c r="H69" s="1">
        <v>5</v>
      </c>
      <c r="I69" s="1">
        <v>0</v>
      </c>
      <c r="J69" s="1" t="s">
        <v>81</v>
      </c>
      <c r="K69" s="1" t="s">
        <v>151</v>
      </c>
      <c r="L69" s="1">
        <v>1</v>
      </c>
      <c r="M69" s="1">
        <v>5</v>
      </c>
      <c r="N69" s="1" t="str">
        <f t="shared" si="58"/>
        <v>N</v>
      </c>
      <c r="O69" s="1" t="str">
        <f t="shared" si="59"/>
        <v>S</v>
      </c>
      <c r="P69" s="1">
        <f t="shared" si="60"/>
        <v>-4</v>
      </c>
      <c r="Q69" s="4">
        <f>IFERROR((SUMIF($J$2:K69,J69,$L$2:M69)-L69)/(COUNTIF($J$2:K69,J69)-1),0)</f>
        <v>1.5</v>
      </c>
      <c r="R69" s="4">
        <f>IFERROR((SUMIF($AT$2:AT69,AT69,$AV$2:AW69)-AV69)/(COUNTIF($J$2:K69,J69)-1),0)</f>
        <v>0.5</v>
      </c>
      <c r="S69" s="4">
        <f t="shared" si="61"/>
        <v>1</v>
      </c>
      <c r="T69" s="5">
        <f>IFERROR((SUMIF($AY$2:AZ69,AY69,$BA$2:BB69)-BA69)/(COUNTIF($J$2:K69,K69)-1),0)</f>
        <v>0</v>
      </c>
      <c r="U69" s="5">
        <f>IFERROR((SUMIF($BD$2:BE69,BD69,$BF$2:BG69)-BF69)/(COUNTIF($J$2:K69,K69)-1),0)</f>
        <v>0</v>
      </c>
      <c r="V69" s="5">
        <f t="shared" si="62"/>
        <v>0</v>
      </c>
      <c r="W69" s="9">
        <f>IFERROR((SUMIF($J$2:J69,J69,L$2:L69)-L69)/(COUNTIF($J$2:J69,J69)-1),0)</f>
        <v>1.2</v>
      </c>
      <c r="X69" s="9">
        <f>IFERROR((SUMIF($J$2:J69,J69,M$2:M69)-M69)/(COUNTIF($J$2:J69,J69)-1),0)</f>
        <v>1.2</v>
      </c>
      <c r="Y69" s="9">
        <f t="shared" si="63"/>
        <v>0</v>
      </c>
      <c r="Z69" s="1">
        <f>IFERROR((SUMIF($K$2:K69,J69,$M$2:M69))/(COUNTIF($K$2:K69,J69)),0)</f>
        <v>1.7142857142857142</v>
      </c>
      <c r="AA69" s="1">
        <f>IFERROR((SUMIF($K$2:K69,J69,$L$2:L69))/(COUNTIF($K$2:K69,J69)),0)</f>
        <v>1.2857142857142858</v>
      </c>
      <c r="AB69" s="1">
        <f t="shared" si="64"/>
        <v>0.42857142857142838</v>
      </c>
      <c r="AC69" s="9">
        <f>IFERROR((SUMIF($J$2:J69,K69,$L$2:L69))/(COUNTIF($J$2:J69,K69)),0)</f>
        <v>0</v>
      </c>
      <c r="AD69" s="9">
        <f>IFERROR((SUMIF($J$2:J69,K69,$M$2:M69))/(COUNTIF($J$2:J69,K69)),0)</f>
        <v>0</v>
      </c>
      <c r="AE69" s="9">
        <f t="shared" si="65"/>
        <v>0</v>
      </c>
      <c r="AF69" s="1">
        <f>IFERROR((SUMIF(K$2:K69,K69,M$2:M69)-M69)/(COUNTIF($K$2:K69,K69)-1),0)</f>
        <v>0</v>
      </c>
      <c r="AG69" s="1">
        <f>IFERROR((SUMIF(K$2:K69,K69,L$2:L69)-L69)/(COUNTIF($K$2:K69,K69)-1),0)</f>
        <v>0</v>
      </c>
      <c r="AH69" s="1">
        <f t="shared" si="66"/>
        <v>0</v>
      </c>
      <c r="AI69" s="1">
        <f t="shared" si="67"/>
        <v>0</v>
      </c>
      <c r="AJ69" s="1">
        <f t="shared" si="68"/>
        <v>3</v>
      </c>
      <c r="AK69" s="1">
        <f>SUMIF($J$2:K69,J69,AI$2:AJ69)-AI69</f>
        <v>19</v>
      </c>
      <c r="AL69" s="1">
        <f>SUMIF($AY$2:AZ69,AY69,$BI$2:BJ69)-BI69</f>
        <v>0</v>
      </c>
      <c r="AM69" s="1">
        <f>IFERROR((AK69)/(COUNTIF($J$2:K69,J69)-1),0)</f>
        <v>1.5833333333333333</v>
      </c>
      <c r="AN69" s="1">
        <f>IFERROR((AL69)/(COUNTIF($J$2:K69,K69)-1),0)</f>
        <v>0</v>
      </c>
      <c r="AP69" t="str">
        <f t="shared" si="69"/>
        <v>AEL Limassol</v>
      </c>
      <c r="AQ69">
        <f>COUNTIF($J$2:J69,J69)</f>
        <v>6</v>
      </c>
      <c r="AR69">
        <f>COUNTIF($K$2:K69,K69)</f>
        <v>1</v>
      </c>
      <c r="AT69" s="1" t="str">
        <f t="shared" si="70"/>
        <v>FK Austria Wien</v>
      </c>
      <c r="AU69" s="1" t="str">
        <f t="shared" si="71"/>
        <v>AC Mailand</v>
      </c>
      <c r="AV69">
        <f t="shared" si="72"/>
        <v>5</v>
      </c>
      <c r="AW69" s="1">
        <f t="shared" si="73"/>
        <v>1</v>
      </c>
      <c r="AY69" t="str">
        <f t="shared" si="32"/>
        <v>AC Mailand</v>
      </c>
      <c r="AZ69" t="str">
        <f t="shared" si="33"/>
        <v>FK Austria Wien</v>
      </c>
      <c r="BA69">
        <f t="shared" si="34"/>
        <v>5</v>
      </c>
      <c r="BB69">
        <f t="shared" si="35"/>
        <v>1</v>
      </c>
      <c r="BD69" t="str">
        <f t="shared" si="36"/>
        <v>AC Mailand</v>
      </c>
      <c r="BE69" t="str">
        <f t="shared" si="37"/>
        <v>FK Austria Wien</v>
      </c>
      <c r="BF69">
        <f t="shared" si="74"/>
        <v>1</v>
      </c>
      <c r="BG69">
        <f t="shared" si="75"/>
        <v>5</v>
      </c>
      <c r="BI69">
        <f t="shared" si="38"/>
        <v>3</v>
      </c>
      <c r="BJ69">
        <f t="shared" si="39"/>
        <v>0</v>
      </c>
    </row>
    <row r="70" spans="1:62" x14ac:dyDescent="0.3">
      <c r="A70" t="s">
        <v>47</v>
      </c>
      <c r="B70" s="15" t="s">
        <v>176</v>
      </c>
      <c r="C70" t="s">
        <v>35</v>
      </c>
      <c r="D70" t="s">
        <v>70</v>
      </c>
      <c r="E70" t="s">
        <v>43</v>
      </c>
      <c r="F70" s="11">
        <v>0.77083333333333337</v>
      </c>
      <c r="G70">
        <v>2888</v>
      </c>
      <c r="H70" s="1">
        <v>7</v>
      </c>
      <c r="I70" s="1">
        <v>0</v>
      </c>
      <c r="J70" s="1" t="s">
        <v>56</v>
      </c>
      <c r="K70" s="1" t="s">
        <v>68</v>
      </c>
      <c r="L70" s="1">
        <v>2</v>
      </c>
      <c r="M70" s="1">
        <v>1</v>
      </c>
      <c r="N70" s="1" t="str">
        <f t="shared" si="58"/>
        <v>S</v>
      </c>
      <c r="O70" s="1" t="str">
        <f t="shared" si="59"/>
        <v>N</v>
      </c>
      <c r="P70" s="1">
        <f t="shared" si="60"/>
        <v>1</v>
      </c>
      <c r="Q70" s="4">
        <f>IFERROR((SUMIF($J$2:K70,J70,$L$2:M70)-L70)/(COUNTIF($J$2:K70,J70)-1),0)</f>
        <v>2.125</v>
      </c>
      <c r="R70" s="4">
        <f>IFERROR((SUMIF($AT$2:AT70,AT70,$AV$2:AW70)-AV70)/(COUNTIF($J$2:K70,J70)-1),0)</f>
        <v>0.625</v>
      </c>
      <c r="S70" s="4">
        <f t="shared" si="61"/>
        <v>1.5</v>
      </c>
      <c r="T70" s="5">
        <f>IFERROR((SUMIF($AY$2:AZ70,AY70,$BA$2:BB70)-BA70)/(COUNTIF($J$2:K70,K70)-1),0)</f>
        <v>1.9166666666666667</v>
      </c>
      <c r="U70" s="5">
        <f>IFERROR((SUMIF($BD$2:BE70,BD70,$BF$2:BG70)-BF70)/(COUNTIF($J$2:K70,K70)-1),0)</f>
        <v>1.1666666666666667</v>
      </c>
      <c r="V70" s="5">
        <f t="shared" si="62"/>
        <v>0.75</v>
      </c>
      <c r="W70" s="9">
        <f>IFERROR((SUMIF($J$2:J70,J70,L$2:L70)-L70)/(COUNTIF($J$2:J70,J70)-1),0)</f>
        <v>2.6666666666666665</v>
      </c>
      <c r="X70" s="9">
        <f>IFERROR((SUMIF($J$2:J70,J70,M$2:M70)-M70)/(COUNTIF($J$2:J70,J70)-1),0)</f>
        <v>1.6666666666666667</v>
      </c>
      <c r="Y70" s="9">
        <f t="shared" si="63"/>
        <v>0.99999999999999978</v>
      </c>
      <c r="Z70" s="1">
        <f>IFERROR((SUMIF($K$2:K70,J70,$M$2:M70))/(COUNTIF($K$2:K70,J70)),0)</f>
        <v>1.8</v>
      </c>
      <c r="AA70" s="1">
        <f>IFERROR((SUMIF($K$2:K70,J70,$L$2:L70))/(COUNTIF($K$2:K70,J70)),0)</f>
        <v>2.2000000000000002</v>
      </c>
      <c r="AB70" s="1">
        <f t="shared" si="64"/>
        <v>-0.40000000000000013</v>
      </c>
      <c r="AC70" s="9">
        <f>IFERROR((SUMIF($J$2:J70,K70,$L$2:L70))/(COUNTIF($J$2:J70,K70)),0)</f>
        <v>1.4</v>
      </c>
      <c r="AD70" s="9">
        <f>IFERROR((SUMIF($J$2:J70,K70,$M$2:M70))/(COUNTIF($J$2:J70,K70)),0)</f>
        <v>1.2</v>
      </c>
      <c r="AE70" s="9">
        <f t="shared" si="65"/>
        <v>0.19999999999999996</v>
      </c>
      <c r="AF70" s="1">
        <f>IFERROR((SUMIF(K$2:K70,K70,M$2:M70)-M70)/(COUNTIF($K$2:K70,K70)-1),0)</f>
        <v>2.2857142857142856</v>
      </c>
      <c r="AG70" s="1">
        <f>IFERROR((SUMIF(K$2:K70,K70,L$2:L70)-L70)/(COUNTIF($K$2:K70,K70)-1),0)</f>
        <v>1.1428571428571428</v>
      </c>
      <c r="AH70" s="1">
        <f t="shared" si="66"/>
        <v>1.1428571428571428</v>
      </c>
      <c r="AI70" s="1">
        <f t="shared" si="67"/>
        <v>3</v>
      </c>
      <c r="AJ70" s="1">
        <f t="shared" si="68"/>
        <v>0</v>
      </c>
      <c r="AK70" s="1">
        <f>SUMIF($J$2:K70,J70,AI$2:AJ70)-AI70</f>
        <v>12</v>
      </c>
      <c r="AL70" s="1">
        <f>SUMIF($AY$2:AZ70,AY70,$BI$2:BJ70)-BI70</f>
        <v>25</v>
      </c>
      <c r="AM70" s="1">
        <f>IFERROR((AK70)/(COUNTIF($J$2:K70,J70)-1),0)</f>
        <v>1.5</v>
      </c>
      <c r="AN70" s="1">
        <f>IFERROR((AL70)/(COUNTIF($J$2:K70,K70)-1),0)</f>
        <v>2.0833333333333335</v>
      </c>
      <c r="AP70" t="str">
        <f t="shared" si="69"/>
        <v>SC Rheindorf Altach</v>
      </c>
      <c r="AQ70">
        <f>COUNTIF($J$2:J70,J70)</f>
        <v>4</v>
      </c>
      <c r="AR70">
        <f>COUNTIF($K$2:K70,K70)</f>
        <v>8</v>
      </c>
      <c r="AT70" s="1" t="str">
        <f t="shared" si="70"/>
        <v>FC Admira Wacker Mödling</v>
      </c>
      <c r="AU70" s="1" t="str">
        <f t="shared" si="71"/>
        <v>SK Sturm Graz</v>
      </c>
      <c r="AV70">
        <f t="shared" si="72"/>
        <v>1</v>
      </c>
      <c r="AW70" s="1">
        <f t="shared" si="73"/>
        <v>2</v>
      </c>
      <c r="AY70" t="str">
        <f t="shared" si="32"/>
        <v>SK Sturm Graz</v>
      </c>
      <c r="AZ70" t="str">
        <f t="shared" si="33"/>
        <v>FC Admira Wacker Mödling</v>
      </c>
      <c r="BA70">
        <f t="shared" si="34"/>
        <v>1</v>
      </c>
      <c r="BB70">
        <f t="shared" si="35"/>
        <v>2</v>
      </c>
      <c r="BD70" t="str">
        <f t="shared" si="36"/>
        <v>SK Sturm Graz</v>
      </c>
      <c r="BE70" t="str">
        <f t="shared" si="37"/>
        <v>FC Admira Wacker Mödling</v>
      </c>
      <c r="BF70">
        <f t="shared" si="74"/>
        <v>2</v>
      </c>
      <c r="BG70">
        <f t="shared" si="75"/>
        <v>1</v>
      </c>
      <c r="BI70">
        <f t="shared" si="38"/>
        <v>0</v>
      </c>
      <c r="BJ70">
        <f t="shared" si="39"/>
        <v>3</v>
      </c>
    </row>
    <row r="71" spans="1:62" x14ac:dyDescent="0.3">
      <c r="A71" t="s">
        <v>47</v>
      </c>
      <c r="B71" s="15" t="s">
        <v>176</v>
      </c>
      <c r="C71" t="s">
        <v>35</v>
      </c>
      <c r="D71" t="s">
        <v>70</v>
      </c>
      <c r="E71" t="s">
        <v>43</v>
      </c>
      <c r="F71" s="11">
        <v>0.77083333333333337</v>
      </c>
      <c r="G71">
        <v>3657</v>
      </c>
      <c r="H71" s="1">
        <v>7</v>
      </c>
      <c r="I71" s="1">
        <v>0</v>
      </c>
      <c r="J71" s="1" t="s">
        <v>49</v>
      </c>
      <c r="K71" s="1" t="s">
        <v>0</v>
      </c>
      <c r="L71" s="1">
        <v>0</v>
      </c>
      <c r="M71" s="1">
        <v>0</v>
      </c>
      <c r="N71" s="1" t="str">
        <f t="shared" si="58"/>
        <v>U</v>
      </c>
      <c r="O71" s="1" t="str">
        <f t="shared" si="59"/>
        <v>U</v>
      </c>
      <c r="P71" s="1">
        <f t="shared" si="60"/>
        <v>0</v>
      </c>
      <c r="Q71" s="4">
        <f>IFERROR((SUMIF($J$2:K71,J71,$L$2:M71)-L71)/(COUNTIF($J$2:K71,J71)-1),0)</f>
        <v>1.25</v>
      </c>
      <c r="R71" s="4">
        <f>IFERROR((SUMIF($AT$2:AT71,AT71,$AV$2:AW71)-AV71)/(COUNTIF($J$2:K71,J71)-1),0)</f>
        <v>0.375</v>
      </c>
      <c r="S71" s="4">
        <f t="shared" si="61"/>
        <v>0.875</v>
      </c>
      <c r="T71" s="5">
        <f>IFERROR((SUMIF($AY$2:AZ71,AY71,$BA$2:BB71)-BA71)/(COUNTIF($J$2:K71,K71)-1),0)</f>
        <v>1.125</v>
      </c>
      <c r="U71" s="5">
        <f>IFERROR((SUMIF($BD$2:BE71,BD71,$BF$2:BG71)-BF71)/(COUNTIF($J$2:K71,K71)-1),0)</f>
        <v>0.625</v>
      </c>
      <c r="V71" s="5">
        <f t="shared" si="62"/>
        <v>0.5</v>
      </c>
      <c r="W71" s="9">
        <f>IFERROR((SUMIF($J$2:J71,J71,L$2:L71)-L71)/(COUNTIF($J$2:J71,J71)-1),0)</f>
        <v>1.25</v>
      </c>
      <c r="X71" s="9">
        <f>IFERROR((SUMIF($J$2:J71,J71,M$2:M71)-M71)/(COUNTIF($J$2:J71,J71)-1),0)</f>
        <v>0.75</v>
      </c>
      <c r="Y71" s="9">
        <f t="shared" si="63"/>
        <v>0.5</v>
      </c>
      <c r="Z71" s="1">
        <f>IFERROR((SUMIF($K$2:K71,J71,$M$2:M71))/(COUNTIF($K$2:K71,J71)),0)</f>
        <v>1.25</v>
      </c>
      <c r="AA71" s="1">
        <f>IFERROR((SUMIF($K$2:K71,J71,$L$2:L71))/(COUNTIF($K$2:K71,J71)),0)</f>
        <v>1.5</v>
      </c>
      <c r="AB71" s="1">
        <f t="shared" si="64"/>
        <v>-0.25</v>
      </c>
      <c r="AC71" s="9">
        <f>IFERROR((SUMIF($J$2:J71,K71,$L$2:L71))/(COUNTIF($J$2:J71,K71)),0)</f>
        <v>1.75</v>
      </c>
      <c r="AD71" s="9">
        <f>IFERROR((SUMIF($J$2:J71,K71,$M$2:M71))/(COUNTIF($J$2:J71,K71)),0)</f>
        <v>0.25</v>
      </c>
      <c r="AE71" s="9">
        <f t="shared" si="65"/>
        <v>1.5</v>
      </c>
      <c r="AF71" s="1">
        <f>IFERROR((SUMIF(K$2:K71,K71,M$2:M71)-M71)/(COUNTIF($K$2:K71,K71)-1),0)</f>
        <v>0.5</v>
      </c>
      <c r="AG71" s="1">
        <f>IFERROR((SUMIF(K$2:K71,K71,L$2:L71)-L71)/(COUNTIF($K$2:K71,K71)-1),0)</f>
        <v>1</v>
      </c>
      <c r="AH71" s="1">
        <f t="shared" si="66"/>
        <v>-0.5</v>
      </c>
      <c r="AI71" s="1">
        <f t="shared" si="67"/>
        <v>1</v>
      </c>
      <c r="AJ71" s="1">
        <f t="shared" si="68"/>
        <v>1</v>
      </c>
      <c r="AK71" s="1">
        <f>SUMIF($J$2:K71,J71,AI$2:AJ71)-AI71</f>
        <v>13</v>
      </c>
      <c r="AL71" s="1">
        <f>SUMIF($AY$2:AZ71,AY71,$BI$2:BJ71)-BI71</f>
        <v>14</v>
      </c>
      <c r="AM71" s="1">
        <f>IFERROR((AK71)/(COUNTIF($J$2:K71,J71)-1),0)</f>
        <v>1.625</v>
      </c>
      <c r="AN71" s="1">
        <f>IFERROR((AL71)/(COUNTIF($J$2:K71,K71)-1),0)</f>
        <v>1.75</v>
      </c>
      <c r="AP71" t="str">
        <f t="shared" si="69"/>
        <v>Red Bull Salzburg</v>
      </c>
      <c r="AQ71">
        <f>COUNTIF($J$2:J71,J71)</f>
        <v>5</v>
      </c>
      <c r="AR71">
        <f>COUNTIF($K$2:K71,K71)</f>
        <v>5</v>
      </c>
      <c r="AT71" s="1" t="str">
        <f t="shared" si="70"/>
        <v>Wolfsberger AC</v>
      </c>
      <c r="AU71" s="1" t="str">
        <f t="shared" si="71"/>
        <v>LASK</v>
      </c>
      <c r="AV71">
        <f t="shared" si="72"/>
        <v>0</v>
      </c>
      <c r="AW71" s="1">
        <f t="shared" si="73"/>
        <v>0</v>
      </c>
      <c r="AY71" t="str">
        <f t="shared" si="32"/>
        <v>LASK</v>
      </c>
      <c r="AZ71" t="str">
        <f t="shared" si="33"/>
        <v>Wolfsberger AC</v>
      </c>
      <c r="BA71">
        <f t="shared" si="34"/>
        <v>0</v>
      </c>
      <c r="BB71">
        <f t="shared" si="35"/>
        <v>0</v>
      </c>
      <c r="BD71" t="str">
        <f t="shared" si="36"/>
        <v>LASK</v>
      </c>
      <c r="BE71" t="str">
        <f t="shared" si="37"/>
        <v>Wolfsberger AC</v>
      </c>
      <c r="BF71">
        <f t="shared" si="74"/>
        <v>0</v>
      </c>
      <c r="BG71">
        <f t="shared" si="75"/>
        <v>0</v>
      </c>
      <c r="BI71">
        <f t="shared" si="38"/>
        <v>1</v>
      </c>
      <c r="BJ71">
        <f t="shared" si="39"/>
        <v>1</v>
      </c>
    </row>
    <row r="72" spans="1:62" x14ac:dyDescent="0.3">
      <c r="A72" t="s">
        <v>47</v>
      </c>
      <c r="B72" s="15" t="s">
        <v>176</v>
      </c>
      <c r="C72" t="s">
        <v>35</v>
      </c>
      <c r="D72" t="s">
        <v>70</v>
      </c>
      <c r="E72" t="s">
        <v>43</v>
      </c>
      <c r="F72" s="11">
        <v>0.66666666666666663</v>
      </c>
      <c r="G72">
        <v>5631</v>
      </c>
      <c r="H72" s="1">
        <v>6</v>
      </c>
      <c r="I72" s="1">
        <v>0</v>
      </c>
      <c r="J72" s="1" t="s">
        <v>58</v>
      </c>
      <c r="K72" s="1" t="s">
        <v>71</v>
      </c>
      <c r="L72" s="1">
        <v>2</v>
      </c>
      <c r="M72" s="1">
        <v>2</v>
      </c>
      <c r="N72" s="1" t="str">
        <f t="shared" si="58"/>
        <v>U</v>
      </c>
      <c r="O72" s="1" t="str">
        <f t="shared" si="59"/>
        <v>U</v>
      </c>
      <c r="P72" s="1">
        <f t="shared" si="60"/>
        <v>0</v>
      </c>
      <c r="Q72" s="4">
        <f>IFERROR((SUMIF($J$2:K72,J72,$L$2:M72)-L72)/(COUNTIF($J$2:K72,J72)-1),0)</f>
        <v>1.5333333333333334</v>
      </c>
      <c r="R72" s="4">
        <f>IFERROR((SUMIF($AT$2:AT72,AT72,$AV$2:AW72)-AV72)/(COUNTIF($J$2:K72,J72)-1),0)</f>
        <v>0.33333333333333331</v>
      </c>
      <c r="S72" s="4">
        <f t="shared" si="61"/>
        <v>1.2000000000000002</v>
      </c>
      <c r="T72" s="5">
        <f>IFERROR((SUMIF($AY$2:AZ72,AY72,$BA$2:BB72)-BA72)/(COUNTIF($J$2:K72,K72)-1),0)</f>
        <v>1.875</v>
      </c>
      <c r="U72" s="5">
        <f>IFERROR((SUMIF($BD$2:BE72,BD72,$BF$2:BG72)-BF72)/(COUNTIF($J$2:K72,K72)-1),0)</f>
        <v>1.5</v>
      </c>
      <c r="V72" s="5">
        <f t="shared" si="62"/>
        <v>0.375</v>
      </c>
      <c r="W72" s="9">
        <f>IFERROR((SUMIF($J$2:J72,J72,L$2:L72)-L72)/(COUNTIF($J$2:J72,J72)-1),0)</f>
        <v>1.2857142857142858</v>
      </c>
      <c r="X72" s="9">
        <f>IFERROR((SUMIF($J$2:J72,J72,M$2:M72)-M72)/(COUNTIF($J$2:J72,J72)-1),0)</f>
        <v>0.7142857142857143</v>
      </c>
      <c r="Y72" s="9">
        <f t="shared" si="63"/>
        <v>0.57142857142857151</v>
      </c>
      <c r="Z72" s="1">
        <f>IFERROR((SUMIF($K$2:K72,J72,$M$2:M72))/(COUNTIF($K$2:K72,J72)),0)</f>
        <v>1.75</v>
      </c>
      <c r="AA72" s="1">
        <f>IFERROR((SUMIF($K$2:K72,J72,$L$2:L72))/(COUNTIF($K$2:K72,J72)),0)</f>
        <v>1.25</v>
      </c>
      <c r="AB72" s="1">
        <f t="shared" si="64"/>
        <v>0.5</v>
      </c>
      <c r="AC72" s="9">
        <f>IFERROR((SUMIF($J$2:J72,K72,$L$2:L72))/(COUNTIF($J$2:J72,K72)),0)</f>
        <v>1.5</v>
      </c>
      <c r="AD72" s="9">
        <f>IFERROR((SUMIF($J$2:J72,K72,$M$2:M72))/(COUNTIF($J$2:J72,K72)),0)</f>
        <v>1.5</v>
      </c>
      <c r="AE72" s="9">
        <f t="shared" si="65"/>
        <v>0</v>
      </c>
      <c r="AF72" s="1">
        <f>IFERROR((SUMIF(K$2:K72,K72,M$2:M72)-M72)/(COUNTIF($K$2:K72,K72)-1),0)</f>
        <v>2.25</v>
      </c>
      <c r="AG72" s="1">
        <f>IFERROR((SUMIF(K$2:K72,K72,L$2:L72)-L72)/(COUNTIF($K$2:K72,K72)-1),0)</f>
        <v>1.5</v>
      </c>
      <c r="AH72" s="1">
        <f t="shared" si="66"/>
        <v>0.75</v>
      </c>
      <c r="AI72" s="1">
        <f t="shared" si="67"/>
        <v>1</v>
      </c>
      <c r="AJ72" s="1">
        <f t="shared" si="68"/>
        <v>1</v>
      </c>
      <c r="AK72" s="1">
        <f>SUMIF($J$2:K72,J72,AI$2:AJ72)-AI72</f>
        <v>23</v>
      </c>
      <c r="AL72" s="1">
        <f>SUMIF($AY$2:AZ72,AY72,$BI$2:BJ72)-BI72</f>
        <v>12</v>
      </c>
      <c r="AM72" s="1">
        <f>IFERROR((AK72)/(COUNTIF($J$2:K72,J72)-1),0)</f>
        <v>1.5333333333333334</v>
      </c>
      <c r="AN72" s="1">
        <f>IFERROR((AL72)/(COUNTIF($J$2:K72,K72)-1),0)</f>
        <v>1.5</v>
      </c>
      <c r="AP72" t="str">
        <f t="shared" si="69"/>
        <v>Chikhura Sachkhere</v>
      </c>
      <c r="AQ72">
        <f>COUNTIF($J$2:J72,J72)</f>
        <v>8</v>
      </c>
      <c r="AR72">
        <f>COUNTIF($K$2:K72,K72)</f>
        <v>5</v>
      </c>
      <c r="AT72" s="1" t="str">
        <f t="shared" si="70"/>
        <v>SC Rheindorf Altach</v>
      </c>
      <c r="AU72" s="1" t="str">
        <f t="shared" si="71"/>
        <v>SK Rapid Wien</v>
      </c>
      <c r="AV72">
        <f t="shared" si="72"/>
        <v>2</v>
      </c>
      <c r="AW72" s="1">
        <f t="shared" si="73"/>
        <v>2</v>
      </c>
      <c r="AY72" t="str">
        <f t="shared" si="32"/>
        <v>SK Rapid Wien</v>
      </c>
      <c r="AZ72" t="str">
        <f t="shared" si="33"/>
        <v>SC Rheindorf Altach</v>
      </c>
      <c r="BA72">
        <f t="shared" si="34"/>
        <v>2</v>
      </c>
      <c r="BB72">
        <f t="shared" si="35"/>
        <v>2</v>
      </c>
      <c r="BD72" t="str">
        <f t="shared" si="36"/>
        <v>SK Rapid Wien</v>
      </c>
      <c r="BE72" t="str">
        <f t="shared" si="37"/>
        <v>SC Rheindorf Altach</v>
      </c>
      <c r="BF72">
        <f t="shared" si="74"/>
        <v>2</v>
      </c>
      <c r="BG72">
        <f t="shared" si="75"/>
        <v>2</v>
      </c>
      <c r="BI72">
        <f t="shared" si="38"/>
        <v>1</v>
      </c>
      <c r="BJ72">
        <f t="shared" si="39"/>
        <v>1</v>
      </c>
    </row>
    <row r="73" spans="1:62" x14ac:dyDescent="0.3">
      <c r="A73" t="s">
        <v>47</v>
      </c>
      <c r="B73" s="15">
        <v>42995</v>
      </c>
      <c r="C73" t="s">
        <v>35</v>
      </c>
      <c r="D73" t="s">
        <v>70</v>
      </c>
      <c r="E73" t="s">
        <v>64</v>
      </c>
      <c r="F73" s="11">
        <v>0.6875</v>
      </c>
      <c r="G73">
        <v>2214</v>
      </c>
      <c r="H73" s="1">
        <v>3</v>
      </c>
      <c r="I73" s="1">
        <v>0</v>
      </c>
      <c r="J73" s="1" t="s">
        <v>76</v>
      </c>
      <c r="K73" s="1" t="s">
        <v>40</v>
      </c>
      <c r="L73" s="1">
        <v>1</v>
      </c>
      <c r="M73" s="1">
        <v>2</v>
      </c>
      <c r="N73" s="1" t="str">
        <f t="shared" si="58"/>
        <v>N</v>
      </c>
      <c r="O73" s="1" t="str">
        <f t="shared" si="59"/>
        <v>S</v>
      </c>
      <c r="P73" s="1">
        <f t="shared" si="60"/>
        <v>-1</v>
      </c>
      <c r="Q73" s="4">
        <f>IFERROR((SUMIF($J$2:K73,J73,$L$2:M73)-L73)/(COUNTIF($J$2:K73,J73)-1),0)</f>
        <v>1.5</v>
      </c>
      <c r="R73" s="4">
        <f>IFERROR((SUMIF($AT$2:AT73,AT73,$AV$2:AW73)-AV73)/(COUNTIF($J$2:K73,J73)-1),0)</f>
        <v>1.375</v>
      </c>
      <c r="S73" s="4">
        <f t="shared" si="61"/>
        <v>0.125</v>
      </c>
      <c r="T73" s="5">
        <f>IFERROR((SUMIF($AY$2:AZ73,AY73,$BA$2:BB73)-BA73)/(COUNTIF($J$2:K73,K73)-1),0)</f>
        <v>2.5333333333333332</v>
      </c>
      <c r="U73" s="5">
        <f>IFERROR((SUMIF($BD$2:BE73,BD73,$BF$2:BG73)-BF73)/(COUNTIF($J$2:K73,K73)-1),0)</f>
        <v>0.6</v>
      </c>
      <c r="V73" s="5">
        <f t="shared" si="62"/>
        <v>1.9333333333333331</v>
      </c>
      <c r="W73" s="9">
        <f>IFERROR((SUMIF($J$2:J73,J73,L$2:L73)-L73)/(COUNTIF($J$2:J73,J73)-1),0)</f>
        <v>1</v>
      </c>
      <c r="X73" s="9">
        <f>IFERROR((SUMIF($J$2:J73,J73,M$2:M73)-M73)/(COUNTIF($J$2:J73,J73)-1),0)</f>
        <v>2.75</v>
      </c>
      <c r="Y73" s="9">
        <f t="shared" si="63"/>
        <v>-1.75</v>
      </c>
      <c r="Z73" s="1">
        <f>IFERROR((SUMIF($K$2:K73,J73,$M$2:M73))/(COUNTIF($K$2:K73,J73)),0)</f>
        <v>2</v>
      </c>
      <c r="AA73" s="1">
        <f>IFERROR((SUMIF($K$2:K73,J73,$L$2:L73))/(COUNTIF($K$2:K73,J73)),0)</f>
        <v>1</v>
      </c>
      <c r="AB73" s="1">
        <f t="shared" si="64"/>
        <v>1</v>
      </c>
      <c r="AC73" s="9">
        <f>IFERROR((SUMIF($J$2:J73,K73,$L$2:L73))/(COUNTIF($J$2:J73,K73)),0)</f>
        <v>3</v>
      </c>
      <c r="AD73" s="9">
        <f>IFERROR((SUMIF($J$2:J73,K73,$M$2:M73))/(COUNTIF($J$2:J73,K73)),0)</f>
        <v>0.8571428571428571</v>
      </c>
      <c r="AE73" s="9">
        <f t="shared" si="65"/>
        <v>2.1428571428571428</v>
      </c>
      <c r="AF73" s="1">
        <f>IFERROR((SUMIF(K$2:K73,K73,M$2:M73)-M73)/(COUNTIF($K$2:K73,K73)-1),0)</f>
        <v>2.125</v>
      </c>
      <c r="AG73" s="1">
        <f>IFERROR((SUMIF(K$2:K73,K73,L$2:L73)-L73)/(COUNTIF($K$2:K73,K73)-1),0)</f>
        <v>0.375</v>
      </c>
      <c r="AH73" s="1">
        <f t="shared" si="66"/>
        <v>1.75</v>
      </c>
      <c r="AI73" s="1">
        <f t="shared" si="67"/>
        <v>0</v>
      </c>
      <c r="AJ73" s="1">
        <f t="shared" si="68"/>
        <v>3</v>
      </c>
      <c r="AK73" s="1">
        <f>SUMIF($J$2:K73,J73,AI$2:AJ73)-AI73</f>
        <v>8</v>
      </c>
      <c r="AL73" s="1">
        <f>SUMIF($AY$2:AZ73,AY73,$BI$2:BJ73)-BI73</f>
        <v>32</v>
      </c>
      <c r="AM73" s="1">
        <f>IFERROR((AK73)/(COUNTIF($J$2:K73,J73)-1),0)</f>
        <v>1</v>
      </c>
      <c r="AN73" s="1">
        <f>IFERROR((AL73)/(COUNTIF($J$2:K73,K73)-1),0)</f>
        <v>2.1333333333333333</v>
      </c>
      <c r="AP73" t="str">
        <f t="shared" si="69"/>
        <v>Wolfsberger AC</v>
      </c>
      <c r="AQ73">
        <f>COUNTIF($J$2:J73,J73)</f>
        <v>5</v>
      </c>
      <c r="AR73">
        <f>COUNTIF($K$2:K73,K73)</f>
        <v>9</v>
      </c>
      <c r="AT73" s="1" t="str">
        <f t="shared" si="70"/>
        <v>SV Mattersburg</v>
      </c>
      <c r="AU73" s="1" t="str">
        <f t="shared" si="71"/>
        <v>Red Bull Salzburg</v>
      </c>
      <c r="AV73">
        <f t="shared" si="72"/>
        <v>2</v>
      </c>
      <c r="AW73" s="1">
        <f t="shared" si="73"/>
        <v>1</v>
      </c>
      <c r="AY73" t="str">
        <f t="shared" si="32"/>
        <v>Red Bull Salzburg</v>
      </c>
      <c r="AZ73" t="str">
        <f t="shared" si="33"/>
        <v>SV Mattersburg</v>
      </c>
      <c r="BA73">
        <f t="shared" si="34"/>
        <v>2</v>
      </c>
      <c r="BB73">
        <f t="shared" si="35"/>
        <v>1</v>
      </c>
      <c r="BD73" t="str">
        <f t="shared" si="36"/>
        <v>Red Bull Salzburg</v>
      </c>
      <c r="BE73" t="str">
        <f t="shared" si="37"/>
        <v>SV Mattersburg</v>
      </c>
      <c r="BF73">
        <f t="shared" si="74"/>
        <v>1</v>
      </c>
      <c r="BG73">
        <f t="shared" si="75"/>
        <v>2</v>
      </c>
      <c r="BI73">
        <f t="shared" si="38"/>
        <v>3</v>
      </c>
      <c r="BJ73">
        <f t="shared" si="39"/>
        <v>0</v>
      </c>
    </row>
    <row r="74" spans="1:62" x14ac:dyDescent="0.3">
      <c r="A74" t="s">
        <v>47</v>
      </c>
      <c r="B74" s="15" t="s">
        <v>75</v>
      </c>
      <c r="C74" t="s">
        <v>35</v>
      </c>
      <c r="D74" t="s">
        <v>70</v>
      </c>
      <c r="E74" t="s">
        <v>64</v>
      </c>
      <c r="F74" s="11">
        <v>0.79166666666666663</v>
      </c>
      <c r="G74">
        <v>4424</v>
      </c>
      <c r="H74" s="1">
        <v>3</v>
      </c>
      <c r="I74" s="1">
        <v>0</v>
      </c>
      <c r="J74" s="1" t="s">
        <v>81</v>
      </c>
      <c r="K74" s="1" t="s">
        <v>65</v>
      </c>
      <c r="L74" s="1">
        <v>5</v>
      </c>
      <c r="M74" s="1">
        <v>1</v>
      </c>
      <c r="N74" s="1" t="str">
        <f t="shared" si="58"/>
        <v>S</v>
      </c>
      <c r="O74" s="1" t="str">
        <f t="shared" si="59"/>
        <v>N</v>
      </c>
      <c r="P74" s="1">
        <f t="shared" si="60"/>
        <v>4</v>
      </c>
      <c r="Q74" s="4">
        <f>IFERROR((SUMIF($J$2:K74,J74,$L$2:M74)-L74)/(COUNTIF($J$2:K74,J74)-1),0)</f>
        <v>1.4615384615384615</v>
      </c>
      <c r="R74" s="4">
        <f>IFERROR((SUMIF($AT$2:AT74,AT74,$AV$2:AW74)-AV74)/(COUNTIF($J$2:K74,J74)-1),0)</f>
        <v>0.84615384615384615</v>
      </c>
      <c r="S74" s="4">
        <f t="shared" si="61"/>
        <v>0.61538461538461531</v>
      </c>
      <c r="T74" s="5">
        <f>IFERROR((SUMIF($AY$2:AZ74,AY74,$BA$2:BB74)-BA74)/(COUNTIF($J$2:K74,K74)-1),0)</f>
        <v>0.875</v>
      </c>
      <c r="U74" s="5">
        <f>IFERROR((SUMIF($BD$2:BE74,BD74,$BF$2:BG74)-BF74)/(COUNTIF($J$2:K74,K74)-1),0)</f>
        <v>2.5</v>
      </c>
      <c r="V74" s="5">
        <f t="shared" si="62"/>
        <v>-1.625</v>
      </c>
      <c r="W74" s="9">
        <f>IFERROR((SUMIF($J$2:J74,J74,L$2:L74)-L74)/(COUNTIF($J$2:J74,J74)-1),0)</f>
        <v>1.1666666666666667</v>
      </c>
      <c r="X74" s="9">
        <f>IFERROR((SUMIF($J$2:J74,J74,M$2:M74)-M74)/(COUNTIF($J$2:J74,J74)-1),0)</f>
        <v>1.8333333333333333</v>
      </c>
      <c r="Y74" s="9">
        <f t="shared" si="63"/>
        <v>-0.66666666666666652</v>
      </c>
      <c r="Z74" s="1">
        <f>IFERROR((SUMIF($K$2:K74,J74,$M$2:M74))/(COUNTIF($K$2:K74,J74)),0)</f>
        <v>1.7142857142857142</v>
      </c>
      <c r="AA74" s="1">
        <f>IFERROR((SUMIF($K$2:K74,J74,$L$2:L74))/(COUNTIF($K$2:K74,J74)),0)</f>
        <v>1.2857142857142858</v>
      </c>
      <c r="AB74" s="1">
        <f t="shared" si="64"/>
        <v>0.42857142857142838</v>
      </c>
      <c r="AC74" s="9">
        <f>IFERROR((SUMIF($J$2:J74,K74,$L$2:L74))/(COUNTIF($J$2:J74,K74)),0)</f>
        <v>0.66666666666666663</v>
      </c>
      <c r="AD74" s="9">
        <f>IFERROR((SUMIF($J$2:J74,K74,$M$2:M74))/(COUNTIF($J$2:J74,K74)),0)</f>
        <v>2</v>
      </c>
      <c r="AE74" s="9">
        <f t="shared" si="65"/>
        <v>-1.3333333333333335</v>
      </c>
      <c r="AF74" s="1">
        <f>IFERROR((SUMIF(K$2:K74,K74,M$2:M74)-M74)/(COUNTIF($K$2:K74,K74)-1),0)</f>
        <v>1</v>
      </c>
      <c r="AG74" s="1">
        <f>IFERROR((SUMIF(K$2:K74,K74,L$2:L74)-L74)/(COUNTIF($K$2:K74,K74)-1),0)</f>
        <v>2.8</v>
      </c>
      <c r="AH74" s="1">
        <f t="shared" si="66"/>
        <v>-1.7999999999999998</v>
      </c>
      <c r="AI74" s="1">
        <f t="shared" si="67"/>
        <v>3</v>
      </c>
      <c r="AJ74" s="1">
        <f t="shared" si="68"/>
        <v>0</v>
      </c>
      <c r="AK74" s="1">
        <f>SUMIF($J$2:K74,J74,AI$2:AJ74)-AI74</f>
        <v>19</v>
      </c>
      <c r="AL74" s="1">
        <f>SUMIF($AY$2:AZ74,AY74,$BI$2:BJ74)-BI74</f>
        <v>1</v>
      </c>
      <c r="AM74" s="1">
        <f>IFERROR((AK74)/(COUNTIF($J$2:K74,J74)-1),0)</f>
        <v>1.4615384615384615</v>
      </c>
      <c r="AN74" s="1">
        <f>IFERROR((AL74)/(COUNTIF($J$2:K74,K74)-1),0)</f>
        <v>0.125</v>
      </c>
      <c r="AP74" t="str">
        <f t="shared" si="69"/>
        <v>AEL Limassol</v>
      </c>
      <c r="AQ74">
        <f>COUNTIF($J$2:J74,J74)</f>
        <v>7</v>
      </c>
      <c r="AR74">
        <f>COUNTIF($K$2:K74,K74)</f>
        <v>6</v>
      </c>
      <c r="AT74" s="1" t="str">
        <f t="shared" si="70"/>
        <v>FK Austria Wien</v>
      </c>
      <c r="AU74" s="1" t="str">
        <f t="shared" si="71"/>
        <v>SKN St. Pölten</v>
      </c>
      <c r="AV74">
        <f t="shared" si="72"/>
        <v>1</v>
      </c>
      <c r="AW74" s="1">
        <f t="shared" si="73"/>
        <v>5</v>
      </c>
      <c r="AY74" t="str">
        <f t="shared" si="32"/>
        <v>SKN St. Pölten</v>
      </c>
      <c r="AZ74" t="str">
        <f t="shared" si="33"/>
        <v>FK Austria Wien</v>
      </c>
      <c r="BA74">
        <f t="shared" si="34"/>
        <v>1</v>
      </c>
      <c r="BB74">
        <f t="shared" si="35"/>
        <v>5</v>
      </c>
      <c r="BD74" t="str">
        <f t="shared" si="36"/>
        <v>SKN St. Pölten</v>
      </c>
      <c r="BE74" t="str">
        <f t="shared" si="37"/>
        <v>FK Austria Wien</v>
      </c>
      <c r="BF74">
        <f t="shared" si="74"/>
        <v>5</v>
      </c>
      <c r="BG74">
        <f t="shared" si="75"/>
        <v>1</v>
      </c>
      <c r="BI74">
        <f t="shared" si="38"/>
        <v>0</v>
      </c>
      <c r="BJ74">
        <f t="shared" si="39"/>
        <v>3</v>
      </c>
    </row>
    <row r="75" spans="1:62" x14ac:dyDescent="0.3">
      <c r="A75" t="s">
        <v>41</v>
      </c>
      <c r="B75" s="15" t="s">
        <v>193</v>
      </c>
      <c r="C75" t="s">
        <v>35</v>
      </c>
      <c r="D75" t="s">
        <v>70</v>
      </c>
      <c r="E75" t="s">
        <v>37</v>
      </c>
      <c r="F75" s="11">
        <v>0.79166666666666663</v>
      </c>
      <c r="G75">
        <v>800</v>
      </c>
      <c r="H75" s="1">
        <v>3</v>
      </c>
      <c r="I75" s="1" t="s">
        <v>78</v>
      </c>
      <c r="J75" s="1" t="s">
        <v>194</v>
      </c>
      <c r="K75" s="1" t="s">
        <v>0</v>
      </c>
      <c r="L75" s="1">
        <v>3</v>
      </c>
      <c r="M75" s="1">
        <v>3</v>
      </c>
      <c r="N75" s="1" t="str">
        <f t="shared" si="58"/>
        <v>U</v>
      </c>
      <c r="O75" s="1" t="str">
        <f t="shared" si="59"/>
        <v>U</v>
      </c>
      <c r="P75" s="1">
        <f t="shared" si="60"/>
        <v>0</v>
      </c>
      <c r="Q75" s="4">
        <f>IFERROR((SUMIF($J$2:K75,J75,$L$2:M75)-L75)/(COUNTIF($J$2:K75,J75)-1),0)</f>
        <v>0</v>
      </c>
      <c r="R75" s="4">
        <f>IFERROR((SUMIF($AT$2:AT75,AT75,$AV$2:AW75)-AV75)/(COUNTIF($J$2:K75,J75)-1),0)</f>
        <v>0</v>
      </c>
      <c r="S75" s="4">
        <f t="shared" si="61"/>
        <v>0</v>
      </c>
      <c r="T75" s="5">
        <f>IFERROR((SUMIF($AY$2:AZ75,AY75,$BA$2:BB75)-BA75)/(COUNTIF($J$2:K75,K75)-1),0)</f>
        <v>1</v>
      </c>
      <c r="U75" s="5">
        <f>IFERROR((SUMIF($BD$2:BE75,BD75,$BF$2:BG75)-BF75)/(COUNTIF($J$2:K75,K75)-1),0)</f>
        <v>0.55555555555555558</v>
      </c>
      <c r="V75" s="5">
        <f t="shared" si="62"/>
        <v>0.44444444444444442</v>
      </c>
      <c r="W75" s="9">
        <f>IFERROR((SUMIF($J$2:J75,J75,L$2:L75)-L75)/(COUNTIF($J$2:J75,J75)-1),0)</f>
        <v>0</v>
      </c>
      <c r="X75" s="9">
        <f>IFERROR((SUMIF($J$2:J75,J75,M$2:M75)-M75)/(COUNTIF($J$2:J75,J75)-1),0)</f>
        <v>0</v>
      </c>
      <c r="Y75" s="9">
        <f t="shared" si="63"/>
        <v>0</v>
      </c>
      <c r="Z75" s="1">
        <f>IFERROR((SUMIF($K$2:K75,J75,$M$2:M75))/(COUNTIF($K$2:K75,J75)),0)</f>
        <v>0</v>
      </c>
      <c r="AA75" s="1">
        <f>IFERROR((SUMIF($K$2:K75,J75,$L$2:L75))/(COUNTIF($K$2:K75,J75)),0)</f>
        <v>0</v>
      </c>
      <c r="AB75" s="1">
        <f t="shared" si="64"/>
        <v>0</v>
      </c>
      <c r="AC75" s="9">
        <f>IFERROR((SUMIF($J$2:J75,K75,$L$2:L75))/(COUNTIF($J$2:J75,K75)),0)</f>
        <v>1.75</v>
      </c>
      <c r="AD75" s="9">
        <f>IFERROR((SUMIF($J$2:J75,K75,$M$2:M75))/(COUNTIF($J$2:J75,K75)),0)</f>
        <v>0.25</v>
      </c>
      <c r="AE75" s="9">
        <f t="shared" si="65"/>
        <v>1.5</v>
      </c>
      <c r="AF75" s="1">
        <f>IFERROR((SUMIF(K$2:K75,K75,M$2:M75)-M75)/(COUNTIF($K$2:K75,K75)-1),0)</f>
        <v>0.4</v>
      </c>
      <c r="AG75" s="1">
        <f>IFERROR((SUMIF(K$2:K75,K75,L$2:L75)-L75)/(COUNTIF($K$2:K75,K75)-1),0)</f>
        <v>0.8</v>
      </c>
      <c r="AH75" s="1">
        <f t="shared" si="66"/>
        <v>-0.4</v>
      </c>
      <c r="AI75" s="1">
        <f t="shared" si="67"/>
        <v>1</v>
      </c>
      <c r="AJ75" s="1">
        <f t="shared" si="68"/>
        <v>1</v>
      </c>
      <c r="AK75" s="1">
        <f>SUMIF($J$2:K75,J75,AI$2:AJ75)-AI75</f>
        <v>0</v>
      </c>
      <c r="AL75" s="1">
        <f>SUMIF($AY$2:AZ75,AY75,$BI$2:BJ75)-BI75</f>
        <v>15</v>
      </c>
      <c r="AM75" s="1">
        <f>IFERROR((AK75)/(COUNTIF($J$2:K75,J75)-1),0)</f>
        <v>0</v>
      </c>
      <c r="AN75" s="1">
        <f>IFERROR((AL75)/(COUNTIF($J$2:K75,K75)-1),0)</f>
        <v>1.6666666666666667</v>
      </c>
      <c r="AP75" t="str">
        <f t="shared" si="69"/>
        <v>LASK</v>
      </c>
      <c r="AQ75">
        <f>COUNTIF($J$2:J75,J75)</f>
        <v>1</v>
      </c>
      <c r="AR75">
        <f>COUNTIF($K$2:K75,K75)</f>
        <v>6</v>
      </c>
      <c r="AT75" s="1" t="str">
        <f t="shared" si="70"/>
        <v>SV Grödig</v>
      </c>
      <c r="AU75" s="1" t="str">
        <f t="shared" si="71"/>
        <v>LASK</v>
      </c>
      <c r="AV75">
        <f t="shared" si="72"/>
        <v>3</v>
      </c>
      <c r="AW75" s="1">
        <f t="shared" si="73"/>
        <v>3</v>
      </c>
      <c r="AY75" t="str">
        <f t="shared" si="32"/>
        <v>LASK</v>
      </c>
      <c r="AZ75" t="str">
        <f t="shared" si="33"/>
        <v>SV Grödig</v>
      </c>
      <c r="BA75">
        <f t="shared" si="34"/>
        <v>3</v>
      </c>
      <c r="BB75">
        <f t="shared" si="35"/>
        <v>3</v>
      </c>
      <c r="BD75" t="str">
        <f t="shared" si="36"/>
        <v>LASK</v>
      </c>
      <c r="BE75" t="str">
        <f t="shared" si="37"/>
        <v>SV Grödig</v>
      </c>
      <c r="BF75">
        <f t="shared" si="74"/>
        <v>3</v>
      </c>
      <c r="BG75">
        <f t="shared" si="75"/>
        <v>3</v>
      </c>
      <c r="BI75">
        <f t="shared" si="38"/>
        <v>1</v>
      </c>
      <c r="BJ75">
        <f t="shared" si="39"/>
        <v>1</v>
      </c>
    </row>
    <row r="76" spans="1:62" x14ac:dyDescent="0.3">
      <c r="A76" t="s">
        <v>41</v>
      </c>
      <c r="B76" s="15" t="s">
        <v>193</v>
      </c>
      <c r="C76" t="s">
        <v>35</v>
      </c>
      <c r="D76" t="s">
        <v>70</v>
      </c>
      <c r="E76" t="s">
        <v>37</v>
      </c>
      <c r="F76" s="11">
        <v>0.79166666666666663</v>
      </c>
      <c r="G76">
        <v>700</v>
      </c>
      <c r="H76" s="1">
        <v>3</v>
      </c>
      <c r="I76" s="1">
        <v>0</v>
      </c>
      <c r="J76" s="1" t="s">
        <v>205</v>
      </c>
      <c r="K76" s="1" t="s">
        <v>49</v>
      </c>
      <c r="L76" s="1">
        <v>1</v>
      </c>
      <c r="M76" s="1">
        <v>2</v>
      </c>
      <c r="N76" s="1" t="str">
        <f t="shared" si="58"/>
        <v>N</v>
      </c>
      <c r="O76" s="1" t="str">
        <f t="shared" si="59"/>
        <v>S</v>
      </c>
      <c r="P76" s="1">
        <f t="shared" si="60"/>
        <v>-1</v>
      </c>
      <c r="Q76" s="4">
        <f>IFERROR((SUMIF($J$2:K76,J76,$L$2:M76)-L76)/(COUNTIF($J$2:K76,J76)-1),0)</f>
        <v>0</v>
      </c>
      <c r="R76" s="4">
        <f>IFERROR((SUMIF($AT$2:AT76,AT76,$AV$2:AW76)-AV76)/(COUNTIF($J$2:K76,J76)-1),0)</f>
        <v>0</v>
      </c>
      <c r="S76" s="4">
        <f t="shared" si="61"/>
        <v>0</v>
      </c>
      <c r="T76" s="5">
        <f>IFERROR((SUMIF($AY$2:AZ76,AY76,$BA$2:BB76)-BA76)/(COUNTIF($J$2:K76,K76)-1),0)</f>
        <v>1.1111111111111112</v>
      </c>
      <c r="U76" s="5">
        <f>IFERROR((SUMIF($BD$2:BE76,BD76,$BF$2:BG76)-BF76)/(COUNTIF($J$2:K76,K76)-1),0)</f>
        <v>1</v>
      </c>
      <c r="V76" s="5">
        <f t="shared" si="62"/>
        <v>0.11111111111111116</v>
      </c>
      <c r="W76" s="9">
        <f>IFERROR((SUMIF($J$2:J76,J76,L$2:L76)-L76)/(COUNTIF($J$2:J76,J76)-1),0)</f>
        <v>0</v>
      </c>
      <c r="X76" s="9">
        <f>IFERROR((SUMIF($J$2:J76,J76,M$2:M76)-M76)/(COUNTIF($J$2:J76,J76)-1),0)</f>
        <v>0</v>
      </c>
      <c r="Y76" s="9">
        <f t="shared" si="63"/>
        <v>0</v>
      </c>
      <c r="Z76" s="1">
        <f>IFERROR((SUMIF($K$2:K76,J76,$M$2:M76))/(COUNTIF($K$2:K76,J76)),0)</f>
        <v>0</v>
      </c>
      <c r="AA76" s="1">
        <f>IFERROR((SUMIF($K$2:K76,J76,$L$2:L76))/(COUNTIF($K$2:K76,J76)),0)</f>
        <v>0</v>
      </c>
      <c r="AB76" s="1">
        <f t="shared" si="64"/>
        <v>0</v>
      </c>
      <c r="AC76" s="9">
        <f>IFERROR((SUMIF($J$2:J76,K76,$L$2:L76))/(COUNTIF($J$2:J76,K76)),0)</f>
        <v>1</v>
      </c>
      <c r="AD76" s="9">
        <f>IFERROR((SUMIF($J$2:J76,K76,$M$2:M76))/(COUNTIF($J$2:J76,K76)),0)</f>
        <v>0.6</v>
      </c>
      <c r="AE76" s="9">
        <f t="shared" si="65"/>
        <v>0.4</v>
      </c>
      <c r="AF76" s="1">
        <f>IFERROR((SUMIF(K$2:K76,K76,M$2:M76)-M76)/(COUNTIF($K$2:K76,K76)-1),0)</f>
        <v>1.25</v>
      </c>
      <c r="AG76" s="1">
        <f>IFERROR((SUMIF(K$2:K76,K76,L$2:L76)-L76)/(COUNTIF($K$2:K76,K76)-1),0)</f>
        <v>1.5</v>
      </c>
      <c r="AH76" s="1">
        <f t="shared" si="66"/>
        <v>-0.25</v>
      </c>
      <c r="AI76" s="1">
        <f t="shared" si="67"/>
        <v>0</v>
      </c>
      <c r="AJ76" s="1">
        <f t="shared" si="68"/>
        <v>3</v>
      </c>
      <c r="AK76" s="1">
        <f>SUMIF($J$2:K76,J76,AI$2:AJ76)-AI76</f>
        <v>0</v>
      </c>
      <c r="AL76" s="1">
        <f>SUMIF($AY$2:AZ76,AY76,$BI$2:BJ76)-BI76</f>
        <v>14</v>
      </c>
      <c r="AM76" s="1">
        <f>IFERROR((AK76)/(COUNTIF($J$2:K76,J76)-1),0)</f>
        <v>0</v>
      </c>
      <c r="AN76" s="1">
        <f>IFERROR((AL76)/(COUNTIF($J$2:K76,K76)-1),0)</f>
        <v>1.5555555555555556</v>
      </c>
      <c r="AP76" t="str">
        <f t="shared" si="69"/>
        <v>Wolfsberger AC</v>
      </c>
      <c r="AQ76">
        <f>COUNTIF($J$2:J76,J76)</f>
        <v>1</v>
      </c>
      <c r="AR76">
        <f>COUNTIF($K$2:K76,K76)</f>
        <v>5</v>
      </c>
      <c r="AT76" s="1" t="str">
        <f t="shared" si="70"/>
        <v>FC Gleisdorf 09</v>
      </c>
      <c r="AU76" s="1" t="str">
        <f t="shared" si="71"/>
        <v>Wolfsberger AC</v>
      </c>
      <c r="AV76">
        <f t="shared" si="72"/>
        <v>2</v>
      </c>
      <c r="AW76" s="1">
        <f t="shared" si="73"/>
        <v>1</v>
      </c>
      <c r="AY76" t="str">
        <f t="shared" si="32"/>
        <v>Wolfsberger AC</v>
      </c>
      <c r="AZ76" t="str">
        <f t="shared" si="33"/>
        <v>FC Gleisdorf 09</v>
      </c>
      <c r="BA76">
        <f t="shared" si="34"/>
        <v>2</v>
      </c>
      <c r="BB76">
        <f t="shared" si="35"/>
        <v>1</v>
      </c>
      <c r="BD76" t="str">
        <f t="shared" si="36"/>
        <v>Wolfsberger AC</v>
      </c>
      <c r="BE76" t="str">
        <f t="shared" si="37"/>
        <v>FC Gleisdorf 09</v>
      </c>
      <c r="BF76">
        <f t="shared" si="74"/>
        <v>1</v>
      </c>
      <c r="BG76">
        <f t="shared" si="75"/>
        <v>2</v>
      </c>
      <c r="BI76">
        <f t="shared" si="38"/>
        <v>3</v>
      </c>
      <c r="BJ76">
        <f t="shared" si="39"/>
        <v>0</v>
      </c>
    </row>
    <row r="77" spans="1:62" x14ac:dyDescent="0.3">
      <c r="A77" t="s">
        <v>41</v>
      </c>
      <c r="B77" s="15" t="s">
        <v>152</v>
      </c>
      <c r="C77" t="s">
        <v>35</v>
      </c>
      <c r="D77" t="s">
        <v>70</v>
      </c>
      <c r="E77" t="s">
        <v>46</v>
      </c>
      <c r="F77" s="11">
        <v>0.77083333333333337</v>
      </c>
      <c r="G77">
        <v>2050</v>
      </c>
      <c r="H77" s="1">
        <v>3</v>
      </c>
      <c r="I77" s="1">
        <v>0</v>
      </c>
      <c r="J77" s="1" t="s">
        <v>153</v>
      </c>
      <c r="K77" s="1" t="s">
        <v>81</v>
      </c>
      <c r="L77" s="1">
        <v>0</v>
      </c>
      <c r="M77" s="1">
        <v>3</v>
      </c>
      <c r="N77" s="1" t="str">
        <f t="shared" si="58"/>
        <v>N</v>
      </c>
      <c r="O77" s="1" t="str">
        <f t="shared" si="59"/>
        <v>S</v>
      </c>
      <c r="P77" s="1">
        <f t="shared" si="60"/>
        <v>-3</v>
      </c>
      <c r="Q77" s="4">
        <f>IFERROR((SUMIF($J$2:K77,J77,$L$2:M77)-L77)/(COUNTIF($J$2:K77,J77)-1),0)</f>
        <v>0</v>
      </c>
      <c r="R77" s="4">
        <f>IFERROR((SUMIF($AT$2:AT77,AT77,$AV$2:AW77)-AV77)/(COUNTIF($J$2:K77,J77)-1),0)</f>
        <v>0</v>
      </c>
      <c r="S77" s="4">
        <f t="shared" ref="S77:S140" si="76">Q77-R77</f>
        <v>0</v>
      </c>
      <c r="T77" s="5">
        <f>IFERROR((SUMIF($AY$2:AZ77,AY77,$BA$2:BB77)-BA77)/(COUNTIF($J$2:K77,K77)-1),0)</f>
        <v>1.7142857142857142</v>
      </c>
      <c r="U77" s="5">
        <f>IFERROR((SUMIF($BD$2:BE77,BD77,$BF$2:BG77)-BF77)/(COUNTIF($J$2:K77,K77)-1),0)</f>
        <v>1.5</v>
      </c>
      <c r="V77" s="5">
        <f t="shared" ref="V77:V140" si="77">T77-U77</f>
        <v>0.21428571428571419</v>
      </c>
      <c r="W77" s="9">
        <f>IFERROR((SUMIF($J$2:J77,J77,L$2:L77)-L77)/(COUNTIF($J$2:J77,J77)-1),0)</f>
        <v>0</v>
      </c>
      <c r="X77" s="9">
        <f>IFERROR((SUMIF($J$2:J77,J77,M$2:M77)-M77)/(COUNTIF($J$2:J77,J77)-1),0)</f>
        <v>0</v>
      </c>
      <c r="Y77" s="9">
        <f t="shared" ref="Y77:Y140" si="78">W77-X77</f>
        <v>0</v>
      </c>
      <c r="Z77" s="1">
        <f>IFERROR((SUMIF($K$2:K77,J77,$M$2:M77))/(COUNTIF($K$2:K77,J77)),0)</f>
        <v>0</v>
      </c>
      <c r="AA77" s="1">
        <f>IFERROR((SUMIF($K$2:K77,J77,$L$2:L77))/(COUNTIF($K$2:K77,J77)),0)</f>
        <v>0</v>
      </c>
      <c r="AB77" s="1">
        <f t="shared" ref="AB77:AB140" si="79">Z77-AA77</f>
        <v>0</v>
      </c>
      <c r="AC77" s="9">
        <f>IFERROR((SUMIF($J$2:J77,K77,$L$2:L77))/(COUNTIF($J$2:J77,K77)),0)</f>
        <v>1.7142857142857142</v>
      </c>
      <c r="AD77" s="9">
        <f>IFERROR((SUMIF($J$2:J77,K77,$M$2:M77))/(COUNTIF($J$2:J77,K77)),0)</f>
        <v>1.7142857142857142</v>
      </c>
      <c r="AE77" s="9">
        <f t="shared" ref="AE77:AE140" si="80">AC77-AD77</f>
        <v>0</v>
      </c>
      <c r="AF77" s="1">
        <f>IFERROR((SUMIF(K$2:K77,K77,M$2:M77)-M77)/(COUNTIF($K$2:K77,K77)-1),0)</f>
        <v>1.7142857142857142</v>
      </c>
      <c r="AG77" s="1">
        <f>IFERROR((SUMIF(K$2:K77,K77,L$2:L77)-L77)/(COUNTIF($K$2:K77,K77)-1),0)</f>
        <v>1.2857142857142858</v>
      </c>
      <c r="AH77" s="1">
        <f t="shared" ref="AH77:AH140" si="81">AF77-AG77</f>
        <v>0.42857142857142838</v>
      </c>
      <c r="AI77" s="1">
        <f t="shared" si="67"/>
        <v>0</v>
      </c>
      <c r="AJ77" s="1">
        <f t="shared" si="68"/>
        <v>3</v>
      </c>
      <c r="AK77" s="1">
        <f>SUMIF($J$2:K77,J77,AI$2:AJ77)-AI77</f>
        <v>0</v>
      </c>
      <c r="AL77" s="1">
        <f>SUMIF($AY$2:AZ77,AY77,$BI$2:BJ77)-BI77</f>
        <v>22</v>
      </c>
      <c r="AM77" s="1">
        <f>IFERROR((AK77)/(COUNTIF($J$2:K77,J77)-1),0)</f>
        <v>0</v>
      </c>
      <c r="AN77" s="1">
        <f>IFERROR((AL77)/(COUNTIF($J$2:K77,K77)-1),0)</f>
        <v>1.5714285714285714</v>
      </c>
      <c r="AT77" s="1" t="str">
        <f t="shared" si="70"/>
        <v>Union Vöcklamarkt</v>
      </c>
      <c r="AU77" s="1" t="str">
        <f t="shared" si="71"/>
        <v>FK Austria Wien</v>
      </c>
      <c r="AV77">
        <f t="shared" si="72"/>
        <v>3</v>
      </c>
      <c r="AW77" s="1">
        <f t="shared" si="73"/>
        <v>0</v>
      </c>
      <c r="AY77" t="str">
        <f t="shared" si="32"/>
        <v>FK Austria Wien</v>
      </c>
      <c r="AZ77" t="str">
        <f t="shared" si="33"/>
        <v>Union Vöcklamarkt</v>
      </c>
      <c r="BA77">
        <f t="shared" si="34"/>
        <v>3</v>
      </c>
      <c r="BB77">
        <f t="shared" si="35"/>
        <v>0</v>
      </c>
      <c r="BD77" t="str">
        <f t="shared" si="36"/>
        <v>FK Austria Wien</v>
      </c>
      <c r="BE77" t="str">
        <f t="shared" si="37"/>
        <v>Union Vöcklamarkt</v>
      </c>
      <c r="BF77">
        <f t="shared" si="74"/>
        <v>0</v>
      </c>
      <c r="BG77">
        <f t="shared" si="75"/>
        <v>3</v>
      </c>
      <c r="BI77">
        <f t="shared" si="38"/>
        <v>3</v>
      </c>
      <c r="BJ77">
        <f t="shared" si="39"/>
        <v>0</v>
      </c>
    </row>
    <row r="78" spans="1:62" x14ac:dyDescent="0.3">
      <c r="A78" t="s">
        <v>41</v>
      </c>
      <c r="B78" s="15" t="s">
        <v>152</v>
      </c>
      <c r="C78" t="s">
        <v>35</v>
      </c>
      <c r="D78" t="s">
        <v>70</v>
      </c>
      <c r="E78" t="s">
        <v>46</v>
      </c>
      <c r="F78" s="11">
        <v>0.75</v>
      </c>
      <c r="G78">
        <v>1123</v>
      </c>
      <c r="H78" s="1">
        <v>4</v>
      </c>
      <c r="I78" s="1">
        <v>0</v>
      </c>
      <c r="J78" s="1" t="s">
        <v>177</v>
      </c>
      <c r="K78" s="1" t="s">
        <v>68</v>
      </c>
      <c r="L78" s="1">
        <v>1</v>
      </c>
      <c r="M78" s="1">
        <v>2</v>
      </c>
      <c r="N78" s="1" t="str">
        <f t="shared" si="58"/>
        <v>N</v>
      </c>
      <c r="O78" s="1" t="str">
        <f t="shared" si="59"/>
        <v>S</v>
      </c>
      <c r="P78" s="1">
        <f t="shared" si="60"/>
        <v>-1</v>
      </c>
      <c r="Q78" s="4">
        <f>IFERROR((SUMIF($J$2:K78,J78,$L$2:M78)-L78)/(COUNTIF($J$2:K78,J78)-1),0)</f>
        <v>0</v>
      </c>
      <c r="R78" s="4">
        <f>IFERROR((SUMIF($AT$2:AT78,AT78,$AV$2:AW78)-AV78)/(COUNTIF($J$2:K78,J78)-1),0)</f>
        <v>0</v>
      </c>
      <c r="S78" s="4">
        <f t="shared" si="76"/>
        <v>0</v>
      </c>
      <c r="T78" s="5">
        <f>IFERROR((SUMIF($AY$2:AZ78,AY78,$BA$2:BB78)-BA78)/(COUNTIF($J$2:K78,K78)-1),0)</f>
        <v>1.8461538461538463</v>
      </c>
      <c r="U78" s="5">
        <f>IFERROR((SUMIF($BD$2:BE78,BD78,$BF$2:BG78)-BF78)/(COUNTIF($J$2:K78,K78)-1),0)</f>
        <v>1.2307692307692308</v>
      </c>
      <c r="V78" s="5">
        <f t="shared" si="77"/>
        <v>0.61538461538461542</v>
      </c>
      <c r="W78" s="9">
        <f>IFERROR((SUMIF($J$2:J78,J78,L$2:L78)-L78)/(COUNTIF($J$2:J78,J78)-1),0)</f>
        <v>0</v>
      </c>
      <c r="X78" s="9">
        <f>IFERROR((SUMIF($J$2:J78,J78,M$2:M78)-M78)/(COUNTIF($J$2:J78,J78)-1),0)</f>
        <v>0</v>
      </c>
      <c r="Y78" s="9">
        <f t="shared" si="78"/>
        <v>0</v>
      </c>
      <c r="Z78" s="1">
        <f>IFERROR((SUMIF($K$2:K78,J78,$M$2:M78))/(COUNTIF($K$2:K78,J78)),0)</f>
        <v>0</v>
      </c>
      <c r="AA78" s="1">
        <f>IFERROR((SUMIF($K$2:K78,J78,$L$2:L78))/(COUNTIF($K$2:K78,J78)),0)</f>
        <v>0</v>
      </c>
      <c r="AB78" s="1">
        <f t="shared" si="79"/>
        <v>0</v>
      </c>
      <c r="AC78" s="9">
        <f>IFERROR((SUMIF($J$2:J78,K78,$L$2:L78))/(COUNTIF($J$2:J78,K78)),0)</f>
        <v>1.4</v>
      </c>
      <c r="AD78" s="9">
        <f>IFERROR((SUMIF($J$2:J78,K78,$M$2:M78))/(COUNTIF($J$2:J78,K78)),0)</f>
        <v>1.2</v>
      </c>
      <c r="AE78" s="9">
        <f t="shared" si="80"/>
        <v>0.19999999999999996</v>
      </c>
      <c r="AF78" s="1">
        <f>IFERROR((SUMIF(K$2:K78,K78,M$2:M78)-M78)/(COUNTIF($K$2:K78,K78)-1),0)</f>
        <v>2.125</v>
      </c>
      <c r="AG78" s="1">
        <f>IFERROR((SUMIF(K$2:K78,K78,L$2:L78)-L78)/(COUNTIF($K$2:K78,K78)-1),0)</f>
        <v>1.25</v>
      </c>
      <c r="AH78" s="1">
        <f t="shared" si="81"/>
        <v>0.875</v>
      </c>
      <c r="AI78" s="1">
        <f t="shared" si="67"/>
        <v>0</v>
      </c>
      <c r="AJ78" s="1">
        <f t="shared" si="68"/>
        <v>3</v>
      </c>
      <c r="AK78" s="1">
        <f>SUMIF($J$2:K78,J78,AI$2:AJ78)-AI78</f>
        <v>0</v>
      </c>
      <c r="AL78" s="1">
        <f>SUMIF($AY$2:AZ78,AY78,$BI$2:BJ78)-BI78</f>
        <v>25</v>
      </c>
      <c r="AM78" s="1">
        <f>IFERROR((AK78)/(COUNTIF($J$2:K78,J78)-1),0)</f>
        <v>0</v>
      </c>
      <c r="AN78" s="1">
        <f>IFERROR((AL78)/(COUNTIF($J$2:K78,K78)-1),0)</f>
        <v>1.9230769230769231</v>
      </c>
      <c r="AT78" s="1" t="str">
        <f t="shared" si="70"/>
        <v>USK Anif</v>
      </c>
      <c r="AU78" s="1" t="str">
        <f t="shared" si="71"/>
        <v>SK Sturm Graz</v>
      </c>
      <c r="AV78">
        <f t="shared" si="72"/>
        <v>2</v>
      </c>
      <c r="AW78" s="1">
        <f t="shared" si="73"/>
        <v>1</v>
      </c>
      <c r="AY78" t="str">
        <f t="shared" si="32"/>
        <v>SK Sturm Graz</v>
      </c>
      <c r="AZ78" t="str">
        <f t="shared" si="33"/>
        <v>USK Anif</v>
      </c>
      <c r="BA78">
        <f t="shared" si="34"/>
        <v>2</v>
      </c>
      <c r="BB78">
        <f t="shared" si="35"/>
        <v>1</v>
      </c>
      <c r="BD78" t="str">
        <f t="shared" si="36"/>
        <v>SK Sturm Graz</v>
      </c>
      <c r="BE78" t="str">
        <f t="shared" si="37"/>
        <v>USK Anif</v>
      </c>
      <c r="BF78">
        <f t="shared" si="74"/>
        <v>1</v>
      </c>
      <c r="BG78">
        <f t="shared" si="75"/>
        <v>2</v>
      </c>
      <c r="BI78">
        <f t="shared" si="38"/>
        <v>3</v>
      </c>
      <c r="BJ78">
        <f t="shared" si="39"/>
        <v>0</v>
      </c>
    </row>
    <row r="79" spans="1:62" x14ac:dyDescent="0.3">
      <c r="A79" t="s">
        <v>41</v>
      </c>
      <c r="B79" s="15" t="s">
        <v>152</v>
      </c>
      <c r="C79" t="s">
        <v>35</v>
      </c>
      <c r="D79" t="s">
        <v>70</v>
      </c>
      <c r="E79" t="s">
        <v>46</v>
      </c>
      <c r="F79" s="11">
        <v>0.85416666666666663</v>
      </c>
      <c r="G79">
        <v>4100</v>
      </c>
      <c r="H79" s="1">
        <v>4</v>
      </c>
      <c r="I79" s="1">
        <v>0</v>
      </c>
      <c r="J79" s="1" t="s">
        <v>208</v>
      </c>
      <c r="K79" s="1" t="s">
        <v>71</v>
      </c>
      <c r="L79" s="1">
        <v>0</v>
      </c>
      <c r="M79" s="1">
        <v>4</v>
      </c>
      <c r="N79" s="1" t="str">
        <f t="shared" si="58"/>
        <v>N</v>
      </c>
      <c r="O79" s="1" t="str">
        <f t="shared" si="59"/>
        <v>S</v>
      </c>
      <c r="P79" s="1">
        <f t="shared" si="60"/>
        <v>-4</v>
      </c>
      <c r="Q79" s="4">
        <f>IFERROR((SUMIF($J$2:K79,J79,$L$2:M79)-L79)/(COUNTIF($J$2:K79,J79)-1),0)</f>
        <v>0</v>
      </c>
      <c r="R79" s="4">
        <f>IFERROR((SUMIF($AT$2:AT79,AT79,$AV$2:AW79)-AV79)/(COUNTIF($J$2:K79,J79)-1),0)</f>
        <v>0</v>
      </c>
      <c r="S79" s="4">
        <f t="shared" si="76"/>
        <v>0</v>
      </c>
      <c r="T79" s="5">
        <f>IFERROR((SUMIF($AY$2:AZ79,AY79,$BA$2:BB79)-BA79)/(COUNTIF($J$2:K79,K79)-1),0)</f>
        <v>1.8888888888888888</v>
      </c>
      <c r="U79" s="5">
        <f>IFERROR((SUMIF($BD$2:BE79,BD79,$BF$2:BG79)-BF79)/(COUNTIF($J$2:K79,K79)-1),0)</f>
        <v>1.5555555555555556</v>
      </c>
      <c r="V79" s="5">
        <f t="shared" si="77"/>
        <v>0.33333333333333326</v>
      </c>
      <c r="W79" s="9">
        <f>IFERROR((SUMIF($J$2:J79,J79,L$2:L79)-L79)/(COUNTIF($J$2:J79,J79)-1),0)</f>
        <v>0</v>
      </c>
      <c r="X79" s="9">
        <f>IFERROR((SUMIF($J$2:J79,J79,M$2:M79)-M79)/(COUNTIF($J$2:J79,J79)-1),0)</f>
        <v>0</v>
      </c>
      <c r="Y79" s="9">
        <f t="shared" si="78"/>
        <v>0</v>
      </c>
      <c r="Z79" s="1">
        <f>IFERROR((SUMIF($K$2:K79,J79,$M$2:M79))/(COUNTIF($K$2:K79,J79)),0)</f>
        <v>0</v>
      </c>
      <c r="AA79" s="1">
        <f>IFERROR((SUMIF($K$2:K79,J79,$L$2:L79))/(COUNTIF($K$2:K79,J79)),0)</f>
        <v>0</v>
      </c>
      <c r="AB79" s="1">
        <f t="shared" si="79"/>
        <v>0</v>
      </c>
      <c r="AC79" s="9">
        <f>IFERROR((SUMIF($J$2:J79,K79,$L$2:L79))/(COUNTIF($J$2:J79,K79)),0)</f>
        <v>1.5</v>
      </c>
      <c r="AD79" s="9">
        <f>IFERROR((SUMIF($J$2:J79,K79,$M$2:M79))/(COUNTIF($J$2:J79,K79)),0)</f>
        <v>1.5</v>
      </c>
      <c r="AE79" s="9">
        <f t="shared" si="80"/>
        <v>0</v>
      </c>
      <c r="AF79" s="1">
        <f>IFERROR((SUMIF(K$2:K79,K79,M$2:M79)-M79)/(COUNTIF($K$2:K79,K79)-1),0)</f>
        <v>2.2000000000000002</v>
      </c>
      <c r="AG79" s="1">
        <f>IFERROR((SUMIF(K$2:K79,K79,L$2:L79)-L79)/(COUNTIF($K$2:K79,K79)-1),0)</f>
        <v>1.6</v>
      </c>
      <c r="AH79" s="1">
        <f t="shared" si="81"/>
        <v>0.60000000000000009</v>
      </c>
      <c r="AI79" s="1">
        <f t="shared" si="67"/>
        <v>0</v>
      </c>
      <c r="AJ79" s="1">
        <f t="shared" si="68"/>
        <v>3</v>
      </c>
      <c r="AK79" s="1">
        <f>SUMIF($J$2:K79,J79,AI$2:AJ79)-AI79</f>
        <v>0</v>
      </c>
      <c r="AL79" s="1">
        <f>SUMIF($AY$2:AZ79,AY79,$BI$2:BJ79)-BI79</f>
        <v>13</v>
      </c>
      <c r="AM79" s="1">
        <f>IFERROR((AK79)/(COUNTIF($J$2:K79,J79)-1),0)</f>
        <v>0</v>
      </c>
      <c r="AN79" s="1">
        <f>IFERROR((AL79)/(COUNTIF($J$2:K79,K79)-1),0)</f>
        <v>1.4444444444444444</v>
      </c>
      <c r="AT79" s="1" t="str">
        <f t="shared" si="70"/>
        <v>ASK Elektra</v>
      </c>
      <c r="AU79" s="1" t="str">
        <f t="shared" si="71"/>
        <v>SK Rapid Wien</v>
      </c>
      <c r="AV79">
        <f t="shared" si="72"/>
        <v>4</v>
      </c>
      <c r="AW79" s="1">
        <f t="shared" si="73"/>
        <v>0</v>
      </c>
      <c r="AY79" t="str">
        <f t="shared" si="32"/>
        <v>SK Rapid Wien</v>
      </c>
      <c r="AZ79" t="str">
        <f t="shared" si="33"/>
        <v>ASK Elektra</v>
      </c>
      <c r="BA79">
        <f t="shared" si="34"/>
        <v>4</v>
      </c>
      <c r="BB79">
        <f t="shared" si="35"/>
        <v>0</v>
      </c>
      <c r="BD79" t="str">
        <f t="shared" si="36"/>
        <v>SK Rapid Wien</v>
      </c>
      <c r="BE79" t="str">
        <f t="shared" si="37"/>
        <v>ASK Elektra</v>
      </c>
      <c r="BF79">
        <f t="shared" si="74"/>
        <v>0</v>
      </c>
      <c r="BG79">
        <f t="shared" si="75"/>
        <v>4</v>
      </c>
      <c r="BI79">
        <f t="shared" si="38"/>
        <v>3</v>
      </c>
      <c r="BJ79">
        <f t="shared" si="39"/>
        <v>0</v>
      </c>
    </row>
    <row r="80" spans="1:62" x14ac:dyDescent="0.3">
      <c r="A80" t="s">
        <v>41</v>
      </c>
      <c r="B80" s="15">
        <v>42998</v>
      </c>
      <c r="C80" t="s">
        <v>35</v>
      </c>
      <c r="D80" t="s">
        <v>70</v>
      </c>
      <c r="E80" t="s">
        <v>46</v>
      </c>
      <c r="F80" s="11">
        <v>0.79166666666666663</v>
      </c>
      <c r="G80">
        <v>900</v>
      </c>
      <c r="H80" s="1">
        <v>4</v>
      </c>
      <c r="I80" s="1" t="s">
        <v>78</v>
      </c>
      <c r="J80" s="1" t="s">
        <v>225</v>
      </c>
      <c r="K80" s="1" t="s">
        <v>58</v>
      </c>
      <c r="L80" s="1">
        <v>2</v>
      </c>
      <c r="M80" s="1">
        <v>2</v>
      </c>
      <c r="N80" s="1" t="str">
        <f t="shared" si="58"/>
        <v>U</v>
      </c>
      <c r="O80" s="1" t="str">
        <f t="shared" si="59"/>
        <v>U</v>
      </c>
      <c r="P80" s="1">
        <f t="shared" si="60"/>
        <v>0</v>
      </c>
      <c r="Q80" s="4">
        <f>IFERROR((SUMIF($J$2:K80,J80,$L$2:M80)-L80)/(COUNTIF($J$2:K80,J80)-1),0)</f>
        <v>0</v>
      </c>
      <c r="R80" s="4">
        <f>IFERROR((SUMIF($AT$2:AT80,AT80,$AV$2:AW80)-AV80)/(COUNTIF($J$2:K80,J80)-1),0)</f>
        <v>0</v>
      </c>
      <c r="S80" s="4">
        <f t="shared" si="76"/>
        <v>0</v>
      </c>
      <c r="T80" s="5">
        <f>IFERROR((SUMIF($AY$2:AZ80,AY80,$BA$2:BB80)-BA80)/(COUNTIF($J$2:K80,K80)-1),0)</f>
        <v>1.5625</v>
      </c>
      <c r="U80" s="5">
        <f>IFERROR((SUMIF($BD$2:BE80,BD80,$BF$2:BG80)-BF80)/(COUNTIF($J$2:K80,K80)-1),0)</f>
        <v>1.0625</v>
      </c>
      <c r="V80" s="5">
        <f t="shared" si="77"/>
        <v>0.5</v>
      </c>
      <c r="W80" s="9">
        <f>IFERROR((SUMIF($J$2:J80,J80,L$2:L80)-L80)/(COUNTIF($J$2:J80,J80)-1),0)</f>
        <v>0</v>
      </c>
      <c r="X80" s="9">
        <f>IFERROR((SUMIF($J$2:J80,J80,M$2:M80)-M80)/(COUNTIF($J$2:J80,J80)-1),0)</f>
        <v>0</v>
      </c>
      <c r="Y80" s="9">
        <f t="shared" si="78"/>
        <v>0</v>
      </c>
      <c r="Z80" s="1">
        <f>IFERROR((SUMIF($K$2:K80,J80,$M$2:M80))/(COUNTIF($K$2:K80,J80)),0)</f>
        <v>0</v>
      </c>
      <c r="AA80" s="1">
        <f>IFERROR((SUMIF($K$2:K80,J80,$L$2:L80))/(COUNTIF($K$2:K80,J80)),0)</f>
        <v>0</v>
      </c>
      <c r="AB80" s="1">
        <f t="shared" si="79"/>
        <v>0</v>
      </c>
      <c r="AC80" s="9">
        <f>IFERROR((SUMIF($J$2:J80,K80,$L$2:L80))/(COUNTIF($J$2:J80,K80)),0)</f>
        <v>1.375</v>
      </c>
      <c r="AD80" s="9">
        <f>IFERROR((SUMIF($J$2:J80,K80,$M$2:M80))/(COUNTIF($J$2:J80,K80)),0)</f>
        <v>0.875</v>
      </c>
      <c r="AE80" s="9">
        <f t="shared" si="80"/>
        <v>0.5</v>
      </c>
      <c r="AF80" s="1">
        <f>IFERROR((SUMIF(K$2:K80,K80,M$2:M80)-M80)/(COUNTIF($K$2:K80,K80)-1),0)</f>
        <v>1.75</v>
      </c>
      <c r="AG80" s="1">
        <f>IFERROR((SUMIF(K$2:K80,K80,L$2:L80)-L80)/(COUNTIF($K$2:K80,K80)-1),0)</f>
        <v>1.25</v>
      </c>
      <c r="AH80" s="1">
        <f t="shared" si="81"/>
        <v>0.5</v>
      </c>
      <c r="AI80" s="1">
        <f t="shared" si="67"/>
        <v>1</v>
      </c>
      <c r="AJ80" s="1">
        <f t="shared" si="68"/>
        <v>1</v>
      </c>
      <c r="AK80" s="1">
        <f>SUMIF($J$2:K80,J80,AI$2:AJ80)-AI80</f>
        <v>0</v>
      </c>
      <c r="AL80" s="1">
        <f>SUMIF($AY$2:AZ80,AY80,$BI$2:BJ80)-BI80</f>
        <v>24</v>
      </c>
      <c r="AM80" s="1">
        <f>IFERROR((AK80)/(COUNTIF($J$2:K80,J80)-1),0)</f>
        <v>0</v>
      </c>
      <c r="AN80" s="1">
        <f>IFERROR((AL80)/(COUNTIF($J$2:K80,K80)-1),0)</f>
        <v>1.5</v>
      </c>
      <c r="AT80" s="1" t="str">
        <f t="shared" si="70"/>
        <v>Union Gurten</v>
      </c>
      <c r="AU80" s="1" t="str">
        <f t="shared" si="71"/>
        <v>SC Rheindorf Altach</v>
      </c>
      <c r="AV80">
        <f t="shared" si="72"/>
        <v>2</v>
      </c>
      <c r="AW80" s="1">
        <f t="shared" si="73"/>
        <v>2</v>
      </c>
      <c r="AY80" t="str">
        <f t="shared" si="32"/>
        <v>SC Rheindorf Altach</v>
      </c>
      <c r="AZ80" t="str">
        <f t="shared" si="33"/>
        <v>Union Gurten</v>
      </c>
      <c r="BA80">
        <f t="shared" si="34"/>
        <v>2</v>
      </c>
      <c r="BB80">
        <f t="shared" si="35"/>
        <v>2</v>
      </c>
      <c r="BD80" t="str">
        <f t="shared" si="36"/>
        <v>SC Rheindorf Altach</v>
      </c>
      <c r="BE80" t="str">
        <f t="shared" si="37"/>
        <v>Union Gurten</v>
      </c>
      <c r="BF80">
        <f t="shared" si="74"/>
        <v>2</v>
      </c>
      <c r="BG80">
        <f t="shared" si="75"/>
        <v>2</v>
      </c>
      <c r="BI80">
        <f t="shared" si="38"/>
        <v>1</v>
      </c>
      <c r="BJ80">
        <f t="shared" si="39"/>
        <v>1</v>
      </c>
    </row>
    <row r="81" spans="1:62" x14ac:dyDescent="0.3">
      <c r="A81" t="s">
        <v>41</v>
      </c>
      <c r="B81" s="15">
        <v>42999</v>
      </c>
      <c r="C81" t="s">
        <v>35</v>
      </c>
      <c r="D81" t="s">
        <v>70</v>
      </c>
      <c r="E81" t="s">
        <v>61</v>
      </c>
      <c r="F81" s="11">
        <v>0.79166666666666663</v>
      </c>
      <c r="G81">
        <v>1800</v>
      </c>
      <c r="H81" s="1">
        <v>4</v>
      </c>
      <c r="I81" s="1" t="s">
        <v>78</v>
      </c>
      <c r="J81" s="1" t="s">
        <v>79</v>
      </c>
      <c r="K81" s="1" t="s">
        <v>40</v>
      </c>
      <c r="L81" s="1">
        <v>1</v>
      </c>
      <c r="M81" s="1">
        <v>1</v>
      </c>
      <c r="N81" s="1" t="str">
        <f t="shared" si="58"/>
        <v>U</v>
      </c>
      <c r="O81" s="1" t="str">
        <f t="shared" si="59"/>
        <v>U</v>
      </c>
      <c r="P81" s="1">
        <f t="shared" si="60"/>
        <v>0</v>
      </c>
      <c r="Q81" s="4">
        <f>IFERROR((SUMIF($J$2:K81,J81,$L$2:M81)-L81)/(COUNTIF($J$2:K81,J81)-1),0)</f>
        <v>0</v>
      </c>
      <c r="R81" s="4">
        <f>IFERROR((SUMIF($AT$2:AT81,AT81,$AV$2:AW81)-AV81)/(COUNTIF($J$2:K81,J81)-1),0)</f>
        <v>0</v>
      </c>
      <c r="S81" s="4">
        <f t="shared" si="76"/>
        <v>0</v>
      </c>
      <c r="T81" s="5">
        <f>IFERROR((SUMIF($AY$2:AZ81,AY81,$BA$2:BB81)-BA81)/(COUNTIF($J$2:K81,K81)-1),0)</f>
        <v>2.5</v>
      </c>
      <c r="U81" s="5">
        <f>IFERROR((SUMIF($BD$2:BE81,BD81,$BF$2:BG81)-BF81)/(COUNTIF($J$2:K81,K81)-1),0)</f>
        <v>0.625</v>
      </c>
      <c r="V81" s="5">
        <f t="shared" si="77"/>
        <v>1.875</v>
      </c>
      <c r="W81" s="9">
        <f>IFERROR((SUMIF($J$2:J81,J81,L$2:L81)-L81)/(COUNTIF($J$2:J81,J81)-1),0)</f>
        <v>0</v>
      </c>
      <c r="X81" s="9">
        <f>IFERROR((SUMIF($J$2:J81,J81,M$2:M81)-M81)/(COUNTIF($J$2:J81,J81)-1),0)</f>
        <v>0</v>
      </c>
      <c r="Y81" s="9">
        <f t="shared" si="78"/>
        <v>0</v>
      </c>
      <c r="Z81" s="1">
        <f>IFERROR((SUMIF($K$2:K81,J81,$M$2:M81))/(COUNTIF($K$2:K81,J81)),0)</f>
        <v>0</v>
      </c>
      <c r="AA81" s="1">
        <f>IFERROR((SUMIF($K$2:K81,J81,$L$2:L81))/(COUNTIF($K$2:K81,J81)),0)</f>
        <v>0</v>
      </c>
      <c r="AB81" s="1">
        <f t="shared" si="79"/>
        <v>0</v>
      </c>
      <c r="AC81" s="9">
        <f>IFERROR((SUMIF($J$2:J81,K81,$L$2:L81))/(COUNTIF($J$2:J81,K81)),0)</f>
        <v>3</v>
      </c>
      <c r="AD81" s="9">
        <f>IFERROR((SUMIF($J$2:J81,K81,$M$2:M81))/(COUNTIF($J$2:J81,K81)),0)</f>
        <v>0.8571428571428571</v>
      </c>
      <c r="AE81" s="9">
        <f t="shared" si="80"/>
        <v>2.1428571428571428</v>
      </c>
      <c r="AF81" s="1">
        <f>IFERROR((SUMIF(K$2:K81,K81,M$2:M81)-M81)/(COUNTIF($K$2:K81,K81)-1),0)</f>
        <v>2.1111111111111112</v>
      </c>
      <c r="AG81" s="1">
        <f>IFERROR((SUMIF(K$2:K81,K81,L$2:L81)-L81)/(COUNTIF($K$2:K81,K81)-1),0)</f>
        <v>0.44444444444444442</v>
      </c>
      <c r="AH81" s="1">
        <f t="shared" si="81"/>
        <v>1.6666666666666667</v>
      </c>
      <c r="AI81" s="1">
        <f t="shared" si="67"/>
        <v>1</v>
      </c>
      <c r="AJ81" s="1">
        <f t="shared" si="68"/>
        <v>1</v>
      </c>
      <c r="AK81" s="1">
        <f>SUMIF($J$2:K81,J81,AI$2:AJ81)-AI81</f>
        <v>0</v>
      </c>
      <c r="AL81" s="1">
        <f>SUMIF($AY$2:AZ81,AY81,$BI$2:BJ81)-BI81</f>
        <v>35</v>
      </c>
      <c r="AM81" s="1">
        <f>IFERROR((AK81)/(COUNTIF($J$2:K81,J81)-1),0)</f>
        <v>0</v>
      </c>
      <c r="AN81" s="1">
        <f>IFERROR((AL81)/(COUNTIF($J$2:K81,K81)-1),0)</f>
        <v>2.1875</v>
      </c>
      <c r="AT81" s="1" t="str">
        <f t="shared" si="70"/>
        <v>ASK-BSC Bruck/Leitha</v>
      </c>
      <c r="AU81" s="1" t="str">
        <f t="shared" si="71"/>
        <v>Red Bull Salzburg</v>
      </c>
      <c r="AV81">
        <f t="shared" si="72"/>
        <v>1</v>
      </c>
      <c r="AW81" s="1">
        <f t="shared" si="73"/>
        <v>1</v>
      </c>
      <c r="AY81" t="str">
        <f t="shared" si="32"/>
        <v>Red Bull Salzburg</v>
      </c>
      <c r="AZ81" t="str">
        <f t="shared" si="33"/>
        <v>ASK-BSC Bruck/Leitha</v>
      </c>
      <c r="BA81">
        <f t="shared" si="34"/>
        <v>1</v>
      </c>
      <c r="BB81">
        <f t="shared" si="35"/>
        <v>1</v>
      </c>
      <c r="BD81" t="str">
        <f t="shared" si="36"/>
        <v>Red Bull Salzburg</v>
      </c>
      <c r="BE81" t="str">
        <f t="shared" si="37"/>
        <v>ASK-BSC Bruck/Leitha</v>
      </c>
      <c r="BF81">
        <f t="shared" si="74"/>
        <v>1</v>
      </c>
      <c r="BG81">
        <f t="shared" si="75"/>
        <v>1</v>
      </c>
      <c r="BI81">
        <f t="shared" si="38"/>
        <v>1</v>
      </c>
      <c r="BJ81">
        <f t="shared" si="39"/>
        <v>1</v>
      </c>
    </row>
    <row r="82" spans="1:62" x14ac:dyDescent="0.3">
      <c r="A82" t="s">
        <v>47</v>
      </c>
      <c r="B82" s="15" t="s">
        <v>178</v>
      </c>
      <c r="C82" t="s">
        <v>35</v>
      </c>
      <c r="D82" t="s">
        <v>70</v>
      </c>
      <c r="E82" t="s">
        <v>43</v>
      </c>
      <c r="F82" s="11">
        <v>0.77083333333333337</v>
      </c>
      <c r="G82">
        <v>9312</v>
      </c>
      <c r="H82" s="1">
        <v>3</v>
      </c>
      <c r="I82" s="1">
        <v>0</v>
      </c>
      <c r="J82" s="1" t="s">
        <v>68</v>
      </c>
      <c r="K82" s="1" t="s">
        <v>58</v>
      </c>
      <c r="L82" s="1">
        <v>0</v>
      </c>
      <c r="M82" s="1">
        <v>0</v>
      </c>
      <c r="N82" s="1" t="str">
        <f t="shared" si="58"/>
        <v>U</v>
      </c>
      <c r="O82" s="1" t="str">
        <f t="shared" si="59"/>
        <v>U</v>
      </c>
      <c r="P82" s="1">
        <f t="shared" si="60"/>
        <v>0</v>
      </c>
      <c r="Q82" s="4">
        <f>IFERROR((SUMIF($J$2:K82,J82,$L$2:M82)-L82)/(COUNTIF($J$2:K82,J82)-1),0)</f>
        <v>1.8571428571428572</v>
      </c>
      <c r="R82" s="4">
        <f>IFERROR((SUMIF($AT$2:AT82,AT82,$AV$2:AW82)-AV82)/(COUNTIF($J$2:K82,J82)-1),0)</f>
        <v>0.42857142857142855</v>
      </c>
      <c r="S82" s="4">
        <f t="shared" si="76"/>
        <v>1.4285714285714286</v>
      </c>
      <c r="T82" s="5">
        <f>IFERROR((SUMIF($AY$2:AZ82,AY82,$BA$2:BB82)-BA82)/(COUNTIF($J$2:K82,K82)-1),0)</f>
        <v>1.588235294117647</v>
      </c>
      <c r="U82" s="5">
        <f>IFERROR((SUMIF($BD$2:BE82,BD82,$BF$2:BG82)-BF82)/(COUNTIF($J$2:K82,K82)-1),0)</f>
        <v>1.1176470588235294</v>
      </c>
      <c r="V82" s="5">
        <f t="shared" si="77"/>
        <v>0.47058823529411753</v>
      </c>
      <c r="W82" s="9">
        <f>IFERROR((SUMIF($J$2:J82,J82,L$2:L82)-L82)/(COUNTIF($J$2:J82,J82)-1),0)</f>
        <v>1.4</v>
      </c>
      <c r="X82" s="9">
        <f>IFERROR((SUMIF($J$2:J82,J82,M$2:M82)-M82)/(COUNTIF($J$2:J82,J82)-1),0)</f>
        <v>1.2</v>
      </c>
      <c r="Y82" s="9">
        <f t="shared" si="78"/>
        <v>0.19999999999999996</v>
      </c>
      <c r="Z82" s="1">
        <f>IFERROR((SUMIF($K$2:K82,J82,$M$2:M82))/(COUNTIF($K$2:K82,J82)),0)</f>
        <v>2.1111111111111112</v>
      </c>
      <c r="AA82" s="1">
        <f>IFERROR((SUMIF($K$2:K82,J82,$L$2:L82))/(COUNTIF($K$2:K82,J82)),0)</f>
        <v>1.2222222222222223</v>
      </c>
      <c r="AB82" s="1">
        <f t="shared" si="79"/>
        <v>0.88888888888888884</v>
      </c>
      <c r="AC82" s="9">
        <f>IFERROR((SUMIF($J$2:J82,K82,$L$2:L82))/(COUNTIF($J$2:J82,K82)),0)</f>
        <v>1.375</v>
      </c>
      <c r="AD82" s="9">
        <f>IFERROR((SUMIF($J$2:J82,K82,$M$2:M82))/(COUNTIF($J$2:J82,K82)),0)</f>
        <v>0.875</v>
      </c>
      <c r="AE82" s="9">
        <f t="shared" si="80"/>
        <v>0.5</v>
      </c>
      <c r="AF82" s="1">
        <f>IFERROR((SUMIF(K$2:K82,K82,M$2:M82)-M82)/(COUNTIF($K$2:K82,K82)-1),0)</f>
        <v>1.7777777777777777</v>
      </c>
      <c r="AG82" s="1">
        <f>IFERROR((SUMIF(K$2:K82,K82,L$2:L82)-L82)/(COUNTIF($K$2:K82,K82)-1),0)</f>
        <v>1.3333333333333333</v>
      </c>
      <c r="AH82" s="1">
        <f t="shared" si="81"/>
        <v>0.44444444444444442</v>
      </c>
      <c r="AI82" s="1">
        <f t="shared" si="67"/>
        <v>1</v>
      </c>
      <c r="AJ82" s="1">
        <f t="shared" si="68"/>
        <v>1</v>
      </c>
      <c r="AK82" s="1">
        <f>SUMIF($J$2:K82,J82,AI$2:AJ82)-AI82</f>
        <v>28</v>
      </c>
      <c r="AL82" s="1">
        <f>SUMIF($AY$2:AZ82,AY82,$BI$2:BJ82)-BI82</f>
        <v>25</v>
      </c>
      <c r="AM82" s="1">
        <f>IFERROR((AK82)/(COUNTIF($J$2:K82,J82)-1),0)</f>
        <v>2</v>
      </c>
      <c r="AN82" s="1">
        <f>IFERROR((AL82)/(COUNTIF($J$2:K82,K82)-1),0)</f>
        <v>1.4705882352941178</v>
      </c>
      <c r="AT82" s="1" t="str">
        <f t="shared" si="70"/>
        <v>SK Sturm Graz</v>
      </c>
      <c r="AU82" s="1" t="str">
        <f t="shared" si="71"/>
        <v>SC Rheindorf Altach</v>
      </c>
      <c r="AV82">
        <f t="shared" si="72"/>
        <v>0</v>
      </c>
      <c r="AW82" s="1">
        <f t="shared" si="73"/>
        <v>0</v>
      </c>
      <c r="AY82" t="str">
        <f t="shared" si="32"/>
        <v>SC Rheindorf Altach</v>
      </c>
      <c r="AZ82" t="str">
        <f t="shared" si="33"/>
        <v>SK Sturm Graz</v>
      </c>
      <c r="BA82">
        <f t="shared" si="34"/>
        <v>0</v>
      </c>
      <c r="BB82">
        <f t="shared" si="35"/>
        <v>0</v>
      </c>
      <c r="BD82" t="str">
        <f t="shared" si="36"/>
        <v>SC Rheindorf Altach</v>
      </c>
      <c r="BE82" t="str">
        <f t="shared" si="37"/>
        <v>SK Sturm Graz</v>
      </c>
      <c r="BF82">
        <f t="shared" si="74"/>
        <v>0</v>
      </c>
      <c r="BG82">
        <f t="shared" si="75"/>
        <v>0</v>
      </c>
      <c r="BI82">
        <f t="shared" si="38"/>
        <v>1</v>
      </c>
      <c r="BJ82">
        <f t="shared" si="39"/>
        <v>1</v>
      </c>
    </row>
    <row r="83" spans="1:62" x14ac:dyDescent="0.3">
      <c r="A83" t="s">
        <v>47</v>
      </c>
      <c r="B83" s="15" t="s">
        <v>178</v>
      </c>
      <c r="C83" t="s">
        <v>35</v>
      </c>
      <c r="D83" t="s">
        <v>70</v>
      </c>
      <c r="E83" t="s">
        <v>43</v>
      </c>
      <c r="F83" s="11">
        <v>0.77083333333333337</v>
      </c>
      <c r="G83">
        <v>5289</v>
      </c>
      <c r="H83" s="1">
        <v>4</v>
      </c>
      <c r="I83" s="1">
        <v>0</v>
      </c>
      <c r="J83" s="1" t="s">
        <v>0</v>
      </c>
      <c r="K83" s="1" t="s">
        <v>76</v>
      </c>
      <c r="L83" s="1">
        <v>2</v>
      </c>
      <c r="M83" s="1">
        <v>2</v>
      </c>
      <c r="N83" s="1" t="str">
        <f t="shared" si="58"/>
        <v>U</v>
      </c>
      <c r="O83" s="1" t="str">
        <f t="shared" si="59"/>
        <v>U</v>
      </c>
      <c r="P83" s="1">
        <f t="shared" si="60"/>
        <v>0</v>
      </c>
      <c r="Q83" s="4">
        <f>IFERROR((SUMIF($J$2:K83,J83,$L$2:M83)-L83)/(COUNTIF($J$2:K83,J83)-1),0)</f>
        <v>1.2</v>
      </c>
      <c r="R83" s="4">
        <f>IFERROR((SUMIF($AT$2:AT83,AT83,$AV$2:AW83)-AV83)/(COUNTIF($J$2:K83,J83)-1),0)</f>
        <v>0.1</v>
      </c>
      <c r="S83" s="4">
        <f t="shared" si="76"/>
        <v>1.0999999999999999</v>
      </c>
      <c r="T83" s="5">
        <f>IFERROR((SUMIF($AY$2:AZ83,AY83,$BA$2:BB83)-BA83)/(COUNTIF($J$2:K83,K83)-1),0)</f>
        <v>1.4444444444444444</v>
      </c>
      <c r="U83" s="5">
        <f>IFERROR((SUMIF($BD$2:BE83,BD83,$BF$2:BG83)-BF83)/(COUNTIF($J$2:K83,K83)-1),0)</f>
        <v>1.8888888888888888</v>
      </c>
      <c r="V83" s="5">
        <f t="shared" si="77"/>
        <v>-0.44444444444444442</v>
      </c>
      <c r="W83" s="9">
        <f>IFERROR((SUMIF($J$2:J83,J83,L$2:L83)-L83)/(COUNTIF($J$2:J83,J83)-1),0)</f>
        <v>1.75</v>
      </c>
      <c r="X83" s="9">
        <f>IFERROR((SUMIF($J$2:J83,J83,M$2:M83)-M83)/(COUNTIF($J$2:J83,J83)-1),0)</f>
        <v>0.25</v>
      </c>
      <c r="Y83" s="9">
        <f t="shared" si="78"/>
        <v>1.5</v>
      </c>
      <c r="Z83" s="1">
        <f>IFERROR((SUMIF($K$2:K83,J83,$M$2:M83))/(COUNTIF($K$2:K83,J83)),0)</f>
        <v>0.83333333333333337</v>
      </c>
      <c r="AA83" s="1">
        <f>IFERROR((SUMIF($K$2:K83,J83,$L$2:L83))/(COUNTIF($K$2:K83,J83)),0)</f>
        <v>1.1666666666666667</v>
      </c>
      <c r="AB83" s="1">
        <f t="shared" si="79"/>
        <v>-0.33333333333333337</v>
      </c>
      <c r="AC83" s="9">
        <f>IFERROR((SUMIF($J$2:J83,K83,$L$2:L83))/(COUNTIF($J$2:J83,K83)),0)</f>
        <v>1</v>
      </c>
      <c r="AD83" s="9">
        <f>IFERROR((SUMIF($J$2:J83,K83,$M$2:M83))/(COUNTIF($J$2:J83,K83)),0)</f>
        <v>2.6</v>
      </c>
      <c r="AE83" s="9">
        <f t="shared" si="80"/>
        <v>-1.6</v>
      </c>
      <c r="AF83" s="1">
        <f>IFERROR((SUMIF(K$2:K83,K83,M$2:M83)-M83)/(COUNTIF($K$2:K83,K83)-1),0)</f>
        <v>2</v>
      </c>
      <c r="AG83" s="1">
        <f>IFERROR((SUMIF(K$2:K83,K83,L$2:L83)-L83)/(COUNTIF($K$2:K83,K83)-1),0)</f>
        <v>1</v>
      </c>
      <c r="AH83" s="1">
        <f t="shared" si="81"/>
        <v>1</v>
      </c>
      <c r="AI83" s="1">
        <f t="shared" si="67"/>
        <v>1</v>
      </c>
      <c r="AJ83" s="1">
        <f t="shared" si="68"/>
        <v>1</v>
      </c>
      <c r="AK83" s="1">
        <f>SUMIF($J$2:K83,J83,AI$2:AJ83)-AI83</f>
        <v>16</v>
      </c>
      <c r="AL83" s="1">
        <f>SUMIF($AY$2:AZ83,AY83,$BI$2:BJ83)-BI83</f>
        <v>8</v>
      </c>
      <c r="AM83" s="1">
        <f>IFERROR((AK83)/(COUNTIF($J$2:K83,J83)-1),0)</f>
        <v>1.6</v>
      </c>
      <c r="AN83" s="1">
        <f>IFERROR((AL83)/(COUNTIF($J$2:K83,K83)-1),0)</f>
        <v>0.88888888888888884</v>
      </c>
      <c r="AT83" s="1" t="str">
        <f t="shared" si="70"/>
        <v>LASK</v>
      </c>
      <c r="AU83" s="1" t="str">
        <f t="shared" si="71"/>
        <v>SV Mattersburg</v>
      </c>
      <c r="AV83">
        <f t="shared" si="72"/>
        <v>2</v>
      </c>
      <c r="AW83" s="1">
        <f t="shared" si="73"/>
        <v>2</v>
      </c>
      <c r="AY83" t="str">
        <f t="shared" si="32"/>
        <v>SV Mattersburg</v>
      </c>
      <c r="AZ83" t="str">
        <f t="shared" si="33"/>
        <v>LASK</v>
      </c>
      <c r="BA83">
        <f t="shared" si="34"/>
        <v>2</v>
      </c>
      <c r="BB83">
        <f t="shared" si="35"/>
        <v>2</v>
      </c>
      <c r="BD83" t="str">
        <f t="shared" si="36"/>
        <v>SV Mattersburg</v>
      </c>
      <c r="BE83" t="str">
        <f t="shared" si="37"/>
        <v>LASK</v>
      </c>
      <c r="BF83">
        <f t="shared" si="74"/>
        <v>2</v>
      </c>
      <c r="BG83">
        <f t="shared" si="75"/>
        <v>2</v>
      </c>
      <c r="BI83">
        <f t="shared" si="38"/>
        <v>1</v>
      </c>
      <c r="BJ83">
        <f t="shared" si="39"/>
        <v>1</v>
      </c>
    </row>
    <row r="84" spans="1:62" x14ac:dyDescent="0.3">
      <c r="A84" t="s">
        <v>47</v>
      </c>
      <c r="B84" s="15" t="s">
        <v>178</v>
      </c>
      <c r="C84" t="s">
        <v>35</v>
      </c>
      <c r="D84" t="s">
        <v>70</v>
      </c>
      <c r="E84" t="s">
        <v>43</v>
      </c>
      <c r="F84" s="11">
        <v>0.77083333333333337</v>
      </c>
      <c r="G84">
        <v>2500</v>
      </c>
      <c r="H84" s="1">
        <v>6</v>
      </c>
      <c r="I84" s="1">
        <v>0</v>
      </c>
      <c r="J84" s="1" t="s">
        <v>65</v>
      </c>
      <c r="K84" s="1" t="s">
        <v>56</v>
      </c>
      <c r="L84" s="1">
        <v>1</v>
      </c>
      <c r="M84" s="1">
        <v>1</v>
      </c>
      <c r="N84" s="1" t="str">
        <f t="shared" si="58"/>
        <v>U</v>
      </c>
      <c r="O84" s="1" t="str">
        <f t="shared" si="59"/>
        <v>U</v>
      </c>
      <c r="P84" s="1">
        <f t="shared" si="60"/>
        <v>0</v>
      </c>
      <c r="Q84" s="4">
        <f>IFERROR((SUMIF($J$2:K84,J84,$L$2:M84)-L84)/(COUNTIF($J$2:K84,J84)-1),0)</f>
        <v>0.88888888888888884</v>
      </c>
      <c r="R84" s="4">
        <f>IFERROR((SUMIF($AT$2:AT84,AT84,$AV$2:AW84)-AV84)/(COUNTIF($J$2:K84,J84)-1),0)</f>
        <v>0.66666666666666663</v>
      </c>
      <c r="S84" s="4">
        <f t="shared" si="76"/>
        <v>0.22222222222222221</v>
      </c>
      <c r="T84" s="5">
        <f>IFERROR((SUMIF($AY$2:AZ84,AY84,$BA$2:BB84)-BA84)/(COUNTIF($J$2:K84,K84)-1),0)</f>
        <v>2.1111111111111112</v>
      </c>
      <c r="U84" s="5">
        <f>IFERROR((SUMIF($BD$2:BE84,BD84,$BF$2:BG84)-BF84)/(COUNTIF($J$2:K84,K84)-1),0)</f>
        <v>1.8888888888888888</v>
      </c>
      <c r="V84" s="5">
        <f t="shared" si="77"/>
        <v>0.22222222222222232</v>
      </c>
      <c r="W84" s="9">
        <f>IFERROR((SUMIF($J$2:J84,J84,L$2:L84)-L84)/(COUNTIF($J$2:J84,J84)-1),0)</f>
        <v>0.66666666666666663</v>
      </c>
      <c r="X84" s="9">
        <f>IFERROR((SUMIF($J$2:J84,J84,M$2:M84)-M84)/(COUNTIF($J$2:J84,J84)-1),0)</f>
        <v>2</v>
      </c>
      <c r="Y84" s="9">
        <f t="shared" si="78"/>
        <v>-1.3333333333333335</v>
      </c>
      <c r="Z84" s="1">
        <f>IFERROR((SUMIF($K$2:K84,J84,$M$2:M84))/(COUNTIF($K$2:K84,J84)),0)</f>
        <v>1</v>
      </c>
      <c r="AA84" s="1">
        <f>IFERROR((SUMIF($K$2:K84,J84,$L$2:L84))/(COUNTIF($K$2:K84,J84)),0)</f>
        <v>3.1666666666666665</v>
      </c>
      <c r="AB84" s="1">
        <f t="shared" si="79"/>
        <v>-2.1666666666666665</v>
      </c>
      <c r="AC84" s="9">
        <f>IFERROR((SUMIF($J$2:J84,K84,$L$2:L84))/(COUNTIF($J$2:J84,K84)),0)</f>
        <v>2.5</v>
      </c>
      <c r="AD84" s="9">
        <f>IFERROR((SUMIF($J$2:J84,K84,$M$2:M84))/(COUNTIF($J$2:J84,K84)),0)</f>
        <v>1.5</v>
      </c>
      <c r="AE84" s="9">
        <f t="shared" si="80"/>
        <v>1</v>
      </c>
      <c r="AF84" s="1">
        <f>IFERROR((SUMIF(K$2:K84,K84,M$2:M84)-M84)/(COUNTIF($K$2:K84,K84)-1),0)</f>
        <v>1.8</v>
      </c>
      <c r="AG84" s="1">
        <f>IFERROR((SUMIF(K$2:K84,K84,L$2:L84)-L84)/(COUNTIF($K$2:K84,K84)-1),0)</f>
        <v>2.2000000000000002</v>
      </c>
      <c r="AH84" s="1">
        <f t="shared" si="81"/>
        <v>-0.40000000000000013</v>
      </c>
      <c r="AI84" s="1">
        <f t="shared" si="67"/>
        <v>1</v>
      </c>
      <c r="AJ84" s="1">
        <f t="shared" si="68"/>
        <v>1</v>
      </c>
      <c r="AK84" s="1">
        <f>SUMIF($J$2:K84,J84,AI$2:AJ84)-AI84</f>
        <v>1</v>
      </c>
      <c r="AL84" s="1">
        <f>SUMIF($AY$2:AZ84,AY84,$BI$2:BJ84)-BI84</f>
        <v>15</v>
      </c>
      <c r="AM84" s="1">
        <f>IFERROR((AK84)/(COUNTIF($J$2:K84,J84)-1),0)</f>
        <v>0.1111111111111111</v>
      </c>
      <c r="AN84" s="1">
        <f>IFERROR((AL84)/(COUNTIF($J$2:K84,K84)-1),0)</f>
        <v>1.6666666666666667</v>
      </c>
      <c r="AT84" s="1" t="str">
        <f t="shared" si="70"/>
        <v>SKN St. Pölten</v>
      </c>
      <c r="AU84" s="1" t="str">
        <f t="shared" si="71"/>
        <v>FC Admira Wacker Mödling</v>
      </c>
      <c r="AV84">
        <f t="shared" si="72"/>
        <v>1</v>
      </c>
      <c r="AW84" s="1">
        <f t="shared" si="73"/>
        <v>1</v>
      </c>
      <c r="AY84" t="str">
        <f t="shared" si="32"/>
        <v>FC Admira Wacker Mödling</v>
      </c>
      <c r="AZ84" t="str">
        <f t="shared" si="33"/>
        <v>SKN St. Pölten</v>
      </c>
      <c r="BA84">
        <f t="shared" si="34"/>
        <v>1</v>
      </c>
      <c r="BB84">
        <f t="shared" si="35"/>
        <v>1</v>
      </c>
      <c r="BD84" t="str">
        <f t="shared" si="36"/>
        <v>FC Admira Wacker Mödling</v>
      </c>
      <c r="BE84" t="str">
        <f t="shared" si="37"/>
        <v>SKN St. Pölten</v>
      </c>
      <c r="BF84">
        <f t="shared" si="74"/>
        <v>1</v>
      </c>
      <c r="BG84">
        <f t="shared" si="75"/>
        <v>1</v>
      </c>
      <c r="BI84">
        <f t="shared" si="38"/>
        <v>1</v>
      </c>
      <c r="BJ84">
        <f t="shared" si="39"/>
        <v>1</v>
      </c>
    </row>
    <row r="85" spans="1:62" x14ac:dyDescent="0.3">
      <c r="A85" t="s">
        <v>47</v>
      </c>
      <c r="B85" s="15" t="s">
        <v>178</v>
      </c>
      <c r="C85" t="s">
        <v>35</v>
      </c>
      <c r="D85" t="s">
        <v>70</v>
      </c>
      <c r="E85" t="s">
        <v>43</v>
      </c>
      <c r="F85" s="11">
        <v>0.66666666666666663</v>
      </c>
      <c r="G85">
        <v>20600</v>
      </c>
      <c r="H85" s="1">
        <v>4</v>
      </c>
      <c r="I85" s="1">
        <v>0</v>
      </c>
      <c r="J85" s="1" t="s">
        <v>71</v>
      </c>
      <c r="K85" s="1" t="s">
        <v>49</v>
      </c>
      <c r="L85" s="1">
        <v>4</v>
      </c>
      <c r="M85" s="1">
        <v>2</v>
      </c>
      <c r="N85" s="1" t="str">
        <f t="shared" si="58"/>
        <v>S</v>
      </c>
      <c r="O85" s="1" t="str">
        <f t="shared" si="59"/>
        <v>N</v>
      </c>
      <c r="P85" s="1">
        <f t="shared" si="60"/>
        <v>2</v>
      </c>
      <c r="Q85" s="4">
        <f>IFERROR((SUMIF($J$2:K85,J85,$L$2:M85)-L85)/(COUNTIF($J$2:K85,J85)-1),0)</f>
        <v>2.1</v>
      </c>
      <c r="R85" s="4">
        <f>IFERROR((SUMIF($AT$2:AT85,AT85,$AV$2:AW85)-AV85)/(COUNTIF($J$2:K85,J85)-1),0)</f>
        <v>0.6</v>
      </c>
      <c r="S85" s="4">
        <f t="shared" si="76"/>
        <v>1.5</v>
      </c>
      <c r="T85" s="5">
        <f>IFERROR((SUMIF($AY$2:AZ85,AY85,$BA$2:BB85)-BA85)/(COUNTIF($J$2:K85,K85)-1),0)</f>
        <v>1.2</v>
      </c>
      <c r="U85" s="5">
        <f>IFERROR((SUMIF($BD$2:BE85,BD85,$BF$2:BG85)-BF85)/(COUNTIF($J$2:K85,K85)-1),0)</f>
        <v>1</v>
      </c>
      <c r="V85" s="5">
        <f t="shared" si="77"/>
        <v>0.19999999999999996</v>
      </c>
      <c r="W85" s="9">
        <f>IFERROR((SUMIF($J$2:J85,J85,L$2:L85)-L85)/(COUNTIF($J$2:J85,J85)-1),0)</f>
        <v>1.5</v>
      </c>
      <c r="X85" s="9">
        <f>IFERROR((SUMIF($J$2:J85,J85,M$2:M85)-M85)/(COUNTIF($J$2:J85,J85)-1),0)</f>
        <v>1.5</v>
      </c>
      <c r="Y85" s="9">
        <f t="shared" si="78"/>
        <v>0</v>
      </c>
      <c r="Z85" s="1">
        <f>IFERROR((SUMIF($K$2:K85,J85,$M$2:M85))/(COUNTIF($K$2:K85,J85)),0)</f>
        <v>2.5</v>
      </c>
      <c r="AA85" s="1">
        <f>IFERROR((SUMIF($K$2:K85,J85,$L$2:L85))/(COUNTIF($K$2:K85,J85)),0)</f>
        <v>1.3333333333333333</v>
      </c>
      <c r="AB85" s="1">
        <f t="shared" si="79"/>
        <v>1.1666666666666667</v>
      </c>
      <c r="AC85" s="9">
        <f>IFERROR((SUMIF($J$2:J85,K85,$L$2:L85))/(COUNTIF($J$2:J85,K85)),0)</f>
        <v>1</v>
      </c>
      <c r="AD85" s="9">
        <f>IFERROR((SUMIF($J$2:J85,K85,$M$2:M85))/(COUNTIF($J$2:J85,K85)),0)</f>
        <v>0.6</v>
      </c>
      <c r="AE85" s="9">
        <f t="shared" si="80"/>
        <v>0.4</v>
      </c>
      <c r="AF85" s="1">
        <f>IFERROR((SUMIF(K$2:K85,K85,M$2:M85)-M85)/(COUNTIF($K$2:K85,K85)-1),0)</f>
        <v>1.4</v>
      </c>
      <c r="AG85" s="1">
        <f>IFERROR((SUMIF(K$2:K85,K85,L$2:L85)-L85)/(COUNTIF($K$2:K85,K85)-1),0)</f>
        <v>1.4</v>
      </c>
      <c r="AH85" s="1">
        <f t="shared" si="81"/>
        <v>0</v>
      </c>
      <c r="AI85" s="1">
        <f t="shared" si="67"/>
        <v>3</v>
      </c>
      <c r="AJ85" s="1">
        <f t="shared" si="68"/>
        <v>0</v>
      </c>
      <c r="AK85" s="1">
        <f>SUMIF($J$2:K85,J85,AI$2:AJ85)-AI85</f>
        <v>16</v>
      </c>
      <c r="AL85" s="1">
        <f>SUMIF($AY$2:AZ85,AY85,$BI$2:BJ85)-BI85</f>
        <v>17</v>
      </c>
      <c r="AM85" s="1">
        <f>IFERROR((AK85)/(COUNTIF($J$2:K85,J85)-1),0)</f>
        <v>1.6</v>
      </c>
      <c r="AN85" s="1">
        <f>IFERROR((AL85)/(COUNTIF($J$2:K85,K85)-1),0)</f>
        <v>1.7</v>
      </c>
      <c r="AT85" s="1" t="str">
        <f t="shared" si="70"/>
        <v>SK Rapid Wien</v>
      </c>
      <c r="AU85" s="1" t="str">
        <f t="shared" si="71"/>
        <v>Wolfsberger AC</v>
      </c>
      <c r="AV85">
        <f t="shared" si="72"/>
        <v>2</v>
      </c>
      <c r="AW85" s="1">
        <f t="shared" si="73"/>
        <v>4</v>
      </c>
      <c r="AY85" t="str">
        <f t="shared" si="32"/>
        <v>Wolfsberger AC</v>
      </c>
      <c r="AZ85" t="str">
        <f t="shared" si="33"/>
        <v>SK Rapid Wien</v>
      </c>
      <c r="BA85">
        <f t="shared" si="34"/>
        <v>2</v>
      </c>
      <c r="BB85">
        <f t="shared" si="35"/>
        <v>4</v>
      </c>
      <c r="BD85" t="str">
        <f t="shared" si="36"/>
        <v>Wolfsberger AC</v>
      </c>
      <c r="BE85" t="str">
        <f t="shared" si="37"/>
        <v>SK Rapid Wien</v>
      </c>
      <c r="BF85">
        <f t="shared" si="74"/>
        <v>4</v>
      </c>
      <c r="BG85">
        <f t="shared" si="75"/>
        <v>2</v>
      </c>
      <c r="BI85">
        <f t="shared" si="38"/>
        <v>0</v>
      </c>
      <c r="BJ85">
        <f t="shared" si="39"/>
        <v>3</v>
      </c>
    </row>
    <row r="86" spans="1:62" x14ac:dyDescent="0.3">
      <c r="A86" t="s">
        <v>47</v>
      </c>
      <c r="B86" s="15">
        <v>43002</v>
      </c>
      <c r="C86" t="s">
        <v>35</v>
      </c>
      <c r="D86" t="s">
        <v>70</v>
      </c>
      <c r="E86" t="s">
        <v>64</v>
      </c>
      <c r="F86" s="11">
        <v>0.6875</v>
      </c>
      <c r="G86">
        <v>8107</v>
      </c>
      <c r="H86" s="1">
        <v>3</v>
      </c>
      <c r="I86" s="1">
        <v>0</v>
      </c>
      <c r="J86" s="1" t="s">
        <v>40</v>
      </c>
      <c r="K86" s="1" t="s">
        <v>81</v>
      </c>
      <c r="L86" s="1">
        <v>0</v>
      </c>
      <c r="M86" s="1">
        <v>0</v>
      </c>
      <c r="N86" s="1" t="str">
        <f t="shared" si="58"/>
        <v>U</v>
      </c>
      <c r="O86" s="1" t="str">
        <f t="shared" si="59"/>
        <v>U</v>
      </c>
      <c r="P86" s="1">
        <f t="shared" si="60"/>
        <v>0</v>
      </c>
      <c r="Q86" s="4">
        <f>IFERROR((SUMIF($J$2:K86,J86,$L$2:M86)-L86)/(COUNTIF($J$2:K86,J86)-1),0)</f>
        <v>2.4117647058823528</v>
      </c>
      <c r="R86" s="4">
        <f>IFERROR((SUMIF($AT$2:AT86,AT86,$AV$2:AW86)-AV86)/(COUNTIF($J$2:K86,J86)-1),0)</f>
        <v>0.35294117647058826</v>
      </c>
      <c r="S86" s="4">
        <f t="shared" si="76"/>
        <v>2.0588235294117645</v>
      </c>
      <c r="T86" s="5">
        <f>IFERROR((SUMIF($AY$2:AZ86,AY86,$BA$2:BB86)-BA86)/(COUNTIF($J$2:K86,K86)-1),0)</f>
        <v>1.8</v>
      </c>
      <c r="U86" s="5">
        <f>IFERROR((SUMIF($BD$2:BE86,BD86,$BF$2:BG86)-BF86)/(COUNTIF($J$2:K86,K86)-1),0)</f>
        <v>1.4</v>
      </c>
      <c r="V86" s="5">
        <f t="shared" si="77"/>
        <v>0.40000000000000013</v>
      </c>
      <c r="W86" s="9">
        <f>IFERROR((SUMIF($J$2:J86,J86,L$2:L86)-L86)/(COUNTIF($J$2:J86,J86)-1),0)</f>
        <v>3</v>
      </c>
      <c r="X86" s="9">
        <f>IFERROR((SUMIF($J$2:J86,J86,M$2:M86)-M86)/(COUNTIF($J$2:J86,J86)-1),0)</f>
        <v>0.8571428571428571</v>
      </c>
      <c r="Y86" s="9">
        <f t="shared" si="78"/>
        <v>2.1428571428571428</v>
      </c>
      <c r="Z86" s="1">
        <f>IFERROR((SUMIF($K$2:K86,J86,$M$2:M86))/(COUNTIF($K$2:K86,J86)),0)</f>
        <v>2</v>
      </c>
      <c r="AA86" s="1">
        <f>IFERROR((SUMIF($K$2:K86,J86,$L$2:L86))/(COUNTIF($K$2:K86,J86)),0)</f>
        <v>0.5</v>
      </c>
      <c r="AB86" s="1">
        <f t="shared" si="79"/>
        <v>1.5</v>
      </c>
      <c r="AC86" s="9">
        <f>IFERROR((SUMIF($J$2:J86,K86,$L$2:L86))/(COUNTIF($J$2:J86,K86)),0)</f>
        <v>1.7142857142857142</v>
      </c>
      <c r="AD86" s="9">
        <f>IFERROR((SUMIF($J$2:J86,K86,$M$2:M86))/(COUNTIF($J$2:J86,K86)),0)</f>
        <v>1.7142857142857142</v>
      </c>
      <c r="AE86" s="9">
        <f t="shared" si="80"/>
        <v>0</v>
      </c>
      <c r="AF86" s="1">
        <f>IFERROR((SUMIF(K$2:K86,K86,M$2:M86)-M86)/(COUNTIF($K$2:K86,K86)-1),0)</f>
        <v>1.875</v>
      </c>
      <c r="AG86" s="1">
        <f>IFERROR((SUMIF(K$2:K86,K86,L$2:L86)-L86)/(COUNTIF($K$2:K86,K86)-1),0)</f>
        <v>1.125</v>
      </c>
      <c r="AH86" s="1">
        <f t="shared" si="81"/>
        <v>0.75</v>
      </c>
      <c r="AI86" s="1">
        <f t="shared" si="67"/>
        <v>1</v>
      </c>
      <c r="AJ86" s="1">
        <f t="shared" si="68"/>
        <v>1</v>
      </c>
      <c r="AK86" s="1">
        <f>SUMIF($J$2:K86,J86,AI$2:AJ86)-AI86</f>
        <v>36</v>
      </c>
      <c r="AL86" s="1">
        <f>SUMIF($AY$2:AZ86,AY86,$BI$2:BJ86)-BI86</f>
        <v>25</v>
      </c>
      <c r="AM86" s="1">
        <f>IFERROR((AK86)/(COUNTIF($J$2:K86,J86)-1),0)</f>
        <v>2.1176470588235294</v>
      </c>
      <c r="AN86" s="1">
        <f>IFERROR((AL86)/(COUNTIF($J$2:K86,K86)-1),0)</f>
        <v>1.6666666666666667</v>
      </c>
      <c r="AT86" s="1" t="str">
        <f t="shared" si="70"/>
        <v>Red Bull Salzburg</v>
      </c>
      <c r="AU86" s="1" t="str">
        <f t="shared" si="71"/>
        <v>FK Austria Wien</v>
      </c>
      <c r="AV86">
        <f t="shared" si="72"/>
        <v>0</v>
      </c>
      <c r="AW86" s="1">
        <f t="shared" si="73"/>
        <v>0</v>
      </c>
      <c r="AY86" t="str">
        <f t="shared" si="32"/>
        <v>FK Austria Wien</v>
      </c>
      <c r="AZ86" t="str">
        <f t="shared" si="33"/>
        <v>Red Bull Salzburg</v>
      </c>
      <c r="BA86">
        <f t="shared" si="34"/>
        <v>0</v>
      </c>
      <c r="BB86">
        <f t="shared" si="35"/>
        <v>0</v>
      </c>
      <c r="BD86" t="str">
        <f t="shared" si="36"/>
        <v>FK Austria Wien</v>
      </c>
      <c r="BE86" t="str">
        <f t="shared" si="37"/>
        <v>Red Bull Salzburg</v>
      </c>
      <c r="BF86">
        <f t="shared" si="74"/>
        <v>0</v>
      </c>
      <c r="BG86">
        <f t="shared" si="75"/>
        <v>0</v>
      </c>
      <c r="BI86">
        <f t="shared" si="38"/>
        <v>1</v>
      </c>
      <c r="BJ86">
        <f t="shared" si="39"/>
        <v>1</v>
      </c>
    </row>
    <row r="87" spans="1:62" x14ac:dyDescent="0.3">
      <c r="A87" t="s">
        <v>41</v>
      </c>
      <c r="B87" s="15" t="s">
        <v>212</v>
      </c>
      <c r="C87" t="s">
        <v>35</v>
      </c>
      <c r="D87" t="s">
        <v>70</v>
      </c>
      <c r="E87" t="s">
        <v>37</v>
      </c>
      <c r="F87" s="11">
        <v>0.79166666666666663</v>
      </c>
      <c r="G87">
        <v>1300</v>
      </c>
      <c r="H87" s="1">
        <v>3</v>
      </c>
      <c r="I87" s="1">
        <v>0</v>
      </c>
      <c r="J87" s="1" t="s">
        <v>91</v>
      </c>
      <c r="K87" s="1" t="s">
        <v>56</v>
      </c>
      <c r="L87" s="1">
        <v>3</v>
      </c>
      <c r="M87" s="1">
        <v>1</v>
      </c>
      <c r="N87" s="1" t="str">
        <f t="shared" si="58"/>
        <v>S</v>
      </c>
      <c r="O87" s="1" t="str">
        <f t="shared" si="59"/>
        <v>N</v>
      </c>
      <c r="P87" s="1">
        <f t="shared" si="60"/>
        <v>2</v>
      </c>
      <c r="Q87" s="4">
        <f>IFERROR((SUMIF($J$2:K87,J87,$L$2:M87)-L87)/(COUNTIF($J$2:K87,J87)-1),0)</f>
        <v>0</v>
      </c>
      <c r="R87" s="4">
        <f>IFERROR((SUMIF($AT$2:AT87,AT87,$AV$2:AW87)-AV87)/(COUNTIF($J$2:K87,J87)-1),0)</f>
        <v>0</v>
      </c>
      <c r="S87" s="4">
        <f t="shared" si="76"/>
        <v>0</v>
      </c>
      <c r="T87" s="5">
        <f>IFERROR((SUMIF($AY$2:AZ87,AY87,$BA$2:BB87)-BA87)/(COUNTIF($J$2:K87,K87)-1),0)</f>
        <v>2</v>
      </c>
      <c r="U87" s="5">
        <f>IFERROR((SUMIF($BD$2:BE87,BD87,$BF$2:BG87)-BF87)/(COUNTIF($J$2:K87,K87)-1),0)</f>
        <v>1.8</v>
      </c>
      <c r="V87" s="5">
        <f t="shared" si="77"/>
        <v>0.19999999999999996</v>
      </c>
      <c r="W87" s="9">
        <f>IFERROR((SUMIF($J$2:J87,J87,L$2:L87)-L87)/(COUNTIF($J$2:J87,J87)-1),0)</f>
        <v>0</v>
      </c>
      <c r="X87" s="9">
        <f>IFERROR((SUMIF($J$2:J87,J87,M$2:M87)-M87)/(COUNTIF($J$2:J87,J87)-1),0)</f>
        <v>0</v>
      </c>
      <c r="Y87" s="9">
        <f t="shared" si="78"/>
        <v>0</v>
      </c>
      <c r="Z87" s="1">
        <f>IFERROR((SUMIF($K$2:K87,J87,$M$2:M87))/(COUNTIF($K$2:K87,J87)),0)</f>
        <v>0</v>
      </c>
      <c r="AA87" s="1">
        <f>IFERROR((SUMIF($K$2:K87,J87,$L$2:L87))/(COUNTIF($K$2:K87,J87)),0)</f>
        <v>0</v>
      </c>
      <c r="AB87" s="1">
        <f t="shared" si="79"/>
        <v>0</v>
      </c>
      <c r="AC87" s="9">
        <f>IFERROR((SUMIF($J$2:J87,K87,$L$2:L87))/(COUNTIF($J$2:J87,K87)),0)</f>
        <v>2.5</v>
      </c>
      <c r="AD87" s="9">
        <f>IFERROR((SUMIF($J$2:J87,K87,$M$2:M87))/(COUNTIF($J$2:J87,K87)),0)</f>
        <v>1.5</v>
      </c>
      <c r="AE87" s="9">
        <f t="shared" si="80"/>
        <v>1</v>
      </c>
      <c r="AF87" s="1">
        <f>IFERROR((SUMIF(K$2:K87,K87,M$2:M87)-M87)/(COUNTIF($K$2:K87,K87)-1),0)</f>
        <v>1.6666666666666667</v>
      </c>
      <c r="AG87" s="1">
        <f>IFERROR((SUMIF(K$2:K87,K87,L$2:L87)-L87)/(COUNTIF($K$2:K87,K87)-1),0)</f>
        <v>2</v>
      </c>
      <c r="AH87" s="1">
        <f t="shared" si="81"/>
        <v>-0.33333333333333326</v>
      </c>
      <c r="AI87" s="1">
        <f t="shared" si="67"/>
        <v>3</v>
      </c>
      <c r="AJ87" s="1">
        <f t="shared" si="68"/>
        <v>0</v>
      </c>
      <c r="AK87" s="1">
        <f>SUMIF($J$2:K87,J87,AI$2:AJ87)-AI87</f>
        <v>0</v>
      </c>
      <c r="AL87" s="1">
        <f>SUMIF($AY$2:AZ87,AY87,$BI$2:BJ87)-BI87</f>
        <v>16</v>
      </c>
      <c r="AM87" s="1">
        <f>IFERROR((AK87)/(COUNTIF($J$2:K87,J87)-1),0)</f>
        <v>0</v>
      </c>
      <c r="AN87" s="1">
        <f>IFERROR((AL87)/(COUNTIF($J$2:K87,K87)-1),0)</f>
        <v>1.6</v>
      </c>
      <c r="AT87" s="1" t="str">
        <f t="shared" si="70"/>
        <v>TuS Bad Gleichenberg</v>
      </c>
      <c r="AU87" s="1" t="str">
        <f t="shared" si="71"/>
        <v>FC Admira Wacker Mödling</v>
      </c>
      <c r="AV87">
        <f t="shared" si="72"/>
        <v>1</v>
      </c>
      <c r="AW87" s="1">
        <f t="shared" si="73"/>
        <v>3</v>
      </c>
      <c r="AY87" t="str">
        <f t="shared" si="32"/>
        <v>FC Admira Wacker Mödling</v>
      </c>
      <c r="AZ87" t="str">
        <f t="shared" si="33"/>
        <v>TuS Bad Gleichenberg</v>
      </c>
      <c r="BA87">
        <f t="shared" si="34"/>
        <v>1</v>
      </c>
      <c r="BB87">
        <f t="shared" si="35"/>
        <v>3</v>
      </c>
      <c r="BD87" t="str">
        <f t="shared" si="36"/>
        <v>FC Admira Wacker Mödling</v>
      </c>
      <c r="BE87" t="str">
        <f t="shared" si="37"/>
        <v>TuS Bad Gleichenberg</v>
      </c>
      <c r="BF87">
        <f t="shared" si="74"/>
        <v>3</v>
      </c>
      <c r="BG87">
        <f t="shared" si="75"/>
        <v>1</v>
      </c>
      <c r="BI87">
        <f t="shared" si="38"/>
        <v>0</v>
      </c>
      <c r="BJ87">
        <f t="shared" si="39"/>
        <v>3</v>
      </c>
    </row>
    <row r="88" spans="1:62" x14ac:dyDescent="0.3">
      <c r="A88" t="s">
        <v>41</v>
      </c>
      <c r="B88" s="15" t="s">
        <v>212</v>
      </c>
      <c r="C88" t="s">
        <v>35</v>
      </c>
      <c r="D88" t="s">
        <v>70</v>
      </c>
      <c r="E88" t="s">
        <v>37</v>
      </c>
      <c r="F88" s="11">
        <v>0.79166666666666663</v>
      </c>
      <c r="G88">
        <v>500</v>
      </c>
      <c r="H88" s="1">
        <v>3</v>
      </c>
      <c r="I88" s="1">
        <v>0</v>
      </c>
      <c r="J88" s="1" t="s">
        <v>214</v>
      </c>
      <c r="K88" s="1" t="s">
        <v>76</v>
      </c>
      <c r="L88" s="1">
        <v>1</v>
      </c>
      <c r="M88" s="1">
        <v>2</v>
      </c>
      <c r="N88" s="1" t="str">
        <f t="shared" si="58"/>
        <v>N</v>
      </c>
      <c r="O88" s="1" t="str">
        <f t="shared" si="59"/>
        <v>S</v>
      </c>
      <c r="P88" s="1">
        <f t="shared" si="60"/>
        <v>-1</v>
      </c>
      <c r="Q88" s="4">
        <f>IFERROR((SUMIF($J$2:K88,J88,$L$2:M88)-L88)/(COUNTIF($J$2:K88,J88)-1),0)</f>
        <v>0</v>
      </c>
      <c r="R88" s="4">
        <f>IFERROR((SUMIF($AT$2:AT88,AT88,$AV$2:AW88)-AV88)/(COUNTIF($J$2:K88,J88)-1),0)</f>
        <v>0</v>
      </c>
      <c r="S88" s="4">
        <f t="shared" si="76"/>
        <v>0</v>
      </c>
      <c r="T88" s="5">
        <f>IFERROR((SUMIF($AY$2:AZ88,AY88,$BA$2:BB88)-BA88)/(COUNTIF($J$2:K88,K88)-1),0)</f>
        <v>1.5</v>
      </c>
      <c r="U88" s="5">
        <f>IFERROR((SUMIF($BD$2:BE88,BD88,$BF$2:BG88)-BF88)/(COUNTIF($J$2:K88,K88)-1),0)</f>
        <v>1.9</v>
      </c>
      <c r="V88" s="5">
        <f t="shared" si="77"/>
        <v>-0.39999999999999991</v>
      </c>
      <c r="W88" s="9">
        <f>IFERROR((SUMIF($J$2:J88,J88,L$2:L88)-L88)/(COUNTIF($J$2:J88,J88)-1),0)</f>
        <v>0</v>
      </c>
      <c r="X88" s="9">
        <f>IFERROR((SUMIF($J$2:J88,J88,M$2:M88)-M88)/(COUNTIF($J$2:J88,J88)-1),0)</f>
        <v>0</v>
      </c>
      <c r="Y88" s="9">
        <f t="shared" si="78"/>
        <v>0</v>
      </c>
      <c r="Z88" s="1">
        <f>IFERROR((SUMIF($K$2:K88,J88,$M$2:M88))/(COUNTIF($K$2:K88,J88)),0)</f>
        <v>0</v>
      </c>
      <c r="AA88" s="1">
        <f>IFERROR((SUMIF($K$2:K88,J88,$L$2:L88))/(COUNTIF($K$2:K88,J88)),0)</f>
        <v>0</v>
      </c>
      <c r="AB88" s="1">
        <f t="shared" si="79"/>
        <v>0</v>
      </c>
      <c r="AC88" s="9">
        <f>IFERROR((SUMIF($J$2:J88,K88,$L$2:L88))/(COUNTIF($J$2:J88,K88)),0)</f>
        <v>1</v>
      </c>
      <c r="AD88" s="9">
        <f>IFERROR((SUMIF($J$2:J88,K88,$M$2:M88))/(COUNTIF($J$2:J88,K88)),0)</f>
        <v>2.6</v>
      </c>
      <c r="AE88" s="9">
        <f t="shared" si="80"/>
        <v>-1.6</v>
      </c>
      <c r="AF88" s="1">
        <f>IFERROR((SUMIF(K$2:K88,K88,M$2:M88)-M88)/(COUNTIF($K$2:K88,K88)-1),0)</f>
        <v>2</v>
      </c>
      <c r="AG88" s="1">
        <f>IFERROR((SUMIF(K$2:K88,K88,L$2:L88)-L88)/(COUNTIF($K$2:K88,K88)-1),0)</f>
        <v>1.2</v>
      </c>
      <c r="AH88" s="1">
        <f t="shared" si="81"/>
        <v>0.8</v>
      </c>
      <c r="AI88" s="1">
        <f t="shared" si="67"/>
        <v>0</v>
      </c>
      <c r="AJ88" s="1">
        <f t="shared" si="68"/>
        <v>3</v>
      </c>
      <c r="AK88" s="1">
        <f>SUMIF($J$2:K88,J88,AI$2:AJ88)-AI88</f>
        <v>0</v>
      </c>
      <c r="AL88" s="1">
        <f>SUMIF($AY$2:AZ88,AY88,$BI$2:BJ88)-BI88</f>
        <v>9</v>
      </c>
      <c r="AM88" s="1">
        <f>IFERROR((AK88)/(COUNTIF($J$2:K88,J88)-1),0)</f>
        <v>0</v>
      </c>
      <c r="AN88" s="1">
        <f>IFERROR((AL88)/(COUNTIF($J$2:K88,K88)-1),0)</f>
        <v>0.9</v>
      </c>
      <c r="AT88" s="1" t="str">
        <f t="shared" si="70"/>
        <v>SC/ESV Parndorf</v>
      </c>
      <c r="AU88" s="1" t="str">
        <f t="shared" si="71"/>
        <v>SV Mattersburg</v>
      </c>
      <c r="AV88">
        <f t="shared" si="72"/>
        <v>2</v>
      </c>
      <c r="AW88" s="1">
        <f t="shared" si="73"/>
        <v>1</v>
      </c>
      <c r="AY88" t="str">
        <f t="shared" si="32"/>
        <v>SV Mattersburg</v>
      </c>
      <c r="AZ88" t="str">
        <f t="shared" si="33"/>
        <v>SC/ESV Parndorf</v>
      </c>
      <c r="BA88">
        <f t="shared" si="34"/>
        <v>2</v>
      </c>
      <c r="BB88">
        <f t="shared" si="35"/>
        <v>1</v>
      </c>
      <c r="BD88" t="str">
        <f t="shared" si="36"/>
        <v>SV Mattersburg</v>
      </c>
      <c r="BE88" t="str">
        <f t="shared" si="37"/>
        <v>SC/ESV Parndorf</v>
      </c>
      <c r="BF88">
        <f t="shared" si="74"/>
        <v>1</v>
      </c>
      <c r="BG88">
        <f t="shared" si="75"/>
        <v>2</v>
      </c>
      <c r="BI88">
        <f t="shared" si="38"/>
        <v>3</v>
      </c>
      <c r="BJ88">
        <f t="shared" si="39"/>
        <v>0</v>
      </c>
    </row>
    <row r="89" spans="1:62" x14ac:dyDescent="0.3">
      <c r="A89" t="s">
        <v>72</v>
      </c>
      <c r="B89" s="15">
        <v>43006</v>
      </c>
      <c r="C89" t="s">
        <v>35</v>
      </c>
      <c r="D89" t="s">
        <v>70</v>
      </c>
      <c r="E89" t="s">
        <v>61</v>
      </c>
      <c r="F89" s="11">
        <v>0.79166666666666663</v>
      </c>
      <c r="G89">
        <v>11832</v>
      </c>
      <c r="H89" s="1">
        <v>4</v>
      </c>
      <c r="I89" s="1">
        <v>0</v>
      </c>
      <c r="J89" s="1" t="s">
        <v>40</v>
      </c>
      <c r="K89" s="1" t="s">
        <v>83</v>
      </c>
      <c r="L89" s="1">
        <v>1</v>
      </c>
      <c r="M89" s="1">
        <v>0</v>
      </c>
      <c r="N89" s="1" t="str">
        <f t="shared" si="58"/>
        <v>S</v>
      </c>
      <c r="O89" s="1" t="str">
        <f t="shared" si="59"/>
        <v>N</v>
      </c>
      <c r="P89" s="1">
        <f t="shared" si="60"/>
        <v>1</v>
      </c>
      <c r="Q89" s="4">
        <f>IFERROR((SUMIF($J$2:K89,J89,$L$2:M89)-L89)/(COUNTIF($J$2:K89,J89)-1),0)</f>
        <v>2.2777777777777777</v>
      </c>
      <c r="R89" s="4">
        <f>IFERROR((SUMIF($AT$2:AT89,AT89,$AV$2:AW89)-AV89)/(COUNTIF($J$2:K89,J89)-1),0)</f>
        <v>0.33333333333333331</v>
      </c>
      <c r="S89" s="4">
        <f t="shared" si="76"/>
        <v>1.9444444444444444</v>
      </c>
      <c r="T89" s="5">
        <f>IFERROR((SUMIF($AY$2:AZ89,AY89,$BA$2:BB89)-BA89)/(COUNTIF($J$2:K89,K89)-1),0)</f>
        <v>0</v>
      </c>
      <c r="U89" s="5">
        <f>IFERROR((SUMIF($BD$2:BE89,BD89,$BF$2:BG89)-BF89)/(COUNTIF($J$2:K89,K89)-1),0)</f>
        <v>0</v>
      </c>
      <c r="V89" s="5">
        <f t="shared" si="77"/>
        <v>0</v>
      </c>
      <c r="W89" s="9">
        <f>IFERROR((SUMIF($J$2:J89,J89,L$2:L89)-L89)/(COUNTIF($J$2:J89,J89)-1),0)</f>
        <v>2.625</v>
      </c>
      <c r="X89" s="9">
        <f>IFERROR((SUMIF($J$2:J89,J89,M$2:M89)-M89)/(COUNTIF($J$2:J89,J89)-1),0)</f>
        <v>0.75</v>
      </c>
      <c r="Y89" s="9">
        <f t="shared" si="78"/>
        <v>1.875</v>
      </c>
      <c r="Z89" s="1">
        <f>IFERROR((SUMIF($K$2:K89,J89,$M$2:M89))/(COUNTIF($K$2:K89,J89)),0)</f>
        <v>2</v>
      </c>
      <c r="AA89" s="1">
        <f>IFERROR((SUMIF($K$2:K89,J89,$L$2:L89))/(COUNTIF($K$2:K89,J89)),0)</f>
        <v>0.5</v>
      </c>
      <c r="AB89" s="1">
        <f t="shared" si="79"/>
        <v>1.5</v>
      </c>
      <c r="AC89" s="9">
        <f>IFERROR((SUMIF($J$2:J89,K89,$L$2:L89))/(COUNTIF($J$2:J89,K89)),0)</f>
        <v>0</v>
      </c>
      <c r="AD89" s="9">
        <f>IFERROR((SUMIF($J$2:J89,K89,$M$2:M89))/(COUNTIF($J$2:J89,K89)),0)</f>
        <v>0</v>
      </c>
      <c r="AE89" s="9">
        <f t="shared" si="80"/>
        <v>0</v>
      </c>
      <c r="AF89" s="1">
        <f>IFERROR((SUMIF(K$2:K89,K89,M$2:M89)-M89)/(COUNTIF($K$2:K89,K89)-1),0)</f>
        <v>0</v>
      </c>
      <c r="AG89" s="1">
        <f>IFERROR((SUMIF(K$2:K89,K89,L$2:L89)-L89)/(COUNTIF($K$2:K89,K89)-1),0)</f>
        <v>0</v>
      </c>
      <c r="AH89" s="1">
        <f t="shared" si="81"/>
        <v>0</v>
      </c>
      <c r="AI89" s="1">
        <f t="shared" si="67"/>
        <v>3</v>
      </c>
      <c r="AJ89" s="1">
        <f t="shared" si="68"/>
        <v>0</v>
      </c>
      <c r="AK89" s="1">
        <f>SUMIF($J$2:K89,J89,AI$2:AJ89)-AI89</f>
        <v>37</v>
      </c>
      <c r="AL89" s="1">
        <f>SUMIF($AY$2:AZ89,AY89,$BI$2:BJ89)-BI89</f>
        <v>0</v>
      </c>
      <c r="AM89" s="1">
        <f>IFERROR((AK89)/(COUNTIF($J$2:K89,J89)-1),0)</f>
        <v>2.0555555555555554</v>
      </c>
      <c r="AN89" s="1">
        <f>IFERROR((AL89)/(COUNTIF($J$2:K89,K89)-1),0)</f>
        <v>0</v>
      </c>
      <c r="AT89" s="1" t="str">
        <f t="shared" si="70"/>
        <v>Red Bull Salzburg</v>
      </c>
      <c r="AU89" s="1" t="str">
        <f t="shared" si="71"/>
        <v>Olympique Marseille</v>
      </c>
      <c r="AV89">
        <f t="shared" si="72"/>
        <v>0</v>
      </c>
      <c r="AW89" s="1">
        <f t="shared" si="73"/>
        <v>1</v>
      </c>
      <c r="AY89" t="str">
        <f t="shared" si="32"/>
        <v>Olympique Marseille</v>
      </c>
      <c r="AZ89" t="str">
        <f t="shared" si="33"/>
        <v>Red Bull Salzburg</v>
      </c>
      <c r="BA89">
        <f t="shared" si="34"/>
        <v>0</v>
      </c>
      <c r="BB89">
        <f t="shared" si="35"/>
        <v>1</v>
      </c>
      <c r="BD89" t="str">
        <f t="shared" si="36"/>
        <v>Olympique Marseille</v>
      </c>
      <c r="BE89" t="str">
        <f t="shared" si="37"/>
        <v>Red Bull Salzburg</v>
      </c>
      <c r="BF89">
        <f t="shared" si="74"/>
        <v>1</v>
      </c>
      <c r="BG89">
        <f t="shared" si="75"/>
        <v>0</v>
      </c>
      <c r="BI89">
        <f t="shared" si="38"/>
        <v>0</v>
      </c>
      <c r="BJ89">
        <f t="shared" si="39"/>
        <v>3</v>
      </c>
    </row>
    <row r="90" spans="1:62" x14ac:dyDescent="0.3">
      <c r="A90" t="s">
        <v>47</v>
      </c>
      <c r="B90" s="15" t="s">
        <v>82</v>
      </c>
      <c r="C90" t="s">
        <v>35</v>
      </c>
      <c r="D90" t="s">
        <v>70</v>
      </c>
      <c r="E90" t="s">
        <v>61</v>
      </c>
      <c r="F90" s="11">
        <v>0.87847222222222221</v>
      </c>
      <c r="G90">
        <v>16954</v>
      </c>
      <c r="H90" s="1">
        <v>4</v>
      </c>
      <c r="I90" s="1">
        <v>0</v>
      </c>
      <c r="J90" s="1" t="s">
        <v>154</v>
      </c>
      <c r="K90" s="1" t="s">
        <v>81</v>
      </c>
      <c r="L90" s="1">
        <v>2</v>
      </c>
      <c r="M90" s="1">
        <v>2</v>
      </c>
      <c r="N90" s="1" t="str">
        <f t="shared" si="58"/>
        <v>U</v>
      </c>
      <c r="O90" s="1" t="str">
        <f t="shared" si="59"/>
        <v>U</v>
      </c>
      <c r="P90" s="1">
        <f t="shared" si="60"/>
        <v>0</v>
      </c>
      <c r="Q90" s="4">
        <f>IFERROR((SUMIF($J$2:K90,J90,$L$2:M90)-L90)/(COUNTIF($J$2:K90,J90)-1),0)</f>
        <v>0</v>
      </c>
      <c r="R90" s="4">
        <f>IFERROR((SUMIF($AT$2:AT90,AT90,$AV$2:AW90)-AV90)/(COUNTIF($J$2:K90,J90)-1),0)</f>
        <v>0</v>
      </c>
      <c r="S90" s="4">
        <f t="shared" si="76"/>
        <v>0</v>
      </c>
      <c r="T90" s="5">
        <f>IFERROR((SUMIF($AY$2:AZ90,AY90,$BA$2:BB90)-BA90)/(COUNTIF($J$2:K90,K90)-1),0)</f>
        <v>1.6875</v>
      </c>
      <c r="U90" s="5">
        <f>IFERROR((SUMIF($BD$2:BE90,BD90,$BF$2:BG90)-BF90)/(COUNTIF($J$2:K90,K90)-1),0)</f>
        <v>1.3125</v>
      </c>
      <c r="V90" s="5">
        <f t="shared" si="77"/>
        <v>0.375</v>
      </c>
      <c r="W90" s="9">
        <f>IFERROR((SUMIF($J$2:J90,J90,L$2:L90)-L90)/(COUNTIF($J$2:J90,J90)-1),0)</f>
        <v>0</v>
      </c>
      <c r="X90" s="9">
        <f>IFERROR((SUMIF($J$2:J90,J90,M$2:M90)-M90)/(COUNTIF($J$2:J90,J90)-1),0)</f>
        <v>0</v>
      </c>
      <c r="Y90" s="9">
        <f t="shared" si="78"/>
        <v>0</v>
      </c>
      <c r="Z90" s="1">
        <f>IFERROR((SUMIF($K$2:K90,J90,$M$2:M90))/(COUNTIF($K$2:K90,J90)),0)</f>
        <v>0</v>
      </c>
      <c r="AA90" s="1">
        <f>IFERROR((SUMIF($K$2:K90,J90,$L$2:L90))/(COUNTIF($K$2:K90,J90)),0)</f>
        <v>0</v>
      </c>
      <c r="AB90" s="1">
        <f t="shared" si="79"/>
        <v>0</v>
      </c>
      <c r="AC90" s="9">
        <f>IFERROR((SUMIF($J$2:J90,K90,$L$2:L90))/(COUNTIF($J$2:J90,K90)),0)</f>
        <v>1.7142857142857142</v>
      </c>
      <c r="AD90" s="9">
        <f>IFERROR((SUMIF($J$2:J90,K90,$M$2:M90))/(COUNTIF($J$2:J90,K90)),0)</f>
        <v>1.7142857142857142</v>
      </c>
      <c r="AE90" s="9">
        <f t="shared" si="80"/>
        <v>0</v>
      </c>
      <c r="AF90" s="1">
        <f>IFERROR((SUMIF(K$2:K90,K90,M$2:M90)-M90)/(COUNTIF($K$2:K90,K90)-1),0)</f>
        <v>1.6666666666666667</v>
      </c>
      <c r="AG90" s="1">
        <f>IFERROR((SUMIF(K$2:K90,K90,L$2:L90)-L90)/(COUNTIF($K$2:K90,K90)-1),0)</f>
        <v>1</v>
      </c>
      <c r="AH90" s="1">
        <f t="shared" si="81"/>
        <v>0.66666666666666674</v>
      </c>
      <c r="AI90" s="1">
        <f t="shared" si="67"/>
        <v>1</v>
      </c>
      <c r="AJ90" s="1">
        <f t="shared" si="68"/>
        <v>1</v>
      </c>
      <c r="AK90" s="1">
        <f>SUMIF($J$2:K90,J90,AI$2:AJ90)-AI90</f>
        <v>0</v>
      </c>
      <c r="AL90" s="1">
        <f>SUMIF($AY$2:AZ90,AY90,$BI$2:BJ90)-BI90</f>
        <v>26</v>
      </c>
      <c r="AM90" s="1">
        <f>IFERROR((AK90)/(COUNTIF($J$2:K90,J90)-1),0)</f>
        <v>0</v>
      </c>
      <c r="AN90" s="1">
        <f>IFERROR((AL90)/(COUNTIF($J$2:K90,K90)-1),0)</f>
        <v>1.625</v>
      </c>
      <c r="AT90" s="1" t="str">
        <f t="shared" si="70"/>
        <v>AEK Athen</v>
      </c>
      <c r="AU90" s="1" t="str">
        <f t="shared" si="71"/>
        <v>FK Austria Wien</v>
      </c>
      <c r="AV90">
        <f t="shared" si="72"/>
        <v>2</v>
      </c>
      <c r="AW90" s="1">
        <f t="shared" si="73"/>
        <v>2</v>
      </c>
      <c r="AY90" t="str">
        <f t="shared" si="32"/>
        <v>FK Austria Wien</v>
      </c>
      <c r="AZ90" t="str">
        <f t="shared" si="33"/>
        <v>AEK Athen</v>
      </c>
      <c r="BA90">
        <f t="shared" si="34"/>
        <v>2</v>
      </c>
      <c r="BB90">
        <f t="shared" si="35"/>
        <v>2</v>
      </c>
      <c r="BD90" t="str">
        <f t="shared" si="36"/>
        <v>FK Austria Wien</v>
      </c>
      <c r="BE90" t="str">
        <f t="shared" si="37"/>
        <v>AEK Athen</v>
      </c>
      <c r="BF90">
        <f t="shared" si="74"/>
        <v>2</v>
      </c>
      <c r="BG90">
        <f t="shared" si="75"/>
        <v>2</v>
      </c>
      <c r="BI90">
        <f t="shared" si="38"/>
        <v>1</v>
      </c>
      <c r="BJ90">
        <f t="shared" si="39"/>
        <v>1</v>
      </c>
    </row>
    <row r="91" spans="1:62" x14ac:dyDescent="0.3">
      <c r="A91" t="s">
        <v>47</v>
      </c>
      <c r="B91" s="15" t="s">
        <v>179</v>
      </c>
      <c r="C91" t="s">
        <v>35</v>
      </c>
      <c r="D91" t="s">
        <v>70</v>
      </c>
      <c r="E91" t="s">
        <v>43</v>
      </c>
      <c r="F91" s="11">
        <v>0.66666666666666663</v>
      </c>
      <c r="G91">
        <v>3463</v>
      </c>
      <c r="H91" s="1">
        <v>7</v>
      </c>
      <c r="I91" s="1">
        <v>0</v>
      </c>
      <c r="J91" s="1" t="s">
        <v>65</v>
      </c>
      <c r="K91" s="1" t="s">
        <v>68</v>
      </c>
      <c r="L91" s="1">
        <v>0</v>
      </c>
      <c r="M91" s="1">
        <v>3</v>
      </c>
      <c r="N91" s="1" t="str">
        <f t="shared" si="58"/>
        <v>N</v>
      </c>
      <c r="O91" s="1" t="str">
        <f t="shared" si="59"/>
        <v>S</v>
      </c>
      <c r="P91" s="1">
        <f t="shared" si="60"/>
        <v>-3</v>
      </c>
      <c r="Q91" s="4">
        <f>IFERROR((SUMIF($J$2:K91,J91,$L$2:M91)-L91)/(COUNTIF($J$2:K91,J91)-1),0)</f>
        <v>0.9</v>
      </c>
      <c r="R91" s="4">
        <f>IFERROR((SUMIF($AT$2:AT91,AT91,$AV$2:AW91)-AV91)/(COUNTIF($J$2:K91,J91)-1),0)</f>
        <v>0.7</v>
      </c>
      <c r="S91" s="4">
        <f t="shared" si="76"/>
        <v>0.20000000000000007</v>
      </c>
      <c r="T91" s="5">
        <f>IFERROR((SUMIF($AY$2:AZ91,AY91,$BA$2:BB91)-BA91)/(COUNTIF($J$2:K91,K91)-1),0)</f>
        <v>1.7333333333333334</v>
      </c>
      <c r="U91" s="5">
        <f>IFERROR((SUMIF($BD$2:BE91,BD91,$BF$2:BG91)-BF91)/(COUNTIF($J$2:K91,K91)-1),0)</f>
        <v>1.1333333333333333</v>
      </c>
      <c r="V91" s="5">
        <f t="shared" si="77"/>
        <v>0.60000000000000009</v>
      </c>
      <c r="W91" s="9">
        <f>IFERROR((SUMIF($J$2:J91,J91,L$2:L91)-L91)/(COUNTIF($J$2:J91,J91)-1),0)</f>
        <v>0.75</v>
      </c>
      <c r="X91" s="9">
        <f>IFERROR((SUMIF($J$2:J91,J91,M$2:M91)-M91)/(COUNTIF($J$2:J91,J91)-1),0)</f>
        <v>1.75</v>
      </c>
      <c r="Y91" s="9">
        <f t="shared" si="78"/>
        <v>-1</v>
      </c>
      <c r="Z91" s="1">
        <f>IFERROR((SUMIF($K$2:K91,J91,$M$2:M91))/(COUNTIF($K$2:K91,J91)),0)</f>
        <v>1</v>
      </c>
      <c r="AA91" s="1">
        <f>IFERROR((SUMIF($K$2:K91,J91,$L$2:L91))/(COUNTIF($K$2:K91,J91)),0)</f>
        <v>3.1666666666666665</v>
      </c>
      <c r="AB91" s="1">
        <f t="shared" si="79"/>
        <v>-2.1666666666666665</v>
      </c>
      <c r="AC91" s="9">
        <f>IFERROR((SUMIF($J$2:J91,K91,$L$2:L91))/(COUNTIF($J$2:J91,K91)),0)</f>
        <v>1.1666666666666667</v>
      </c>
      <c r="AD91" s="9">
        <f>IFERROR((SUMIF($J$2:J91,K91,$M$2:M91))/(COUNTIF($J$2:J91,K91)),0)</f>
        <v>1</v>
      </c>
      <c r="AE91" s="9">
        <f t="shared" si="80"/>
        <v>0.16666666666666674</v>
      </c>
      <c r="AF91" s="1">
        <f>IFERROR((SUMIF(K$2:K91,K91,M$2:M91)-M91)/(COUNTIF($K$2:K91,K91)-1),0)</f>
        <v>2.1111111111111112</v>
      </c>
      <c r="AG91" s="1">
        <f>IFERROR((SUMIF(K$2:K91,K91,L$2:L91)-L91)/(COUNTIF($K$2:K91,K91)-1),0)</f>
        <v>1.2222222222222223</v>
      </c>
      <c r="AH91" s="1">
        <f t="shared" si="81"/>
        <v>0.88888888888888884</v>
      </c>
      <c r="AI91" s="1">
        <f t="shared" si="67"/>
        <v>0</v>
      </c>
      <c r="AJ91" s="1">
        <f t="shared" si="68"/>
        <v>3</v>
      </c>
      <c r="AK91" s="1">
        <f>SUMIF($J$2:K91,J91,AI$2:AJ91)-AI91</f>
        <v>2</v>
      </c>
      <c r="AL91" s="1">
        <f>SUMIF($AY$2:AZ91,AY91,$BI$2:BJ91)-BI91</f>
        <v>29</v>
      </c>
      <c r="AM91" s="1">
        <f>IFERROR((AK91)/(COUNTIF($J$2:K91,J91)-1),0)</f>
        <v>0.2</v>
      </c>
      <c r="AN91" s="1">
        <f>IFERROR((AL91)/(COUNTIF($J$2:K91,K91)-1),0)</f>
        <v>1.9333333333333333</v>
      </c>
      <c r="AT91" s="1" t="str">
        <f t="shared" si="70"/>
        <v>SKN St. Pölten</v>
      </c>
      <c r="AU91" s="1" t="str">
        <f t="shared" si="71"/>
        <v>SK Sturm Graz</v>
      </c>
      <c r="AV91">
        <f t="shared" si="72"/>
        <v>3</v>
      </c>
      <c r="AW91" s="1">
        <f t="shared" si="73"/>
        <v>0</v>
      </c>
      <c r="AY91" t="str">
        <f t="shared" si="32"/>
        <v>SK Sturm Graz</v>
      </c>
      <c r="AZ91" t="str">
        <f t="shared" si="33"/>
        <v>SKN St. Pölten</v>
      </c>
      <c r="BA91">
        <f t="shared" si="34"/>
        <v>3</v>
      </c>
      <c r="BB91">
        <f t="shared" si="35"/>
        <v>0</v>
      </c>
      <c r="BD91" t="str">
        <f t="shared" si="36"/>
        <v>SK Sturm Graz</v>
      </c>
      <c r="BE91" t="str">
        <f t="shared" si="37"/>
        <v>SKN St. Pölten</v>
      </c>
      <c r="BF91">
        <f t="shared" si="74"/>
        <v>0</v>
      </c>
      <c r="BG91">
        <f t="shared" si="75"/>
        <v>3</v>
      </c>
      <c r="BI91">
        <f t="shared" si="38"/>
        <v>3</v>
      </c>
      <c r="BJ91">
        <f t="shared" si="39"/>
        <v>0</v>
      </c>
    </row>
    <row r="92" spans="1:62" x14ac:dyDescent="0.3">
      <c r="A92" t="s">
        <v>47</v>
      </c>
      <c r="B92" s="15" t="s">
        <v>179</v>
      </c>
      <c r="C92" t="s">
        <v>35</v>
      </c>
      <c r="D92" t="s">
        <v>70</v>
      </c>
      <c r="E92" t="s">
        <v>43</v>
      </c>
      <c r="F92" s="11">
        <v>0.77083333333333337</v>
      </c>
      <c r="G92">
        <v>1952</v>
      </c>
      <c r="H92" s="1">
        <v>7</v>
      </c>
      <c r="I92" s="1">
        <v>0</v>
      </c>
      <c r="J92" s="1" t="s">
        <v>56</v>
      </c>
      <c r="K92" s="1" t="s">
        <v>0</v>
      </c>
      <c r="L92" s="1">
        <v>4</v>
      </c>
      <c r="M92" s="1">
        <v>2</v>
      </c>
      <c r="N92" s="1" t="str">
        <f t="shared" si="58"/>
        <v>S</v>
      </c>
      <c r="O92" s="1" t="str">
        <f t="shared" si="59"/>
        <v>N</v>
      </c>
      <c r="P92" s="1">
        <f t="shared" si="60"/>
        <v>2</v>
      </c>
      <c r="Q92" s="4">
        <f>IFERROR((SUMIF($J$2:K92,J92,$L$2:M92)-L92)/(COUNTIF($J$2:K92,J92)-1),0)</f>
        <v>1.9090909090909092</v>
      </c>
      <c r="R92" s="4">
        <f>IFERROR((SUMIF($AT$2:AT92,AT92,$AV$2:AW92)-AV92)/(COUNTIF($J$2:K92,J92)-1),0)</f>
        <v>0.54545454545454541</v>
      </c>
      <c r="S92" s="4">
        <f t="shared" si="76"/>
        <v>1.3636363636363638</v>
      </c>
      <c r="T92" s="5">
        <f>IFERROR((SUMIF($AY$2:AZ92,AY92,$BA$2:BB92)-BA92)/(COUNTIF($J$2:K92,K92)-1),0)</f>
        <v>1.2727272727272727</v>
      </c>
      <c r="U92" s="5">
        <f>IFERROR((SUMIF($BD$2:BE92,BD92,$BF$2:BG92)-BF92)/(COUNTIF($J$2:K92,K92)-1),0)</f>
        <v>0.90909090909090906</v>
      </c>
      <c r="V92" s="5">
        <f t="shared" si="77"/>
        <v>0.36363636363636365</v>
      </c>
      <c r="W92" s="9">
        <f>IFERROR((SUMIF($J$2:J92,J92,L$2:L92)-L92)/(COUNTIF($J$2:J92,J92)-1),0)</f>
        <v>2.5</v>
      </c>
      <c r="X92" s="9">
        <f>IFERROR((SUMIF($J$2:J92,J92,M$2:M92)-M92)/(COUNTIF($J$2:J92,J92)-1),0)</f>
        <v>1.5</v>
      </c>
      <c r="Y92" s="9">
        <f t="shared" si="78"/>
        <v>1</v>
      </c>
      <c r="Z92" s="1">
        <f>IFERROR((SUMIF($K$2:K92,J92,$M$2:M92))/(COUNTIF($K$2:K92,J92)),0)</f>
        <v>1.5714285714285714</v>
      </c>
      <c r="AA92" s="1">
        <f>IFERROR((SUMIF($K$2:K92,J92,$L$2:L92))/(COUNTIF($K$2:K92,J92)),0)</f>
        <v>2.1428571428571428</v>
      </c>
      <c r="AB92" s="1">
        <f t="shared" si="79"/>
        <v>-0.5714285714285714</v>
      </c>
      <c r="AC92" s="9">
        <f>IFERROR((SUMIF($J$2:J92,K92,$L$2:L92))/(COUNTIF($J$2:J92,K92)),0)</f>
        <v>1.8</v>
      </c>
      <c r="AD92" s="9">
        <f>IFERROR((SUMIF($J$2:J92,K92,$M$2:M92))/(COUNTIF($J$2:J92,K92)),0)</f>
        <v>0.6</v>
      </c>
      <c r="AE92" s="9">
        <f t="shared" si="80"/>
        <v>1.2000000000000002</v>
      </c>
      <c r="AF92" s="1">
        <f>IFERROR((SUMIF(K$2:K92,K92,M$2:M92)-M92)/(COUNTIF($K$2:K92,K92)-1),0)</f>
        <v>0.83333333333333337</v>
      </c>
      <c r="AG92" s="1">
        <f>IFERROR((SUMIF(K$2:K92,K92,L$2:L92)-L92)/(COUNTIF($K$2:K92,K92)-1),0)</f>
        <v>1.1666666666666667</v>
      </c>
      <c r="AH92" s="1">
        <f t="shared" si="81"/>
        <v>-0.33333333333333337</v>
      </c>
      <c r="AI92" s="1">
        <f t="shared" si="67"/>
        <v>3</v>
      </c>
      <c r="AJ92" s="1">
        <f t="shared" si="68"/>
        <v>0</v>
      </c>
      <c r="AK92" s="1">
        <f>SUMIF($J$2:K92,J92,AI$2:AJ92)-AI92</f>
        <v>16</v>
      </c>
      <c r="AL92" s="1">
        <f>SUMIF($AY$2:AZ92,AY92,$BI$2:BJ92)-BI92</f>
        <v>17</v>
      </c>
      <c r="AM92" s="1">
        <f>IFERROR((AK92)/(COUNTIF($J$2:K92,J92)-1),0)</f>
        <v>1.4545454545454546</v>
      </c>
      <c r="AN92" s="1">
        <f>IFERROR((AL92)/(COUNTIF($J$2:K92,K92)-1),0)</f>
        <v>1.5454545454545454</v>
      </c>
      <c r="AT92" s="1" t="str">
        <f t="shared" si="70"/>
        <v>FC Admira Wacker Mödling</v>
      </c>
      <c r="AU92" s="1" t="str">
        <f t="shared" si="71"/>
        <v>LASK</v>
      </c>
      <c r="AV92">
        <f t="shared" si="72"/>
        <v>2</v>
      </c>
      <c r="AW92" s="1">
        <f t="shared" si="73"/>
        <v>4</v>
      </c>
      <c r="AY92" t="str">
        <f t="shared" si="32"/>
        <v>LASK</v>
      </c>
      <c r="AZ92" t="str">
        <f t="shared" si="33"/>
        <v>FC Admira Wacker Mödling</v>
      </c>
      <c r="BA92">
        <f t="shared" si="34"/>
        <v>2</v>
      </c>
      <c r="BB92">
        <f t="shared" si="35"/>
        <v>4</v>
      </c>
      <c r="BD92" t="str">
        <f t="shared" si="36"/>
        <v>LASK</v>
      </c>
      <c r="BE92" t="str">
        <f t="shared" si="37"/>
        <v>FC Admira Wacker Mödling</v>
      </c>
      <c r="BF92">
        <f t="shared" si="74"/>
        <v>4</v>
      </c>
      <c r="BG92">
        <f t="shared" si="75"/>
        <v>2</v>
      </c>
      <c r="BI92">
        <f t="shared" si="38"/>
        <v>0</v>
      </c>
      <c r="BJ92">
        <f t="shared" si="39"/>
        <v>3</v>
      </c>
    </row>
    <row r="93" spans="1:62" x14ac:dyDescent="0.3">
      <c r="A93" t="s">
        <v>47</v>
      </c>
      <c r="B93" s="15" t="s">
        <v>179</v>
      </c>
      <c r="C93" t="s">
        <v>35</v>
      </c>
      <c r="D93" t="s">
        <v>70</v>
      </c>
      <c r="E93" t="s">
        <v>43</v>
      </c>
      <c r="F93" s="11">
        <v>0.77083333333333337</v>
      </c>
      <c r="G93">
        <v>7800</v>
      </c>
      <c r="H93" s="1">
        <v>7</v>
      </c>
      <c r="I93" s="1">
        <v>0</v>
      </c>
      <c r="J93" s="1" t="s">
        <v>76</v>
      </c>
      <c r="K93" s="1" t="s">
        <v>71</v>
      </c>
      <c r="L93" s="1">
        <v>0</v>
      </c>
      <c r="M93" s="1">
        <v>1</v>
      </c>
      <c r="N93" s="1" t="str">
        <f t="shared" si="58"/>
        <v>N</v>
      </c>
      <c r="O93" s="1" t="str">
        <f t="shared" si="59"/>
        <v>S</v>
      </c>
      <c r="P93" s="1">
        <f t="shared" si="60"/>
        <v>-1</v>
      </c>
      <c r="Q93" s="4">
        <f>IFERROR((SUMIF($J$2:K93,J93,$L$2:M93)-L93)/(COUNTIF($J$2:K93,J93)-1),0)</f>
        <v>1.5454545454545454</v>
      </c>
      <c r="R93" s="4">
        <f>IFERROR((SUMIF($AT$2:AT93,AT93,$AV$2:AW93)-AV93)/(COUNTIF($J$2:K93,J93)-1),0)</f>
        <v>1.1818181818181819</v>
      </c>
      <c r="S93" s="4">
        <f t="shared" si="76"/>
        <v>0.36363636363636354</v>
      </c>
      <c r="T93" s="5">
        <f>IFERROR((SUMIF($AY$2:AZ93,AY93,$BA$2:BB93)-BA93)/(COUNTIF($J$2:K93,K93)-1),0)</f>
        <v>2.2727272727272729</v>
      </c>
      <c r="U93" s="5">
        <f>IFERROR((SUMIF($BD$2:BE93,BD93,$BF$2:BG93)-BF93)/(COUNTIF($J$2:K93,K93)-1),0)</f>
        <v>1.4545454545454546</v>
      </c>
      <c r="V93" s="5">
        <f t="shared" si="77"/>
        <v>0.81818181818181834</v>
      </c>
      <c r="W93" s="9">
        <f>IFERROR((SUMIF($J$2:J93,J93,L$2:L93)-L93)/(COUNTIF($J$2:J93,J93)-1),0)</f>
        <v>1</v>
      </c>
      <c r="X93" s="9">
        <f>IFERROR((SUMIF($J$2:J93,J93,M$2:M93)-M93)/(COUNTIF($J$2:J93,J93)-1),0)</f>
        <v>2.6</v>
      </c>
      <c r="Y93" s="9">
        <f t="shared" si="78"/>
        <v>-1.6</v>
      </c>
      <c r="Z93" s="1">
        <f>IFERROR((SUMIF($K$2:K93,J93,$M$2:M93))/(COUNTIF($K$2:K93,J93)),0)</f>
        <v>2</v>
      </c>
      <c r="AA93" s="1">
        <f>IFERROR((SUMIF($K$2:K93,J93,$L$2:L93))/(COUNTIF($K$2:K93,J93)),0)</f>
        <v>1.1666666666666667</v>
      </c>
      <c r="AB93" s="1">
        <f t="shared" si="79"/>
        <v>0.83333333333333326</v>
      </c>
      <c r="AC93" s="9">
        <f>IFERROR((SUMIF($J$2:J93,K93,$L$2:L93))/(COUNTIF($J$2:J93,K93)),0)</f>
        <v>2</v>
      </c>
      <c r="AD93" s="9">
        <f>IFERROR((SUMIF($J$2:J93,K93,$M$2:M93))/(COUNTIF($J$2:J93,K93)),0)</f>
        <v>1.6</v>
      </c>
      <c r="AE93" s="9">
        <f t="shared" si="80"/>
        <v>0.39999999999999991</v>
      </c>
      <c r="AF93" s="1">
        <f>IFERROR((SUMIF(K$2:K93,K93,M$2:M93)-M93)/(COUNTIF($K$2:K93,K93)-1),0)</f>
        <v>2.5</v>
      </c>
      <c r="AG93" s="1">
        <f>IFERROR((SUMIF(K$2:K93,K93,L$2:L93)-L93)/(COUNTIF($K$2:K93,K93)-1),0)</f>
        <v>1.3333333333333333</v>
      </c>
      <c r="AH93" s="1">
        <f t="shared" si="81"/>
        <v>1.1666666666666667</v>
      </c>
      <c r="AI93" s="1">
        <f t="shared" si="67"/>
        <v>0</v>
      </c>
      <c r="AJ93" s="1">
        <f t="shared" si="68"/>
        <v>3</v>
      </c>
      <c r="AK93" s="1">
        <f>SUMIF($J$2:K93,J93,AI$2:AJ93)-AI93</f>
        <v>12</v>
      </c>
      <c r="AL93" s="1">
        <f>SUMIF($AY$2:AZ93,AY93,$BI$2:BJ93)-BI93</f>
        <v>19</v>
      </c>
      <c r="AM93" s="1">
        <f>IFERROR((AK93)/(COUNTIF($J$2:K93,J93)-1),0)</f>
        <v>1.0909090909090908</v>
      </c>
      <c r="AN93" s="1">
        <f>IFERROR((AL93)/(COUNTIF($J$2:K93,K93)-1),0)</f>
        <v>1.7272727272727273</v>
      </c>
      <c r="AT93" s="1" t="str">
        <f t="shared" si="70"/>
        <v>SV Mattersburg</v>
      </c>
      <c r="AU93" s="1" t="str">
        <f t="shared" si="71"/>
        <v>SK Rapid Wien</v>
      </c>
      <c r="AV93">
        <f t="shared" si="72"/>
        <v>1</v>
      </c>
      <c r="AW93" s="1">
        <f t="shared" si="73"/>
        <v>0</v>
      </c>
      <c r="AY93" t="str">
        <f t="shared" si="32"/>
        <v>SK Rapid Wien</v>
      </c>
      <c r="AZ93" t="str">
        <f t="shared" si="33"/>
        <v>SV Mattersburg</v>
      </c>
      <c r="BA93">
        <f t="shared" si="34"/>
        <v>1</v>
      </c>
      <c r="BB93">
        <f t="shared" si="35"/>
        <v>0</v>
      </c>
      <c r="BD93" t="str">
        <f t="shared" si="36"/>
        <v>SK Rapid Wien</v>
      </c>
      <c r="BE93" t="str">
        <f t="shared" si="37"/>
        <v>SV Mattersburg</v>
      </c>
      <c r="BF93">
        <f t="shared" si="74"/>
        <v>0</v>
      </c>
      <c r="BG93">
        <f t="shared" si="75"/>
        <v>1</v>
      </c>
      <c r="BI93">
        <f t="shared" si="38"/>
        <v>3</v>
      </c>
      <c r="BJ93">
        <f t="shared" si="39"/>
        <v>0</v>
      </c>
    </row>
    <row r="94" spans="1:62" x14ac:dyDescent="0.3">
      <c r="A94" t="s">
        <v>47</v>
      </c>
      <c r="B94" s="15">
        <v>43009</v>
      </c>
      <c r="C94" t="s">
        <v>35</v>
      </c>
      <c r="D94" t="s">
        <v>85</v>
      </c>
      <c r="E94" t="s">
        <v>64</v>
      </c>
      <c r="F94" s="11">
        <v>0.79166666666666663</v>
      </c>
      <c r="G94">
        <v>4712</v>
      </c>
      <c r="H94" s="1">
        <v>3</v>
      </c>
      <c r="I94" s="1">
        <v>0</v>
      </c>
      <c r="J94" s="1" t="s">
        <v>40</v>
      </c>
      <c r="K94" s="1" t="s">
        <v>49</v>
      </c>
      <c r="L94" s="1">
        <v>2</v>
      </c>
      <c r="M94" s="1">
        <v>1</v>
      </c>
      <c r="N94" s="1" t="str">
        <f t="shared" si="58"/>
        <v>S</v>
      </c>
      <c r="O94" s="1" t="str">
        <f t="shared" si="59"/>
        <v>N</v>
      </c>
      <c r="P94" s="1">
        <f t="shared" si="60"/>
        <v>1</v>
      </c>
      <c r="Q94" s="4">
        <f>IFERROR((SUMIF($J$2:K94,J94,$L$2:M94)-L94)/(COUNTIF($J$2:K94,J94)-1),0)</f>
        <v>2.2105263157894739</v>
      </c>
      <c r="R94" s="4">
        <f>IFERROR((SUMIF($AT$2:AT94,AT94,$AV$2:AW94)-AV94)/(COUNTIF($J$2:K94,J94)-1),0)</f>
        <v>0.31578947368421051</v>
      </c>
      <c r="S94" s="4">
        <f t="shared" si="76"/>
        <v>1.8947368421052633</v>
      </c>
      <c r="T94" s="5">
        <f>IFERROR((SUMIF($AY$2:AZ94,AY94,$BA$2:BB94)-BA94)/(COUNTIF($J$2:K94,K94)-1),0)</f>
        <v>1.2727272727272727</v>
      </c>
      <c r="U94" s="5">
        <f>IFERROR((SUMIF($BD$2:BE94,BD94,$BF$2:BG94)-BF94)/(COUNTIF($J$2:K94,K94)-1),0)</f>
        <v>1.2727272727272727</v>
      </c>
      <c r="V94" s="5">
        <f t="shared" si="77"/>
        <v>0</v>
      </c>
      <c r="W94" s="9">
        <f>IFERROR((SUMIF($J$2:J94,J94,L$2:L94)-L94)/(COUNTIF($J$2:J94,J94)-1),0)</f>
        <v>2.4444444444444446</v>
      </c>
      <c r="X94" s="9">
        <f>IFERROR((SUMIF($J$2:J94,J94,M$2:M94)-M94)/(COUNTIF($J$2:J94,J94)-1),0)</f>
        <v>0.66666666666666663</v>
      </c>
      <c r="Y94" s="9">
        <f t="shared" si="78"/>
        <v>1.7777777777777781</v>
      </c>
      <c r="Z94" s="1">
        <f>IFERROR((SUMIF($K$2:K94,J94,$M$2:M94))/(COUNTIF($K$2:K94,J94)),0)</f>
        <v>2</v>
      </c>
      <c r="AA94" s="1">
        <f>IFERROR((SUMIF($K$2:K94,J94,$L$2:L94))/(COUNTIF($K$2:K94,J94)),0)</f>
        <v>0.5</v>
      </c>
      <c r="AB94" s="1">
        <f t="shared" si="79"/>
        <v>1.5</v>
      </c>
      <c r="AC94" s="9">
        <f>IFERROR((SUMIF($J$2:J94,K94,$L$2:L94))/(COUNTIF($J$2:J94,K94)),0)</f>
        <v>1</v>
      </c>
      <c r="AD94" s="9">
        <f>IFERROR((SUMIF($J$2:J94,K94,$M$2:M94))/(COUNTIF($J$2:J94,K94)),0)</f>
        <v>0.6</v>
      </c>
      <c r="AE94" s="9">
        <f t="shared" si="80"/>
        <v>0.4</v>
      </c>
      <c r="AF94" s="1">
        <f>IFERROR((SUMIF(K$2:K94,K94,M$2:M94)-M94)/(COUNTIF($K$2:K94,K94)-1),0)</f>
        <v>1.5</v>
      </c>
      <c r="AG94" s="1">
        <f>IFERROR((SUMIF(K$2:K94,K94,L$2:L94)-L94)/(COUNTIF($K$2:K94,K94)-1),0)</f>
        <v>1.8333333333333333</v>
      </c>
      <c r="AH94" s="1">
        <f t="shared" si="81"/>
        <v>-0.33333333333333326</v>
      </c>
      <c r="AI94" s="1">
        <f t="shared" si="67"/>
        <v>3</v>
      </c>
      <c r="AJ94" s="1">
        <f t="shared" si="68"/>
        <v>0</v>
      </c>
      <c r="AK94" s="1">
        <f>SUMIF($J$2:K94,J94,AI$2:AJ94)-AI94</f>
        <v>40</v>
      </c>
      <c r="AL94" s="1">
        <f>SUMIF($AY$2:AZ94,AY94,$BI$2:BJ94)-BI94</f>
        <v>17</v>
      </c>
      <c r="AM94" s="1">
        <f>IFERROR((AK94)/(COUNTIF($J$2:K94,J94)-1),0)</f>
        <v>2.1052631578947367</v>
      </c>
      <c r="AN94" s="1">
        <f>IFERROR((AL94)/(COUNTIF($J$2:K94,K94)-1),0)</f>
        <v>1.5454545454545454</v>
      </c>
      <c r="AT94" s="1" t="str">
        <f t="shared" si="70"/>
        <v>Red Bull Salzburg</v>
      </c>
      <c r="AU94" s="1" t="str">
        <f t="shared" si="71"/>
        <v>Wolfsberger AC</v>
      </c>
      <c r="AV94">
        <f t="shared" si="72"/>
        <v>1</v>
      </c>
      <c r="AW94" s="1">
        <f t="shared" si="73"/>
        <v>2</v>
      </c>
      <c r="AY94" t="str">
        <f t="shared" si="32"/>
        <v>Wolfsberger AC</v>
      </c>
      <c r="AZ94" t="str">
        <f t="shared" si="33"/>
        <v>Red Bull Salzburg</v>
      </c>
      <c r="BA94">
        <f t="shared" si="34"/>
        <v>1</v>
      </c>
      <c r="BB94">
        <f t="shared" si="35"/>
        <v>2</v>
      </c>
      <c r="BD94" t="str">
        <f t="shared" si="36"/>
        <v>Wolfsberger AC</v>
      </c>
      <c r="BE94" t="str">
        <f t="shared" si="37"/>
        <v>Red Bull Salzburg</v>
      </c>
      <c r="BF94">
        <f t="shared" si="74"/>
        <v>2</v>
      </c>
      <c r="BG94">
        <f t="shared" si="75"/>
        <v>1</v>
      </c>
      <c r="BI94">
        <f t="shared" si="38"/>
        <v>0</v>
      </c>
      <c r="BJ94">
        <f t="shared" si="39"/>
        <v>3</v>
      </c>
    </row>
    <row r="95" spans="1:62" x14ac:dyDescent="0.3">
      <c r="A95" t="s">
        <v>47</v>
      </c>
      <c r="B95" s="15" t="s">
        <v>84</v>
      </c>
      <c r="C95" t="s">
        <v>35</v>
      </c>
      <c r="D95" t="s">
        <v>85</v>
      </c>
      <c r="E95" t="s">
        <v>64</v>
      </c>
      <c r="F95" s="11">
        <v>0.6875</v>
      </c>
      <c r="G95">
        <v>5850</v>
      </c>
      <c r="H95" s="1">
        <v>3</v>
      </c>
      <c r="I95" s="1">
        <v>0</v>
      </c>
      <c r="J95" s="1" t="s">
        <v>81</v>
      </c>
      <c r="K95" s="1" t="s">
        <v>58</v>
      </c>
      <c r="L95" s="1">
        <v>2</v>
      </c>
      <c r="M95" s="1">
        <v>0</v>
      </c>
      <c r="N95" s="1" t="str">
        <f t="shared" si="58"/>
        <v>S</v>
      </c>
      <c r="O95" s="1" t="str">
        <f t="shared" si="59"/>
        <v>N</v>
      </c>
      <c r="P95" s="1">
        <f t="shared" si="60"/>
        <v>2</v>
      </c>
      <c r="Q95" s="4">
        <f>IFERROR((SUMIF($J$2:K95,J95,$L$2:M95)-L95)/(COUNTIF($J$2:K95,J95)-1),0)</f>
        <v>1.7058823529411764</v>
      </c>
      <c r="R95" s="4">
        <f>IFERROR((SUMIF($AT$2:AT95,AT95,$AV$2:AW95)-AV95)/(COUNTIF($J$2:K95,J95)-1),0)</f>
        <v>0.70588235294117652</v>
      </c>
      <c r="S95" s="4">
        <f t="shared" si="76"/>
        <v>0.99999999999999989</v>
      </c>
      <c r="T95" s="5">
        <f>IFERROR((SUMIF($AY$2:AZ95,AY95,$BA$2:BB95)-BA95)/(COUNTIF($J$2:K95,K95)-1),0)</f>
        <v>1.5</v>
      </c>
      <c r="U95" s="5">
        <f>IFERROR((SUMIF($BD$2:BE95,BD95,$BF$2:BG95)-BF95)/(COUNTIF($J$2:K95,K95)-1),0)</f>
        <v>1.0555555555555556</v>
      </c>
      <c r="V95" s="5">
        <f t="shared" si="77"/>
        <v>0.44444444444444442</v>
      </c>
      <c r="W95" s="9">
        <f>IFERROR((SUMIF($J$2:J95,J95,L$2:L95)-L95)/(COUNTIF($J$2:J95,J95)-1),0)</f>
        <v>1.7142857142857142</v>
      </c>
      <c r="X95" s="9">
        <f>IFERROR((SUMIF($J$2:J95,J95,M$2:M95)-M95)/(COUNTIF($J$2:J95,J95)-1),0)</f>
        <v>1.7142857142857142</v>
      </c>
      <c r="Y95" s="9">
        <f t="shared" si="78"/>
        <v>0</v>
      </c>
      <c r="Z95" s="1">
        <f>IFERROR((SUMIF($K$2:K95,J95,$M$2:M95))/(COUNTIF($K$2:K95,J95)),0)</f>
        <v>1.7</v>
      </c>
      <c r="AA95" s="1">
        <f>IFERROR((SUMIF($K$2:K95,J95,$L$2:L95))/(COUNTIF($K$2:K95,J95)),0)</f>
        <v>1.1000000000000001</v>
      </c>
      <c r="AB95" s="1">
        <f t="shared" si="79"/>
        <v>0.59999999999999987</v>
      </c>
      <c r="AC95" s="9">
        <f>IFERROR((SUMIF($J$2:J95,K95,$L$2:L95))/(COUNTIF($J$2:J95,K95)),0)</f>
        <v>1.375</v>
      </c>
      <c r="AD95" s="9">
        <f>IFERROR((SUMIF($J$2:J95,K95,$M$2:M95))/(COUNTIF($J$2:J95,K95)),0)</f>
        <v>0.875</v>
      </c>
      <c r="AE95" s="9">
        <f t="shared" si="80"/>
        <v>0.5</v>
      </c>
      <c r="AF95" s="1">
        <f>IFERROR((SUMIF(K$2:K95,K95,M$2:M95)-M95)/(COUNTIF($K$2:K95,K95)-1),0)</f>
        <v>1.6</v>
      </c>
      <c r="AG95" s="1">
        <f>IFERROR((SUMIF(K$2:K95,K95,L$2:L95)-L95)/(COUNTIF($K$2:K95,K95)-1),0)</f>
        <v>1.2</v>
      </c>
      <c r="AH95" s="1">
        <f t="shared" si="81"/>
        <v>0.40000000000000013</v>
      </c>
      <c r="AI95" s="1">
        <f t="shared" si="67"/>
        <v>3</v>
      </c>
      <c r="AJ95" s="1">
        <f t="shared" si="68"/>
        <v>0</v>
      </c>
      <c r="AK95" s="1">
        <f>SUMIF($J$2:K95,J95,AI$2:AJ95)-AI95</f>
        <v>27</v>
      </c>
      <c r="AL95" s="1">
        <f>SUMIF($AY$2:AZ95,AY95,$BI$2:BJ95)-BI95</f>
        <v>26</v>
      </c>
      <c r="AM95" s="1">
        <f>IFERROR((AK95)/(COUNTIF($J$2:K95,J95)-1),0)</f>
        <v>1.588235294117647</v>
      </c>
      <c r="AN95" s="1">
        <f>IFERROR((AL95)/(COUNTIF($J$2:K95,K95)-1),0)</f>
        <v>1.4444444444444444</v>
      </c>
      <c r="AT95" s="1" t="str">
        <f t="shared" si="70"/>
        <v>FK Austria Wien</v>
      </c>
      <c r="AU95" s="1" t="str">
        <f t="shared" si="71"/>
        <v>SC Rheindorf Altach</v>
      </c>
      <c r="AV95">
        <f t="shared" si="72"/>
        <v>0</v>
      </c>
      <c r="AW95" s="1">
        <f t="shared" si="73"/>
        <v>2</v>
      </c>
      <c r="AY95" t="str">
        <f t="shared" si="32"/>
        <v>SC Rheindorf Altach</v>
      </c>
      <c r="AZ95" t="str">
        <f t="shared" si="33"/>
        <v>FK Austria Wien</v>
      </c>
      <c r="BA95">
        <f t="shared" si="34"/>
        <v>0</v>
      </c>
      <c r="BB95">
        <f t="shared" si="35"/>
        <v>2</v>
      </c>
      <c r="BD95" t="str">
        <f t="shared" si="36"/>
        <v>SC Rheindorf Altach</v>
      </c>
      <c r="BE95" t="str">
        <f t="shared" si="37"/>
        <v>FK Austria Wien</v>
      </c>
      <c r="BF95">
        <f t="shared" si="74"/>
        <v>2</v>
      </c>
      <c r="BG95">
        <f t="shared" si="75"/>
        <v>0</v>
      </c>
      <c r="BI95">
        <f t="shared" si="38"/>
        <v>0</v>
      </c>
      <c r="BJ95">
        <f t="shared" si="39"/>
        <v>3</v>
      </c>
    </row>
    <row r="96" spans="1:62" x14ac:dyDescent="0.3">
      <c r="A96" t="s">
        <v>47</v>
      </c>
      <c r="B96" s="15">
        <v>43022</v>
      </c>
      <c r="C96" t="s">
        <v>35</v>
      </c>
      <c r="D96" t="s">
        <v>85</v>
      </c>
      <c r="E96" t="s">
        <v>43</v>
      </c>
      <c r="F96" s="11">
        <v>0.66666666666666663</v>
      </c>
      <c r="G96">
        <v>5659</v>
      </c>
      <c r="H96" s="1">
        <v>13</v>
      </c>
      <c r="I96" s="1">
        <v>0</v>
      </c>
      <c r="J96" s="1" t="s">
        <v>0</v>
      </c>
      <c r="K96" s="1" t="s">
        <v>40</v>
      </c>
      <c r="L96" s="1">
        <v>1</v>
      </c>
      <c r="M96" s="1">
        <v>3</v>
      </c>
      <c r="N96" s="1" t="str">
        <f t="shared" si="58"/>
        <v>N</v>
      </c>
      <c r="O96" s="1" t="str">
        <f t="shared" si="59"/>
        <v>S</v>
      </c>
      <c r="P96" s="1">
        <f t="shared" si="60"/>
        <v>-2</v>
      </c>
      <c r="Q96" s="4">
        <f>IFERROR((SUMIF($J$2:K96,J96,$L$2:M96)-L96)/(COUNTIF($J$2:K96,J96)-1),0)</f>
        <v>1.3333333333333333</v>
      </c>
      <c r="R96" s="4">
        <f>IFERROR((SUMIF($AT$2:AT96,AT96,$AV$2:AW96)-AV96)/(COUNTIF($J$2:K96,J96)-1),0)</f>
        <v>0.25</v>
      </c>
      <c r="S96" s="4">
        <f t="shared" si="76"/>
        <v>1.0833333333333333</v>
      </c>
      <c r="T96" s="5">
        <f>IFERROR((SUMIF($AY$2:AZ96,AY96,$BA$2:BB96)-BA96)/(COUNTIF($J$2:K96,K96)-1),0)</f>
        <v>2.2000000000000002</v>
      </c>
      <c r="U96" s="5">
        <f>IFERROR((SUMIF($BD$2:BE96,BD96,$BF$2:BG96)-BF96)/(COUNTIF($J$2:K96,K96)-1),0)</f>
        <v>0.6</v>
      </c>
      <c r="V96" s="5">
        <f t="shared" si="77"/>
        <v>1.6</v>
      </c>
      <c r="W96" s="9">
        <f>IFERROR((SUMIF($J$2:J96,J96,L$2:L96)-L96)/(COUNTIF($J$2:J96,J96)-1),0)</f>
        <v>1.8</v>
      </c>
      <c r="X96" s="9">
        <f>IFERROR((SUMIF($J$2:J96,J96,M$2:M96)-M96)/(COUNTIF($J$2:J96,J96)-1),0)</f>
        <v>0.6</v>
      </c>
      <c r="Y96" s="9">
        <f t="shared" si="78"/>
        <v>1.2000000000000002</v>
      </c>
      <c r="Z96" s="1">
        <f>IFERROR((SUMIF($K$2:K96,J96,$M$2:M96))/(COUNTIF($K$2:K96,J96)),0)</f>
        <v>1</v>
      </c>
      <c r="AA96" s="1">
        <f>IFERROR((SUMIF($K$2:K96,J96,$L$2:L96))/(COUNTIF($K$2:K96,J96)),0)</f>
        <v>1.5714285714285714</v>
      </c>
      <c r="AB96" s="1">
        <f t="shared" si="79"/>
        <v>-0.5714285714285714</v>
      </c>
      <c r="AC96" s="9">
        <f>IFERROR((SUMIF($J$2:J96,K96,$L$2:L96))/(COUNTIF($J$2:J96,K96)),0)</f>
        <v>2.4</v>
      </c>
      <c r="AD96" s="9">
        <f>IFERROR((SUMIF($J$2:J96,K96,$M$2:M96))/(COUNTIF($J$2:J96,K96)),0)</f>
        <v>0.7</v>
      </c>
      <c r="AE96" s="9">
        <f t="shared" si="80"/>
        <v>1.7</v>
      </c>
      <c r="AF96" s="1">
        <f>IFERROR((SUMIF(K$2:K96,K96,M$2:M96)-M96)/(COUNTIF($K$2:K96,K96)-1),0)</f>
        <v>2</v>
      </c>
      <c r="AG96" s="1">
        <f>IFERROR((SUMIF(K$2:K96,K96,L$2:L96)-L96)/(COUNTIF($K$2:K96,K96)-1),0)</f>
        <v>0.5</v>
      </c>
      <c r="AH96" s="1">
        <f t="shared" si="81"/>
        <v>1.5</v>
      </c>
      <c r="AI96" s="1">
        <f t="shared" si="67"/>
        <v>0</v>
      </c>
      <c r="AJ96" s="1">
        <f t="shared" si="68"/>
        <v>3</v>
      </c>
      <c r="AK96" s="1">
        <f>SUMIF($J$2:K96,J96,AI$2:AJ96)-AI96</f>
        <v>17</v>
      </c>
      <c r="AL96" s="1">
        <f>SUMIF($AY$2:AZ96,AY96,$BI$2:BJ96)-BI96</f>
        <v>43</v>
      </c>
      <c r="AM96" s="1">
        <f>IFERROR((AK96)/(COUNTIF($J$2:K96,J96)-1),0)</f>
        <v>1.4166666666666667</v>
      </c>
      <c r="AN96" s="1">
        <f>IFERROR((AL96)/(COUNTIF($J$2:K96,K96)-1),0)</f>
        <v>2.15</v>
      </c>
      <c r="AT96" s="1" t="str">
        <f t="shared" si="70"/>
        <v>LASK</v>
      </c>
      <c r="AU96" s="1" t="str">
        <f t="shared" si="71"/>
        <v>Red Bull Salzburg</v>
      </c>
      <c r="AV96">
        <f t="shared" si="72"/>
        <v>3</v>
      </c>
      <c r="AW96" s="1">
        <f t="shared" si="73"/>
        <v>1</v>
      </c>
      <c r="AY96" t="str">
        <f t="shared" si="32"/>
        <v>Red Bull Salzburg</v>
      </c>
      <c r="AZ96" t="str">
        <f t="shared" si="33"/>
        <v>LASK</v>
      </c>
      <c r="BA96">
        <f t="shared" si="34"/>
        <v>3</v>
      </c>
      <c r="BB96">
        <f t="shared" si="35"/>
        <v>1</v>
      </c>
      <c r="BD96" t="str">
        <f t="shared" si="36"/>
        <v>Red Bull Salzburg</v>
      </c>
      <c r="BE96" t="str">
        <f t="shared" si="37"/>
        <v>LASK</v>
      </c>
      <c r="BF96">
        <f t="shared" si="74"/>
        <v>1</v>
      </c>
      <c r="BG96">
        <f t="shared" si="75"/>
        <v>3</v>
      </c>
      <c r="BI96">
        <f t="shared" si="38"/>
        <v>3</v>
      </c>
      <c r="BJ96">
        <f t="shared" si="39"/>
        <v>0</v>
      </c>
    </row>
    <row r="97" spans="1:62" x14ac:dyDescent="0.3">
      <c r="A97" t="s">
        <v>47</v>
      </c>
      <c r="B97" s="15" t="s">
        <v>86</v>
      </c>
      <c r="C97" t="s">
        <v>35</v>
      </c>
      <c r="D97" t="s">
        <v>85</v>
      </c>
      <c r="E97" t="s">
        <v>43</v>
      </c>
      <c r="F97" s="11">
        <v>0.77083333333333337</v>
      </c>
      <c r="G97">
        <v>24200</v>
      </c>
      <c r="H97" s="1">
        <v>14</v>
      </c>
      <c r="I97" s="1">
        <v>0</v>
      </c>
      <c r="J97" s="1" t="s">
        <v>71</v>
      </c>
      <c r="K97" s="1" t="s">
        <v>65</v>
      </c>
      <c r="L97" s="1">
        <v>1</v>
      </c>
      <c r="M97" s="1">
        <v>0</v>
      </c>
      <c r="N97" s="1" t="str">
        <f t="shared" si="58"/>
        <v>S</v>
      </c>
      <c r="O97" s="1" t="str">
        <f t="shared" si="59"/>
        <v>N</v>
      </c>
      <c r="P97" s="1">
        <f t="shared" si="60"/>
        <v>1</v>
      </c>
      <c r="Q97" s="4">
        <f>IFERROR((SUMIF($J$2:K97,J97,$L$2:M97)-L97)/(COUNTIF($J$2:K97,J97)-1),0)</f>
        <v>2.1666666666666665</v>
      </c>
      <c r="R97" s="4">
        <f>IFERROR((SUMIF($AT$2:AT97,AT97,$AV$2:AW97)-AV97)/(COUNTIF($J$2:K97,J97)-1),0)</f>
        <v>0.66666666666666663</v>
      </c>
      <c r="S97" s="4">
        <f t="shared" si="76"/>
        <v>1.5</v>
      </c>
      <c r="T97" s="5">
        <f>IFERROR((SUMIF($AY$2:AZ97,AY97,$BA$2:BB97)-BA97)/(COUNTIF($J$2:K97,K97)-1),0)</f>
        <v>0.81818181818181823</v>
      </c>
      <c r="U97" s="5">
        <f>IFERROR((SUMIF($BD$2:BE97,BD97,$BF$2:BG97)-BF97)/(COUNTIF($J$2:K97,K97)-1),0)</f>
        <v>2.6363636363636362</v>
      </c>
      <c r="V97" s="5">
        <f t="shared" si="77"/>
        <v>-1.8181818181818179</v>
      </c>
      <c r="W97" s="9">
        <f>IFERROR((SUMIF($J$2:J97,J97,L$2:L97)-L97)/(COUNTIF($J$2:J97,J97)-1),0)</f>
        <v>2</v>
      </c>
      <c r="X97" s="9">
        <f>IFERROR((SUMIF($J$2:J97,J97,M$2:M97)-M97)/(COUNTIF($J$2:J97,J97)-1),0)</f>
        <v>1.6</v>
      </c>
      <c r="Y97" s="9">
        <f t="shared" si="78"/>
        <v>0.39999999999999991</v>
      </c>
      <c r="Z97" s="1">
        <f>IFERROR((SUMIF($K$2:K97,J97,$M$2:M97))/(COUNTIF($K$2:K97,J97)),0)</f>
        <v>2.2857142857142856</v>
      </c>
      <c r="AA97" s="1">
        <f>IFERROR((SUMIF($K$2:K97,J97,$L$2:L97))/(COUNTIF($K$2:K97,J97)),0)</f>
        <v>1.1428571428571428</v>
      </c>
      <c r="AB97" s="1">
        <f t="shared" si="79"/>
        <v>1.1428571428571428</v>
      </c>
      <c r="AC97" s="9">
        <f>IFERROR((SUMIF($J$2:J97,K97,$L$2:L97))/(COUNTIF($J$2:J97,K97)),0)</f>
        <v>0.6</v>
      </c>
      <c r="AD97" s="9">
        <f>IFERROR((SUMIF($J$2:J97,K97,$M$2:M97))/(COUNTIF($J$2:J97,K97)),0)</f>
        <v>2</v>
      </c>
      <c r="AE97" s="9">
        <f t="shared" si="80"/>
        <v>-1.4</v>
      </c>
      <c r="AF97" s="1">
        <f>IFERROR((SUMIF(K$2:K97,K97,M$2:M97)-M97)/(COUNTIF($K$2:K97,K97)-1),0)</f>
        <v>1</v>
      </c>
      <c r="AG97" s="1">
        <f>IFERROR((SUMIF(K$2:K97,K97,L$2:L97)-L97)/(COUNTIF($K$2:K97,K97)-1),0)</f>
        <v>3.1666666666666665</v>
      </c>
      <c r="AH97" s="1">
        <f t="shared" si="81"/>
        <v>-2.1666666666666665</v>
      </c>
      <c r="AI97" s="1">
        <f t="shared" si="67"/>
        <v>3</v>
      </c>
      <c r="AJ97" s="1">
        <f t="shared" si="68"/>
        <v>0</v>
      </c>
      <c r="AK97" s="1">
        <f>SUMIF($J$2:K97,J97,AI$2:AJ97)-AI97</f>
        <v>22</v>
      </c>
      <c r="AL97" s="1">
        <f>SUMIF($AY$2:AZ97,AY97,$BI$2:BJ97)-BI97</f>
        <v>2</v>
      </c>
      <c r="AM97" s="1">
        <f>IFERROR((AK97)/(COUNTIF($J$2:K97,J97)-1),0)</f>
        <v>1.8333333333333333</v>
      </c>
      <c r="AN97" s="1">
        <f>IFERROR((AL97)/(COUNTIF($J$2:K97,K97)-1),0)</f>
        <v>0.18181818181818182</v>
      </c>
      <c r="AT97" s="1" t="str">
        <f t="shared" si="70"/>
        <v>SK Rapid Wien</v>
      </c>
      <c r="AU97" s="1" t="str">
        <f t="shared" si="71"/>
        <v>SKN St. Pölten</v>
      </c>
      <c r="AV97">
        <f t="shared" si="72"/>
        <v>0</v>
      </c>
      <c r="AW97" s="1">
        <f t="shared" si="73"/>
        <v>1</v>
      </c>
      <c r="AY97" t="str">
        <f t="shared" si="32"/>
        <v>SKN St. Pölten</v>
      </c>
      <c r="AZ97" t="str">
        <f t="shared" si="33"/>
        <v>SK Rapid Wien</v>
      </c>
      <c r="BA97">
        <f t="shared" si="34"/>
        <v>0</v>
      </c>
      <c r="BB97">
        <f t="shared" si="35"/>
        <v>1</v>
      </c>
      <c r="BD97" t="str">
        <f t="shared" si="36"/>
        <v>SKN St. Pölten</v>
      </c>
      <c r="BE97" t="str">
        <f t="shared" si="37"/>
        <v>SK Rapid Wien</v>
      </c>
      <c r="BF97">
        <f t="shared" si="74"/>
        <v>1</v>
      </c>
      <c r="BG97">
        <f t="shared" si="75"/>
        <v>0</v>
      </c>
      <c r="BI97">
        <f t="shared" si="38"/>
        <v>0</v>
      </c>
      <c r="BJ97">
        <f t="shared" si="39"/>
        <v>3</v>
      </c>
    </row>
    <row r="98" spans="1:62" x14ac:dyDescent="0.3">
      <c r="A98" t="s">
        <v>47</v>
      </c>
      <c r="B98" s="15" t="s">
        <v>86</v>
      </c>
      <c r="C98" t="s">
        <v>35</v>
      </c>
      <c r="D98" t="s">
        <v>85</v>
      </c>
      <c r="E98" t="s">
        <v>43</v>
      </c>
      <c r="F98" s="11">
        <v>0.77083333333333337</v>
      </c>
      <c r="G98">
        <v>3230</v>
      </c>
      <c r="H98" s="1">
        <v>13</v>
      </c>
      <c r="I98" s="1">
        <v>0</v>
      </c>
      <c r="J98" s="1" t="s">
        <v>49</v>
      </c>
      <c r="K98" s="1" t="s">
        <v>76</v>
      </c>
      <c r="L98" s="1">
        <v>2</v>
      </c>
      <c r="M98" s="1">
        <v>2</v>
      </c>
      <c r="N98" s="1" t="str">
        <f t="shared" ref="N98:N129" si="82">IF(L98&gt;M98,"S",IF(L98&lt;M98,"N","U"))</f>
        <v>U</v>
      </c>
      <c r="O98" s="1" t="str">
        <f t="shared" ref="O98:O129" si="83">IF(M98&gt;L98,"S",IF(M98&lt;L98,"N","U"))</f>
        <v>U</v>
      </c>
      <c r="P98" s="1">
        <f t="shared" ref="P98:P129" si="84">L98-M98</f>
        <v>0</v>
      </c>
      <c r="Q98" s="4">
        <f>IFERROR((SUMIF($J$2:K98,J98,$L$2:M98)-L98)/(COUNTIF($J$2:K98,J98)-1),0)</f>
        <v>1.25</v>
      </c>
      <c r="R98" s="4">
        <f>IFERROR((SUMIF($AT$2:AT98,AT98,$AV$2:AW98)-AV98)/(COUNTIF($J$2:K98,J98)-1),0)</f>
        <v>0.25</v>
      </c>
      <c r="S98" s="4">
        <f t="shared" si="76"/>
        <v>1</v>
      </c>
      <c r="T98" s="5">
        <f>IFERROR((SUMIF($AY$2:AZ98,AY98,$BA$2:BB98)-BA98)/(COUNTIF($J$2:K98,K98)-1),0)</f>
        <v>1.4166666666666667</v>
      </c>
      <c r="U98" s="5">
        <f>IFERROR((SUMIF($BD$2:BE98,BD98,$BF$2:BG98)-BF98)/(COUNTIF($J$2:K98,K98)-1),0)</f>
        <v>1.75</v>
      </c>
      <c r="V98" s="5">
        <f t="shared" si="77"/>
        <v>-0.33333333333333326</v>
      </c>
      <c r="W98" s="9">
        <f>IFERROR((SUMIF($J$2:J98,J98,L$2:L98)-L98)/(COUNTIF($J$2:J98,J98)-1),0)</f>
        <v>1</v>
      </c>
      <c r="X98" s="9">
        <f>IFERROR((SUMIF($J$2:J98,J98,M$2:M98)-M98)/(COUNTIF($J$2:J98,J98)-1),0)</f>
        <v>0.6</v>
      </c>
      <c r="Y98" s="9">
        <f t="shared" si="78"/>
        <v>0.4</v>
      </c>
      <c r="Z98" s="1">
        <f>IFERROR((SUMIF($K$2:K98,J98,$M$2:M98))/(COUNTIF($K$2:K98,J98)),0)</f>
        <v>1.4285714285714286</v>
      </c>
      <c r="AA98" s="1">
        <f>IFERROR((SUMIF($K$2:K98,J98,$L$2:L98))/(COUNTIF($K$2:K98,J98)),0)</f>
        <v>1.8571428571428572</v>
      </c>
      <c r="AB98" s="1">
        <f t="shared" si="79"/>
        <v>-0.4285714285714286</v>
      </c>
      <c r="AC98" s="9">
        <f>IFERROR((SUMIF($J$2:J98,K98,$L$2:L98))/(COUNTIF($J$2:J98,K98)),0)</f>
        <v>0.83333333333333337</v>
      </c>
      <c r="AD98" s="9">
        <f>IFERROR((SUMIF($J$2:J98,K98,$M$2:M98))/(COUNTIF($J$2:J98,K98)),0)</f>
        <v>2.3333333333333335</v>
      </c>
      <c r="AE98" s="9">
        <f t="shared" si="80"/>
        <v>-1.5</v>
      </c>
      <c r="AF98" s="1">
        <f>IFERROR((SUMIF(K$2:K98,K98,M$2:M98)-M98)/(COUNTIF($K$2:K98,K98)-1),0)</f>
        <v>2</v>
      </c>
      <c r="AG98" s="1">
        <f>IFERROR((SUMIF(K$2:K98,K98,L$2:L98)-L98)/(COUNTIF($K$2:K98,K98)-1),0)</f>
        <v>1.1666666666666667</v>
      </c>
      <c r="AH98" s="1">
        <f t="shared" si="81"/>
        <v>0.83333333333333326</v>
      </c>
      <c r="AI98" s="1">
        <f t="shared" ref="AI98:AI129" si="85">IF(N98="S",3,IF(N98="N",0,1))</f>
        <v>1</v>
      </c>
      <c r="AJ98" s="1">
        <f t="shared" ref="AJ98:AJ129" si="86">IF(O98="S",3,IF(O98="N",0,1))</f>
        <v>1</v>
      </c>
      <c r="AK98" s="1">
        <f>SUMIF($J$2:K98,J98,AI$2:AJ98)-AI98</f>
        <v>17</v>
      </c>
      <c r="AL98" s="1">
        <f>SUMIF($AY$2:AZ98,AY98,$BI$2:BJ98)-BI98</f>
        <v>12</v>
      </c>
      <c r="AM98" s="1">
        <f>IFERROR((AK98)/(COUNTIF($J$2:K98,J98)-1),0)</f>
        <v>1.4166666666666667</v>
      </c>
      <c r="AN98" s="1">
        <f>IFERROR((AL98)/(COUNTIF($J$2:K98,K98)-1),0)</f>
        <v>1</v>
      </c>
      <c r="AT98" s="1" t="str">
        <f t="shared" ref="AT98:AT129" si="87">J98</f>
        <v>Wolfsberger AC</v>
      </c>
      <c r="AU98" s="1" t="str">
        <f t="shared" ref="AU98:AU129" si="88">K98</f>
        <v>SV Mattersburg</v>
      </c>
      <c r="AV98">
        <f t="shared" ref="AV98:AV129" si="89">M98</f>
        <v>2</v>
      </c>
      <c r="AW98" s="1">
        <f t="shared" ref="AW98:AW129" si="90">L98</f>
        <v>2</v>
      </c>
      <c r="AY98" t="str">
        <f t="shared" si="32"/>
        <v>SV Mattersburg</v>
      </c>
      <c r="AZ98" t="str">
        <f t="shared" si="33"/>
        <v>Wolfsberger AC</v>
      </c>
      <c r="BA98">
        <f t="shared" si="34"/>
        <v>2</v>
      </c>
      <c r="BB98">
        <f t="shared" si="35"/>
        <v>2</v>
      </c>
      <c r="BD98" t="str">
        <f t="shared" si="36"/>
        <v>SV Mattersburg</v>
      </c>
      <c r="BE98" t="str">
        <f t="shared" si="37"/>
        <v>Wolfsberger AC</v>
      </c>
      <c r="BF98">
        <f t="shared" ref="BF98:BF129" si="91">L98</f>
        <v>2</v>
      </c>
      <c r="BG98">
        <f t="shared" ref="BG98:BG129" si="92">M98</f>
        <v>2</v>
      </c>
      <c r="BI98">
        <f t="shared" si="38"/>
        <v>1</v>
      </c>
      <c r="BJ98">
        <f t="shared" si="39"/>
        <v>1</v>
      </c>
    </row>
    <row r="99" spans="1:62" x14ac:dyDescent="0.3">
      <c r="A99" t="s">
        <v>47</v>
      </c>
      <c r="B99" s="15" t="s">
        <v>86</v>
      </c>
      <c r="C99" t="s">
        <v>35</v>
      </c>
      <c r="D99" t="s">
        <v>85</v>
      </c>
      <c r="E99" t="s">
        <v>43</v>
      </c>
      <c r="F99" s="11">
        <v>0.77083333333333337</v>
      </c>
      <c r="G99">
        <v>5072</v>
      </c>
      <c r="H99" s="1">
        <v>14</v>
      </c>
      <c r="I99" s="1">
        <v>0</v>
      </c>
      <c r="J99" s="1" t="s">
        <v>58</v>
      </c>
      <c r="K99" s="1" t="s">
        <v>56</v>
      </c>
      <c r="L99" s="1">
        <v>2</v>
      </c>
      <c r="M99" s="1">
        <v>2</v>
      </c>
      <c r="N99" s="1" t="str">
        <f t="shared" si="82"/>
        <v>U</v>
      </c>
      <c r="O99" s="1" t="str">
        <f t="shared" si="83"/>
        <v>U</v>
      </c>
      <c r="P99" s="1">
        <f t="shared" si="84"/>
        <v>0</v>
      </c>
      <c r="Q99" s="4">
        <f>IFERROR((SUMIF($J$2:K99,J99,$L$2:M99)-L99)/(COUNTIF($J$2:K99,J99)-1),0)</f>
        <v>1.4210526315789473</v>
      </c>
      <c r="R99" s="4">
        <f>IFERROR((SUMIF($AT$2:AT99,AT99,$AV$2:AW99)-AV99)/(COUNTIF($J$2:K99,J99)-1),0)</f>
        <v>0.36842105263157893</v>
      </c>
      <c r="S99" s="4">
        <f t="shared" si="76"/>
        <v>1.0526315789473684</v>
      </c>
      <c r="T99" s="5">
        <f>IFERROR((SUMIF($AY$2:AZ99,AY99,$BA$2:BB99)-BA99)/(COUNTIF($J$2:K99,K99)-1),0)</f>
        <v>2.0833333333333335</v>
      </c>
      <c r="U99" s="5">
        <f>IFERROR((SUMIF($BD$2:BE99,BD99,$BF$2:BG99)-BF99)/(COUNTIF($J$2:K99,K99)-1),0)</f>
        <v>1.9166666666666667</v>
      </c>
      <c r="V99" s="5">
        <f t="shared" si="77"/>
        <v>0.16666666666666674</v>
      </c>
      <c r="W99" s="9">
        <f>IFERROR((SUMIF($J$2:J99,J99,L$2:L99)-L99)/(COUNTIF($J$2:J99,J99)-1),0)</f>
        <v>1.375</v>
      </c>
      <c r="X99" s="9">
        <f>IFERROR((SUMIF($J$2:J99,J99,M$2:M99)-M99)/(COUNTIF($J$2:J99,J99)-1),0)</f>
        <v>0.875</v>
      </c>
      <c r="Y99" s="9">
        <f t="shared" si="78"/>
        <v>0.5</v>
      </c>
      <c r="Z99" s="1">
        <f>IFERROR((SUMIF($K$2:K99,J99,$M$2:M99))/(COUNTIF($K$2:K99,J99)),0)</f>
        <v>1.4545454545454546</v>
      </c>
      <c r="AA99" s="1">
        <f>IFERROR((SUMIF($K$2:K99,J99,$L$2:L99))/(COUNTIF($K$2:K99,J99)),0)</f>
        <v>1.2727272727272727</v>
      </c>
      <c r="AB99" s="1">
        <f t="shared" si="79"/>
        <v>0.18181818181818188</v>
      </c>
      <c r="AC99" s="9">
        <f>IFERROR((SUMIF($J$2:J99,K99,$L$2:L99))/(COUNTIF($J$2:J99,K99)),0)</f>
        <v>2.8</v>
      </c>
      <c r="AD99" s="9">
        <f>IFERROR((SUMIF($J$2:J99,K99,$M$2:M99))/(COUNTIF($J$2:J99,K99)),0)</f>
        <v>1.6</v>
      </c>
      <c r="AE99" s="9">
        <f t="shared" si="80"/>
        <v>1.1999999999999997</v>
      </c>
      <c r="AF99" s="1">
        <f>IFERROR((SUMIF(K$2:K99,K99,M$2:M99)-M99)/(COUNTIF($K$2:K99,K99)-1),0)</f>
        <v>1.5714285714285714</v>
      </c>
      <c r="AG99" s="1">
        <f>IFERROR((SUMIF(K$2:K99,K99,L$2:L99)-L99)/(COUNTIF($K$2:K99,K99)-1),0)</f>
        <v>2.1428571428571428</v>
      </c>
      <c r="AH99" s="1">
        <f t="shared" si="81"/>
        <v>-0.5714285714285714</v>
      </c>
      <c r="AI99" s="1">
        <f t="shared" si="85"/>
        <v>1</v>
      </c>
      <c r="AJ99" s="1">
        <f t="shared" si="86"/>
        <v>1</v>
      </c>
      <c r="AK99" s="1">
        <f>SUMIF($J$2:K99,J99,AI$2:AJ99)-AI99</f>
        <v>26</v>
      </c>
      <c r="AL99" s="1">
        <f>SUMIF($AY$2:AZ99,AY99,$BI$2:BJ99)-BI99</f>
        <v>19</v>
      </c>
      <c r="AM99" s="1">
        <f>IFERROR((AK99)/(COUNTIF($J$2:K99,J99)-1),0)</f>
        <v>1.368421052631579</v>
      </c>
      <c r="AN99" s="1">
        <f>IFERROR((AL99)/(COUNTIF($J$2:K99,K99)-1),0)</f>
        <v>1.5833333333333333</v>
      </c>
      <c r="AT99" s="1" t="str">
        <f t="shared" si="87"/>
        <v>SC Rheindorf Altach</v>
      </c>
      <c r="AU99" s="1" t="str">
        <f t="shared" si="88"/>
        <v>FC Admira Wacker Mödling</v>
      </c>
      <c r="AV99">
        <f t="shared" si="89"/>
        <v>2</v>
      </c>
      <c r="AW99" s="1">
        <f t="shared" si="90"/>
        <v>2</v>
      </c>
      <c r="AY99" t="str">
        <f t="shared" si="32"/>
        <v>FC Admira Wacker Mödling</v>
      </c>
      <c r="AZ99" t="str">
        <f t="shared" si="33"/>
        <v>SC Rheindorf Altach</v>
      </c>
      <c r="BA99">
        <f t="shared" si="34"/>
        <v>2</v>
      </c>
      <c r="BB99">
        <f t="shared" si="35"/>
        <v>2</v>
      </c>
      <c r="BD99" t="str">
        <f t="shared" si="36"/>
        <v>FC Admira Wacker Mödling</v>
      </c>
      <c r="BE99" t="str">
        <f t="shared" si="37"/>
        <v>SC Rheindorf Altach</v>
      </c>
      <c r="BF99">
        <f t="shared" si="91"/>
        <v>2</v>
      </c>
      <c r="BG99">
        <f t="shared" si="92"/>
        <v>2</v>
      </c>
      <c r="BI99">
        <f t="shared" si="38"/>
        <v>1</v>
      </c>
      <c r="BJ99">
        <f t="shared" si="39"/>
        <v>1</v>
      </c>
    </row>
    <row r="100" spans="1:62" x14ac:dyDescent="0.3">
      <c r="A100" t="s">
        <v>47</v>
      </c>
      <c r="B100" s="15" t="s">
        <v>155</v>
      </c>
      <c r="C100" t="s">
        <v>35</v>
      </c>
      <c r="D100" t="s">
        <v>85</v>
      </c>
      <c r="E100" t="s">
        <v>64</v>
      </c>
      <c r="F100" s="11">
        <v>0.6875</v>
      </c>
      <c r="G100">
        <v>11345</v>
      </c>
      <c r="H100" s="1">
        <v>14</v>
      </c>
      <c r="I100" s="1">
        <v>0</v>
      </c>
      <c r="J100" s="1" t="s">
        <v>68</v>
      </c>
      <c r="K100" s="1" t="s">
        <v>81</v>
      </c>
      <c r="L100" s="1">
        <v>3</v>
      </c>
      <c r="M100" s="1">
        <v>0</v>
      </c>
      <c r="N100" s="1" t="str">
        <f t="shared" si="82"/>
        <v>S</v>
      </c>
      <c r="O100" s="1" t="str">
        <f t="shared" si="83"/>
        <v>N</v>
      </c>
      <c r="P100" s="1">
        <f t="shared" si="84"/>
        <v>3</v>
      </c>
      <c r="Q100" s="4">
        <f>IFERROR((SUMIF($J$2:K100,J100,$L$2:M100)-L100)/(COUNTIF($J$2:K100,J100)-1),0)</f>
        <v>1.8125</v>
      </c>
      <c r="R100" s="4">
        <f>IFERROR((SUMIF($AT$2:AT100,AT100,$AV$2:AW100)-AV100)/(COUNTIF($J$2:K100,J100)-1),0)</f>
        <v>0.375</v>
      </c>
      <c r="S100" s="4">
        <f t="shared" si="76"/>
        <v>1.4375</v>
      </c>
      <c r="T100" s="5">
        <f>IFERROR((SUMIF($AY$2:AZ100,AY100,$BA$2:BB100)-BA100)/(COUNTIF($J$2:K100,K100)-1),0)</f>
        <v>1.7222222222222223</v>
      </c>
      <c r="U100" s="5">
        <f>IFERROR((SUMIF($BD$2:BE100,BD100,$BF$2:BG100)-BF100)/(COUNTIF($J$2:K100,K100)-1),0)</f>
        <v>1.2777777777777777</v>
      </c>
      <c r="V100" s="5">
        <f t="shared" si="77"/>
        <v>0.44444444444444464</v>
      </c>
      <c r="W100" s="9">
        <f>IFERROR((SUMIF($J$2:J100,J100,L$2:L100)-L100)/(COUNTIF($J$2:J100,J100)-1),0)</f>
        <v>1.1666666666666667</v>
      </c>
      <c r="X100" s="9">
        <f>IFERROR((SUMIF($J$2:J100,J100,M$2:M100)-M100)/(COUNTIF($J$2:J100,J100)-1),0)</f>
        <v>1</v>
      </c>
      <c r="Y100" s="9">
        <f t="shared" si="78"/>
        <v>0.16666666666666674</v>
      </c>
      <c r="Z100" s="1">
        <f>IFERROR((SUMIF($K$2:K100,J100,$M$2:M100))/(COUNTIF($K$2:K100,J100)),0)</f>
        <v>2.2000000000000002</v>
      </c>
      <c r="AA100" s="1">
        <f>IFERROR((SUMIF($K$2:K100,J100,$L$2:L100))/(COUNTIF($K$2:K100,J100)),0)</f>
        <v>1.1000000000000001</v>
      </c>
      <c r="AB100" s="1">
        <f t="shared" si="79"/>
        <v>1.1000000000000001</v>
      </c>
      <c r="AC100" s="9">
        <f>IFERROR((SUMIF($J$2:J100,K100,$L$2:L100))/(COUNTIF($J$2:J100,K100)),0)</f>
        <v>1.75</v>
      </c>
      <c r="AD100" s="9">
        <f>IFERROR((SUMIF($J$2:J100,K100,$M$2:M100))/(COUNTIF($J$2:J100,K100)),0)</f>
        <v>1.5</v>
      </c>
      <c r="AE100" s="9">
        <f t="shared" si="80"/>
        <v>0.25</v>
      </c>
      <c r="AF100" s="1">
        <f>IFERROR((SUMIF(K$2:K100,K100,M$2:M100)-M100)/(COUNTIF($K$2:K100,K100)-1),0)</f>
        <v>1.7</v>
      </c>
      <c r="AG100" s="1">
        <f>IFERROR((SUMIF(K$2:K100,K100,L$2:L100)-L100)/(COUNTIF($K$2:K100,K100)-1),0)</f>
        <v>1.1000000000000001</v>
      </c>
      <c r="AH100" s="1">
        <f t="shared" si="81"/>
        <v>0.59999999999999987</v>
      </c>
      <c r="AI100" s="1">
        <f t="shared" si="85"/>
        <v>3</v>
      </c>
      <c r="AJ100" s="1">
        <f t="shared" si="86"/>
        <v>0</v>
      </c>
      <c r="AK100" s="1">
        <f>SUMIF($J$2:K100,J100,AI$2:AJ100)-AI100</f>
        <v>32</v>
      </c>
      <c r="AL100" s="1">
        <f>SUMIF($AY$2:AZ100,AY100,$BI$2:BJ100)-BI100</f>
        <v>30</v>
      </c>
      <c r="AM100" s="1">
        <f>IFERROR((AK100)/(COUNTIF($J$2:K100,J100)-1),0)</f>
        <v>2</v>
      </c>
      <c r="AN100" s="1">
        <f>IFERROR((AL100)/(COUNTIF($J$2:K100,K100)-1),0)</f>
        <v>1.6666666666666667</v>
      </c>
      <c r="AT100" s="1" t="str">
        <f t="shared" si="87"/>
        <v>SK Sturm Graz</v>
      </c>
      <c r="AU100" s="1" t="str">
        <f t="shared" si="88"/>
        <v>FK Austria Wien</v>
      </c>
      <c r="AV100">
        <f t="shared" si="89"/>
        <v>0</v>
      </c>
      <c r="AW100" s="1">
        <f t="shared" si="90"/>
        <v>3</v>
      </c>
      <c r="AY100" t="str">
        <f t="shared" si="32"/>
        <v>FK Austria Wien</v>
      </c>
      <c r="AZ100" t="str">
        <f t="shared" si="33"/>
        <v>SK Sturm Graz</v>
      </c>
      <c r="BA100">
        <f t="shared" si="34"/>
        <v>0</v>
      </c>
      <c r="BB100">
        <f t="shared" si="35"/>
        <v>3</v>
      </c>
      <c r="BD100" t="str">
        <f t="shared" si="36"/>
        <v>FK Austria Wien</v>
      </c>
      <c r="BE100" t="str">
        <f t="shared" si="37"/>
        <v>SK Sturm Graz</v>
      </c>
      <c r="BF100">
        <f t="shared" si="91"/>
        <v>3</v>
      </c>
      <c r="BG100">
        <f t="shared" si="92"/>
        <v>0</v>
      </c>
      <c r="BI100">
        <f t="shared" si="38"/>
        <v>0</v>
      </c>
      <c r="BJ100">
        <f t="shared" si="39"/>
        <v>3</v>
      </c>
    </row>
    <row r="101" spans="1:62" x14ac:dyDescent="0.3">
      <c r="A101" t="s">
        <v>72</v>
      </c>
      <c r="B101" s="15">
        <v>43027</v>
      </c>
      <c r="C101" t="s">
        <v>35</v>
      </c>
      <c r="D101" t="s">
        <v>85</v>
      </c>
      <c r="E101" t="s">
        <v>61</v>
      </c>
      <c r="F101" s="11">
        <v>0.79166666666666663</v>
      </c>
      <c r="G101">
        <v>23354</v>
      </c>
      <c r="H101" s="1">
        <v>5</v>
      </c>
      <c r="I101" s="1">
        <v>0</v>
      </c>
      <c r="J101" s="1" t="s">
        <v>88</v>
      </c>
      <c r="K101" s="1" t="s">
        <v>40</v>
      </c>
      <c r="L101" s="1">
        <v>0</v>
      </c>
      <c r="M101" s="1">
        <v>2</v>
      </c>
      <c r="N101" s="1" t="str">
        <f t="shared" si="82"/>
        <v>N</v>
      </c>
      <c r="O101" s="1" t="str">
        <f t="shared" si="83"/>
        <v>S</v>
      </c>
      <c r="P101" s="1">
        <f t="shared" si="84"/>
        <v>-2</v>
      </c>
      <c r="Q101" s="4">
        <f>IFERROR((SUMIF($J$2:K101,J101,$L$2:M101)-L101)/(COUNTIF($J$2:K101,J101)-1),0)</f>
        <v>0</v>
      </c>
      <c r="R101" s="4">
        <f>IFERROR((SUMIF($AT$2:AT101,AT101,$AV$2:AW101)-AV101)/(COUNTIF($J$2:K101,J101)-1),0)</f>
        <v>0</v>
      </c>
      <c r="S101" s="4">
        <f t="shared" si="76"/>
        <v>0</v>
      </c>
      <c r="T101" s="5">
        <f>IFERROR((SUMIF($AY$2:AZ101,AY101,$BA$2:BB101)-BA101)/(COUNTIF($J$2:K101,K101)-1),0)</f>
        <v>2.2380952380952381</v>
      </c>
      <c r="U101" s="5">
        <f>IFERROR((SUMIF($BD$2:BE101,BD101,$BF$2:BG101)-BF101)/(COUNTIF($J$2:K101,K101)-1),0)</f>
        <v>0.61904761904761907</v>
      </c>
      <c r="V101" s="5">
        <f t="shared" si="77"/>
        <v>1.6190476190476191</v>
      </c>
      <c r="W101" s="9">
        <f>IFERROR((SUMIF($J$2:J101,J101,L$2:L101)-L101)/(COUNTIF($J$2:J101,J101)-1),0)</f>
        <v>0</v>
      </c>
      <c r="X101" s="9">
        <f>IFERROR((SUMIF($J$2:J101,J101,M$2:M101)-M101)/(COUNTIF($J$2:J101,J101)-1),0)</f>
        <v>0</v>
      </c>
      <c r="Y101" s="9">
        <f t="shared" si="78"/>
        <v>0</v>
      </c>
      <c r="Z101" s="1">
        <f>IFERROR((SUMIF($K$2:K101,J101,$M$2:M101))/(COUNTIF($K$2:K101,J101)),0)</f>
        <v>0</v>
      </c>
      <c r="AA101" s="1">
        <f>IFERROR((SUMIF($K$2:K101,J101,$L$2:L101))/(COUNTIF($K$2:K101,J101)),0)</f>
        <v>0</v>
      </c>
      <c r="AB101" s="1">
        <f t="shared" si="79"/>
        <v>0</v>
      </c>
      <c r="AC101" s="9">
        <f>IFERROR((SUMIF($J$2:J101,K101,$L$2:L101))/(COUNTIF($J$2:J101,K101)),0)</f>
        <v>2.4</v>
      </c>
      <c r="AD101" s="9">
        <f>IFERROR((SUMIF($J$2:J101,K101,$M$2:M101))/(COUNTIF($J$2:J101,K101)),0)</f>
        <v>0.7</v>
      </c>
      <c r="AE101" s="9">
        <f t="shared" si="80"/>
        <v>1.7</v>
      </c>
      <c r="AF101" s="1">
        <f>IFERROR((SUMIF(K$2:K101,K101,M$2:M101)-M101)/(COUNTIF($K$2:K101,K101)-1),0)</f>
        <v>2.0909090909090908</v>
      </c>
      <c r="AG101" s="1">
        <f>IFERROR((SUMIF(K$2:K101,K101,L$2:L101)-L101)/(COUNTIF($K$2:K101,K101)-1),0)</f>
        <v>0.54545454545454541</v>
      </c>
      <c r="AH101" s="1">
        <f t="shared" si="81"/>
        <v>1.5454545454545454</v>
      </c>
      <c r="AI101" s="1">
        <f t="shared" si="85"/>
        <v>0</v>
      </c>
      <c r="AJ101" s="1">
        <f t="shared" si="86"/>
        <v>3</v>
      </c>
      <c r="AK101" s="1">
        <f>SUMIF($J$2:K101,J101,AI$2:AJ101)-AI101</f>
        <v>0</v>
      </c>
      <c r="AL101" s="1">
        <f>SUMIF($AY$2:AZ101,AY101,$BI$2:BJ101)-BI101</f>
        <v>46</v>
      </c>
      <c r="AM101" s="1">
        <f>IFERROR((AK101)/(COUNTIF($J$2:K101,J101)-1),0)</f>
        <v>0</v>
      </c>
      <c r="AN101" s="1">
        <f>IFERROR((AL101)/(COUNTIF($J$2:K101,K101)-1),0)</f>
        <v>2.1904761904761907</v>
      </c>
      <c r="AT101" s="1" t="str">
        <f t="shared" si="87"/>
        <v>Konyaspor</v>
      </c>
      <c r="AU101" s="1" t="str">
        <f t="shared" si="88"/>
        <v>Red Bull Salzburg</v>
      </c>
      <c r="AV101">
        <f t="shared" si="89"/>
        <v>2</v>
      </c>
      <c r="AW101" s="1">
        <f t="shared" si="90"/>
        <v>0</v>
      </c>
      <c r="AY101" t="str">
        <f t="shared" si="32"/>
        <v>Red Bull Salzburg</v>
      </c>
      <c r="AZ101" t="str">
        <f t="shared" si="33"/>
        <v>Konyaspor</v>
      </c>
      <c r="BA101">
        <f t="shared" si="34"/>
        <v>2</v>
      </c>
      <c r="BB101">
        <f t="shared" si="35"/>
        <v>0</v>
      </c>
      <c r="BD101" t="str">
        <f t="shared" si="36"/>
        <v>Red Bull Salzburg</v>
      </c>
      <c r="BE101" t="str">
        <f t="shared" si="37"/>
        <v>Konyaspor</v>
      </c>
      <c r="BF101">
        <f t="shared" si="91"/>
        <v>0</v>
      </c>
      <c r="BG101">
        <f t="shared" si="92"/>
        <v>2</v>
      </c>
      <c r="BI101">
        <f t="shared" si="38"/>
        <v>3</v>
      </c>
      <c r="BJ101">
        <f t="shared" si="39"/>
        <v>0</v>
      </c>
    </row>
    <row r="102" spans="1:62" x14ac:dyDescent="0.3">
      <c r="A102" t="s">
        <v>47</v>
      </c>
      <c r="B102" s="15" t="s">
        <v>87</v>
      </c>
      <c r="C102" t="s">
        <v>35</v>
      </c>
      <c r="D102" t="s">
        <v>85</v>
      </c>
      <c r="E102" t="s">
        <v>61</v>
      </c>
      <c r="F102" s="11">
        <v>0.87847222222222221</v>
      </c>
      <c r="G102">
        <v>20690</v>
      </c>
      <c r="H102" s="1">
        <v>4</v>
      </c>
      <c r="I102" s="1">
        <v>0</v>
      </c>
      <c r="J102" s="1" t="s">
        <v>81</v>
      </c>
      <c r="K102" s="1" t="s">
        <v>51</v>
      </c>
      <c r="L102" s="1">
        <v>1</v>
      </c>
      <c r="M102" s="1">
        <v>3</v>
      </c>
      <c r="N102" s="1" t="str">
        <f t="shared" si="82"/>
        <v>N</v>
      </c>
      <c r="O102" s="1" t="str">
        <f t="shared" si="83"/>
        <v>S</v>
      </c>
      <c r="P102" s="1">
        <f t="shared" si="84"/>
        <v>-2</v>
      </c>
      <c r="Q102" s="4">
        <f>IFERROR((SUMIF($J$2:K102,J102,$L$2:M102)-L102)/(COUNTIF($J$2:K102,J102)-1),0)</f>
        <v>1.631578947368421</v>
      </c>
      <c r="R102" s="4">
        <f>IFERROR((SUMIF($AT$2:AT102,AT102,$AV$2:AW102)-AV102)/(COUNTIF($J$2:K102,J102)-1),0)</f>
        <v>0.63157894736842102</v>
      </c>
      <c r="S102" s="4">
        <f t="shared" si="76"/>
        <v>1</v>
      </c>
      <c r="T102" s="5">
        <f>IFERROR((SUMIF($AY$2:AZ102,AY102,$BA$2:BB102)-BA102)/(COUNTIF($J$2:K102,K102)-1),0)</f>
        <v>0.5</v>
      </c>
      <c r="U102" s="5">
        <f>IFERROR((SUMIF($BD$2:BE102,BD102,$BF$2:BG102)-BF102)/(COUNTIF($J$2:K102,K102)-1),0)</f>
        <v>0.5</v>
      </c>
      <c r="V102" s="5">
        <f t="shared" si="77"/>
        <v>0</v>
      </c>
      <c r="W102" s="9">
        <f>IFERROR((SUMIF($J$2:J102,J102,L$2:L102)-L102)/(COUNTIF($J$2:J102,J102)-1),0)</f>
        <v>1.75</v>
      </c>
      <c r="X102" s="9">
        <f>IFERROR((SUMIF($J$2:J102,J102,M$2:M102)-M102)/(COUNTIF($J$2:J102,J102)-1),0)</f>
        <v>1.5</v>
      </c>
      <c r="Y102" s="9">
        <f t="shared" si="78"/>
        <v>0.25</v>
      </c>
      <c r="Z102" s="1">
        <f>IFERROR((SUMIF($K$2:K102,J102,$M$2:M102))/(COUNTIF($K$2:K102,J102)),0)</f>
        <v>1.5454545454545454</v>
      </c>
      <c r="AA102" s="1">
        <f>IFERROR((SUMIF($K$2:K102,J102,$L$2:L102))/(COUNTIF($K$2:K102,J102)),0)</f>
        <v>1.2727272727272727</v>
      </c>
      <c r="AB102" s="1">
        <f t="shared" si="79"/>
        <v>0.27272727272727271</v>
      </c>
      <c r="AC102" s="9">
        <f>IFERROR((SUMIF($J$2:J102,K102,$L$2:L102))/(COUNTIF($J$2:J102,K102)),0)</f>
        <v>0</v>
      </c>
      <c r="AD102" s="9">
        <f>IFERROR((SUMIF($J$2:J102,K102,$M$2:M102))/(COUNTIF($J$2:J102,K102)),0)</f>
        <v>0</v>
      </c>
      <c r="AE102" s="9">
        <f t="shared" si="80"/>
        <v>0</v>
      </c>
      <c r="AF102" s="1">
        <f>IFERROR((SUMIF(K$2:K102,K102,M$2:M102)-M102)/(COUNTIF($K$2:K102,K102)-1),0)</f>
        <v>1</v>
      </c>
      <c r="AG102" s="1">
        <f>IFERROR((SUMIF(K$2:K102,K102,L$2:L102)-L102)/(COUNTIF($K$2:K102,K102)-1),0)</f>
        <v>1</v>
      </c>
      <c r="AH102" s="1">
        <f t="shared" si="81"/>
        <v>0</v>
      </c>
      <c r="AI102" s="1">
        <f t="shared" si="85"/>
        <v>0</v>
      </c>
      <c r="AJ102" s="1">
        <f t="shared" si="86"/>
        <v>3</v>
      </c>
      <c r="AK102" s="1">
        <f>SUMIF($J$2:K102,J102,AI$2:AJ102)-AI102</f>
        <v>30</v>
      </c>
      <c r="AL102" s="1">
        <f>SUMIF($AY$2:AZ102,AY102,$BI$2:BJ102)-BI102</f>
        <v>2</v>
      </c>
      <c r="AM102" s="1">
        <f>IFERROR((AK102)/(COUNTIF($J$2:K102,J102)-1),0)</f>
        <v>1.5789473684210527</v>
      </c>
      <c r="AN102" s="1">
        <f>IFERROR((AL102)/(COUNTIF($J$2:K102,K102)-1),0)</f>
        <v>1</v>
      </c>
      <c r="AT102" s="1" t="str">
        <f t="shared" si="87"/>
        <v>FK Austria Wien</v>
      </c>
      <c r="AU102" s="1" t="str">
        <f t="shared" si="88"/>
        <v>HNK Rijeka</v>
      </c>
      <c r="AV102">
        <f t="shared" si="89"/>
        <v>3</v>
      </c>
      <c r="AW102" s="1">
        <f t="shared" si="90"/>
        <v>1</v>
      </c>
      <c r="AY102" t="str">
        <f t="shared" si="32"/>
        <v>HNK Rijeka</v>
      </c>
      <c r="AZ102" t="str">
        <f t="shared" si="33"/>
        <v>FK Austria Wien</v>
      </c>
      <c r="BA102">
        <f t="shared" si="34"/>
        <v>3</v>
      </c>
      <c r="BB102">
        <f t="shared" si="35"/>
        <v>1</v>
      </c>
      <c r="BD102" t="str">
        <f t="shared" si="36"/>
        <v>HNK Rijeka</v>
      </c>
      <c r="BE102" t="str">
        <f t="shared" si="37"/>
        <v>FK Austria Wien</v>
      </c>
      <c r="BF102">
        <f t="shared" si="91"/>
        <v>1</v>
      </c>
      <c r="BG102">
        <f t="shared" si="92"/>
        <v>3</v>
      </c>
      <c r="BI102">
        <f t="shared" si="38"/>
        <v>3</v>
      </c>
      <c r="BJ102">
        <f t="shared" si="39"/>
        <v>0</v>
      </c>
    </row>
    <row r="103" spans="1:62" x14ac:dyDescent="0.3">
      <c r="A103" t="s">
        <v>47</v>
      </c>
      <c r="B103" s="15" t="s">
        <v>180</v>
      </c>
      <c r="C103" t="s">
        <v>35</v>
      </c>
      <c r="D103" t="s">
        <v>85</v>
      </c>
      <c r="E103" t="s">
        <v>43</v>
      </c>
      <c r="F103" s="11">
        <v>0.66666666666666663</v>
      </c>
      <c r="G103">
        <v>9387</v>
      </c>
      <c r="H103" s="1">
        <v>6</v>
      </c>
      <c r="I103" s="1">
        <v>0</v>
      </c>
      <c r="J103" s="1" t="s">
        <v>68</v>
      </c>
      <c r="K103" s="1" t="s">
        <v>76</v>
      </c>
      <c r="L103" s="1">
        <v>3</v>
      </c>
      <c r="M103" s="1">
        <v>2</v>
      </c>
      <c r="N103" s="1" t="str">
        <f t="shared" si="82"/>
        <v>S</v>
      </c>
      <c r="O103" s="1" t="str">
        <f t="shared" si="83"/>
        <v>N</v>
      </c>
      <c r="P103" s="1">
        <f t="shared" si="84"/>
        <v>1</v>
      </c>
      <c r="Q103" s="4">
        <f>IFERROR((SUMIF($J$2:K103,J103,$L$2:M103)-L103)/(COUNTIF($J$2:K103,J103)-1),0)</f>
        <v>1.8823529411764706</v>
      </c>
      <c r="R103" s="4">
        <f>IFERROR((SUMIF($AT$2:AT103,AT103,$AV$2:AW103)-AV103)/(COUNTIF($J$2:K103,J103)-1),0)</f>
        <v>0.35294117647058826</v>
      </c>
      <c r="S103" s="4">
        <f t="shared" si="76"/>
        <v>1.5294117647058822</v>
      </c>
      <c r="T103" s="5">
        <f>IFERROR((SUMIF($AY$2:AZ103,AY103,$BA$2:BB103)-BA103)/(COUNTIF($J$2:K103,K103)-1),0)</f>
        <v>1.4615384615384615</v>
      </c>
      <c r="U103" s="5">
        <f>IFERROR((SUMIF($BD$2:BE103,BD103,$BF$2:BG103)-BF103)/(COUNTIF($J$2:K103,K103)-1),0)</f>
        <v>1.7692307692307692</v>
      </c>
      <c r="V103" s="5">
        <f t="shared" si="77"/>
        <v>-0.30769230769230771</v>
      </c>
      <c r="W103" s="9">
        <f>IFERROR((SUMIF($J$2:J103,J103,L$2:L103)-L103)/(COUNTIF($J$2:J103,J103)-1),0)</f>
        <v>1.4285714285714286</v>
      </c>
      <c r="X103" s="9">
        <f>IFERROR((SUMIF($J$2:J103,J103,M$2:M103)-M103)/(COUNTIF($J$2:J103,J103)-1),0)</f>
        <v>0.8571428571428571</v>
      </c>
      <c r="Y103" s="9">
        <f t="shared" si="78"/>
        <v>0.57142857142857151</v>
      </c>
      <c r="Z103" s="1">
        <f>IFERROR((SUMIF($K$2:K103,J103,$M$2:M103))/(COUNTIF($K$2:K103,J103)),0)</f>
        <v>2.2000000000000002</v>
      </c>
      <c r="AA103" s="1">
        <f>IFERROR((SUMIF($K$2:K103,J103,$L$2:L103))/(COUNTIF($K$2:K103,J103)),0)</f>
        <v>1.1000000000000001</v>
      </c>
      <c r="AB103" s="1">
        <f t="shared" si="79"/>
        <v>1.1000000000000001</v>
      </c>
      <c r="AC103" s="9">
        <f>IFERROR((SUMIF($J$2:J103,K103,$L$2:L103))/(COUNTIF($J$2:J103,K103)),0)</f>
        <v>0.83333333333333337</v>
      </c>
      <c r="AD103" s="9">
        <f>IFERROR((SUMIF($J$2:J103,K103,$M$2:M103))/(COUNTIF($J$2:J103,K103)),0)</f>
        <v>2.3333333333333335</v>
      </c>
      <c r="AE103" s="9">
        <f t="shared" si="80"/>
        <v>-1.5</v>
      </c>
      <c r="AF103" s="1">
        <f>IFERROR((SUMIF(K$2:K103,K103,M$2:M103)-M103)/(COUNTIF($K$2:K103,K103)-1),0)</f>
        <v>2</v>
      </c>
      <c r="AG103" s="1">
        <f>IFERROR((SUMIF(K$2:K103,K103,L$2:L103)-L103)/(COUNTIF($K$2:K103,K103)-1),0)</f>
        <v>1.2857142857142858</v>
      </c>
      <c r="AH103" s="1">
        <f t="shared" si="81"/>
        <v>0.71428571428571419</v>
      </c>
      <c r="AI103" s="1">
        <f t="shared" si="85"/>
        <v>3</v>
      </c>
      <c r="AJ103" s="1">
        <f t="shared" si="86"/>
        <v>0</v>
      </c>
      <c r="AK103" s="1">
        <f>SUMIF($J$2:K103,J103,AI$2:AJ103)-AI103</f>
        <v>35</v>
      </c>
      <c r="AL103" s="1">
        <f>SUMIF($AY$2:AZ103,AY103,$BI$2:BJ103)-BI103</f>
        <v>13</v>
      </c>
      <c r="AM103" s="1">
        <f>IFERROR((AK103)/(COUNTIF($J$2:K103,J103)-1),0)</f>
        <v>2.0588235294117645</v>
      </c>
      <c r="AN103" s="1">
        <f>IFERROR((AL103)/(COUNTIF($J$2:K103,K103)-1),0)</f>
        <v>1</v>
      </c>
      <c r="AT103" s="1" t="str">
        <f t="shared" si="87"/>
        <v>SK Sturm Graz</v>
      </c>
      <c r="AU103" s="1" t="str">
        <f t="shared" si="88"/>
        <v>SV Mattersburg</v>
      </c>
      <c r="AV103">
        <f t="shared" si="89"/>
        <v>2</v>
      </c>
      <c r="AW103" s="1">
        <f t="shared" si="90"/>
        <v>3</v>
      </c>
      <c r="AY103" t="str">
        <f t="shared" si="32"/>
        <v>SV Mattersburg</v>
      </c>
      <c r="AZ103" t="str">
        <f t="shared" si="33"/>
        <v>SK Sturm Graz</v>
      </c>
      <c r="BA103">
        <f t="shared" si="34"/>
        <v>2</v>
      </c>
      <c r="BB103">
        <f t="shared" si="35"/>
        <v>3</v>
      </c>
      <c r="BD103" t="str">
        <f t="shared" si="36"/>
        <v>SV Mattersburg</v>
      </c>
      <c r="BE103" t="str">
        <f t="shared" si="37"/>
        <v>SK Sturm Graz</v>
      </c>
      <c r="BF103">
        <f t="shared" si="91"/>
        <v>3</v>
      </c>
      <c r="BG103">
        <f t="shared" si="92"/>
        <v>2</v>
      </c>
      <c r="BI103">
        <f t="shared" si="38"/>
        <v>0</v>
      </c>
      <c r="BJ103">
        <f t="shared" si="39"/>
        <v>3</v>
      </c>
    </row>
    <row r="104" spans="1:62" x14ac:dyDescent="0.3">
      <c r="A104" t="s">
        <v>47</v>
      </c>
      <c r="B104" s="15" t="s">
        <v>180</v>
      </c>
      <c r="C104" t="s">
        <v>35</v>
      </c>
      <c r="D104" t="s">
        <v>85</v>
      </c>
      <c r="E104" t="s">
        <v>43</v>
      </c>
      <c r="F104" s="11">
        <v>0.77083333333333337</v>
      </c>
      <c r="G104">
        <v>2418</v>
      </c>
      <c r="H104" s="1">
        <v>7</v>
      </c>
      <c r="I104" s="1">
        <v>0</v>
      </c>
      <c r="J104" s="1" t="s">
        <v>65</v>
      </c>
      <c r="K104" s="1" t="s">
        <v>0</v>
      </c>
      <c r="L104" s="1">
        <v>0</v>
      </c>
      <c r="M104" s="1">
        <v>1</v>
      </c>
      <c r="N104" s="1" t="str">
        <f t="shared" si="82"/>
        <v>N</v>
      </c>
      <c r="O104" s="1" t="str">
        <f t="shared" si="83"/>
        <v>S</v>
      </c>
      <c r="P104" s="1">
        <f t="shared" si="84"/>
        <v>-1</v>
      </c>
      <c r="Q104" s="4">
        <f>IFERROR((SUMIF($J$2:K104,J104,$L$2:M104)-L104)/(COUNTIF($J$2:K104,J104)-1),0)</f>
        <v>0.75</v>
      </c>
      <c r="R104" s="4">
        <f>IFERROR((SUMIF($AT$2:AT104,AT104,$AV$2:AW104)-AV104)/(COUNTIF($J$2:K104,J104)-1),0)</f>
        <v>0.83333333333333337</v>
      </c>
      <c r="S104" s="4">
        <f t="shared" si="76"/>
        <v>-8.333333333333337E-2</v>
      </c>
      <c r="T104" s="5">
        <f>IFERROR((SUMIF($AY$2:AZ104,AY104,$BA$2:BB104)-BA104)/(COUNTIF($J$2:K104,K104)-1),0)</f>
        <v>1.3076923076923077</v>
      </c>
      <c r="U104" s="5">
        <f>IFERROR((SUMIF($BD$2:BE104,BD104,$BF$2:BG104)-BF104)/(COUNTIF($J$2:K104,K104)-1),0)</f>
        <v>1.3076923076923077</v>
      </c>
      <c r="V104" s="5">
        <f t="shared" si="77"/>
        <v>0</v>
      </c>
      <c r="W104" s="9">
        <f>IFERROR((SUMIF($J$2:J104,J104,L$2:L104)-L104)/(COUNTIF($J$2:J104,J104)-1),0)</f>
        <v>0.6</v>
      </c>
      <c r="X104" s="9">
        <f>IFERROR((SUMIF($J$2:J104,J104,M$2:M104)-M104)/(COUNTIF($J$2:J104,J104)-1),0)</f>
        <v>2</v>
      </c>
      <c r="Y104" s="9">
        <f t="shared" si="78"/>
        <v>-1.4</v>
      </c>
      <c r="Z104" s="1">
        <f>IFERROR((SUMIF($K$2:K104,J104,$M$2:M104))/(COUNTIF($K$2:K104,J104)),0)</f>
        <v>0.8571428571428571</v>
      </c>
      <c r="AA104" s="1">
        <f>IFERROR((SUMIF($K$2:K104,J104,$L$2:L104))/(COUNTIF($K$2:K104,J104)),0)</f>
        <v>2.8571428571428572</v>
      </c>
      <c r="AB104" s="1">
        <f t="shared" si="79"/>
        <v>-2</v>
      </c>
      <c r="AC104" s="9">
        <f>IFERROR((SUMIF($J$2:J104,K104,$L$2:L104))/(COUNTIF($J$2:J104,K104)),0)</f>
        <v>1.6666666666666667</v>
      </c>
      <c r="AD104" s="9">
        <f>IFERROR((SUMIF($J$2:J104,K104,$M$2:M104))/(COUNTIF($J$2:J104,K104)),0)</f>
        <v>1</v>
      </c>
      <c r="AE104" s="9">
        <f t="shared" si="80"/>
        <v>0.66666666666666674</v>
      </c>
      <c r="AF104" s="1">
        <f>IFERROR((SUMIF(K$2:K104,K104,M$2:M104)-M104)/(COUNTIF($K$2:K104,K104)-1),0)</f>
        <v>1</v>
      </c>
      <c r="AG104" s="1">
        <f>IFERROR((SUMIF(K$2:K104,K104,L$2:L104)-L104)/(COUNTIF($K$2:K104,K104)-1),0)</f>
        <v>1.5714285714285714</v>
      </c>
      <c r="AH104" s="1">
        <f t="shared" si="81"/>
        <v>-0.5714285714285714</v>
      </c>
      <c r="AI104" s="1">
        <f t="shared" si="85"/>
        <v>0</v>
      </c>
      <c r="AJ104" s="1">
        <f t="shared" si="86"/>
        <v>3</v>
      </c>
      <c r="AK104" s="1">
        <f>SUMIF($J$2:K104,J104,AI$2:AJ104)-AI104</f>
        <v>2</v>
      </c>
      <c r="AL104" s="1">
        <f>SUMIF($AY$2:AZ104,AY104,$BI$2:BJ104)-BI104</f>
        <v>17</v>
      </c>
      <c r="AM104" s="1">
        <f>IFERROR((AK104)/(COUNTIF($J$2:K104,J104)-1),0)</f>
        <v>0.16666666666666666</v>
      </c>
      <c r="AN104" s="1">
        <f>IFERROR((AL104)/(COUNTIF($J$2:K104,K104)-1),0)</f>
        <v>1.3076923076923077</v>
      </c>
      <c r="AT104" s="1" t="str">
        <f t="shared" si="87"/>
        <v>SKN St. Pölten</v>
      </c>
      <c r="AU104" s="1" t="str">
        <f t="shared" si="88"/>
        <v>LASK</v>
      </c>
      <c r="AV104">
        <f t="shared" si="89"/>
        <v>1</v>
      </c>
      <c r="AW104" s="1">
        <f t="shared" si="90"/>
        <v>0</v>
      </c>
      <c r="AY104" t="str">
        <f t="shared" si="32"/>
        <v>LASK</v>
      </c>
      <c r="AZ104" t="str">
        <f t="shared" si="33"/>
        <v>SKN St. Pölten</v>
      </c>
      <c r="BA104">
        <f t="shared" si="34"/>
        <v>1</v>
      </c>
      <c r="BB104">
        <f t="shared" si="35"/>
        <v>0</v>
      </c>
      <c r="BD104" t="str">
        <f t="shared" si="36"/>
        <v>LASK</v>
      </c>
      <c r="BE104" t="str">
        <f t="shared" si="37"/>
        <v>SKN St. Pölten</v>
      </c>
      <c r="BF104">
        <f t="shared" si="91"/>
        <v>0</v>
      </c>
      <c r="BG104">
        <f t="shared" si="92"/>
        <v>1</v>
      </c>
      <c r="BI104">
        <f t="shared" si="38"/>
        <v>3</v>
      </c>
      <c r="BJ104">
        <f t="shared" si="39"/>
        <v>0</v>
      </c>
    </row>
    <row r="105" spans="1:62" x14ac:dyDescent="0.3">
      <c r="A105" t="s">
        <v>47</v>
      </c>
      <c r="B105" s="15" t="s">
        <v>180</v>
      </c>
      <c r="C105" t="s">
        <v>35</v>
      </c>
      <c r="D105" t="s">
        <v>85</v>
      </c>
      <c r="E105" t="s">
        <v>43</v>
      </c>
      <c r="F105" s="11">
        <v>0.77083333333333337</v>
      </c>
      <c r="G105">
        <v>4560</v>
      </c>
      <c r="H105" s="1">
        <v>7</v>
      </c>
      <c r="I105" s="1">
        <v>0</v>
      </c>
      <c r="J105" s="1" t="s">
        <v>58</v>
      </c>
      <c r="K105" s="1" t="s">
        <v>49</v>
      </c>
      <c r="L105" s="1">
        <v>3</v>
      </c>
      <c r="M105" s="1">
        <v>2</v>
      </c>
      <c r="N105" s="1" t="str">
        <f t="shared" si="82"/>
        <v>S</v>
      </c>
      <c r="O105" s="1" t="str">
        <f t="shared" si="83"/>
        <v>N</v>
      </c>
      <c r="P105" s="1">
        <f t="shared" si="84"/>
        <v>1</v>
      </c>
      <c r="Q105" s="4">
        <f>IFERROR((SUMIF($J$2:K105,J105,$L$2:M105)-L105)/(COUNTIF($J$2:K105,J105)-1),0)</f>
        <v>1.45</v>
      </c>
      <c r="R105" s="4">
        <f>IFERROR((SUMIF($AT$2:AT105,AT105,$AV$2:AW105)-AV105)/(COUNTIF($J$2:K105,J105)-1),0)</f>
        <v>0.45</v>
      </c>
      <c r="S105" s="4">
        <f t="shared" si="76"/>
        <v>1</v>
      </c>
      <c r="T105" s="5">
        <f>IFERROR((SUMIF($AY$2:AZ105,AY105,$BA$2:BB105)-BA105)/(COUNTIF($J$2:K105,K105)-1),0)</f>
        <v>1.3076923076923077</v>
      </c>
      <c r="U105" s="5">
        <f>IFERROR((SUMIF($BD$2:BE105,BD105,$BF$2:BG105)-BF105)/(COUNTIF($J$2:K105,K105)-1),0)</f>
        <v>1.3846153846153846</v>
      </c>
      <c r="V105" s="5">
        <f t="shared" si="77"/>
        <v>-7.6923076923076872E-2</v>
      </c>
      <c r="W105" s="9">
        <f>IFERROR((SUMIF($J$2:J105,J105,L$2:L105)-L105)/(COUNTIF($J$2:J105,J105)-1),0)</f>
        <v>1.4444444444444444</v>
      </c>
      <c r="X105" s="9">
        <f>IFERROR((SUMIF($J$2:J105,J105,M$2:M105)-M105)/(COUNTIF($J$2:J105,J105)-1),0)</f>
        <v>1</v>
      </c>
      <c r="Y105" s="9">
        <f t="shared" si="78"/>
        <v>0.44444444444444442</v>
      </c>
      <c r="Z105" s="1">
        <f>IFERROR((SUMIF($K$2:K105,J105,$M$2:M105))/(COUNTIF($K$2:K105,J105)),0)</f>
        <v>1.4545454545454546</v>
      </c>
      <c r="AA105" s="1">
        <f>IFERROR((SUMIF($K$2:K105,J105,$L$2:L105))/(COUNTIF($K$2:K105,J105)),0)</f>
        <v>1.2727272727272727</v>
      </c>
      <c r="AB105" s="1">
        <f t="shared" si="79"/>
        <v>0.18181818181818188</v>
      </c>
      <c r="AC105" s="9">
        <f>IFERROR((SUMIF($J$2:J105,K105,$L$2:L105))/(COUNTIF($J$2:J105,K105)),0)</f>
        <v>1.1666666666666667</v>
      </c>
      <c r="AD105" s="9">
        <f>IFERROR((SUMIF($J$2:J105,K105,$M$2:M105))/(COUNTIF($J$2:J105,K105)),0)</f>
        <v>0.83333333333333337</v>
      </c>
      <c r="AE105" s="9">
        <f t="shared" si="80"/>
        <v>0.33333333333333337</v>
      </c>
      <c r="AF105" s="1">
        <f>IFERROR((SUMIF(K$2:K105,K105,M$2:M105)-M105)/(COUNTIF($K$2:K105,K105)-1),0)</f>
        <v>1.4285714285714286</v>
      </c>
      <c r="AG105" s="1">
        <f>IFERROR((SUMIF(K$2:K105,K105,L$2:L105)-L105)/(COUNTIF($K$2:K105,K105)-1),0)</f>
        <v>1.8571428571428572</v>
      </c>
      <c r="AH105" s="1">
        <f t="shared" si="81"/>
        <v>-0.4285714285714286</v>
      </c>
      <c r="AI105" s="1">
        <f t="shared" si="85"/>
        <v>3</v>
      </c>
      <c r="AJ105" s="1">
        <f t="shared" si="86"/>
        <v>0</v>
      </c>
      <c r="AK105" s="1">
        <f>SUMIF($J$2:K105,J105,AI$2:AJ105)-AI105</f>
        <v>27</v>
      </c>
      <c r="AL105" s="1">
        <f>SUMIF($AY$2:AZ105,AY105,$BI$2:BJ105)-BI105</f>
        <v>18</v>
      </c>
      <c r="AM105" s="1">
        <f>IFERROR((AK105)/(COUNTIF($J$2:K105,J105)-1),0)</f>
        <v>1.35</v>
      </c>
      <c r="AN105" s="1">
        <f>IFERROR((AL105)/(COUNTIF($J$2:K105,K105)-1),0)</f>
        <v>1.3846153846153846</v>
      </c>
      <c r="AT105" s="1" t="str">
        <f t="shared" si="87"/>
        <v>SC Rheindorf Altach</v>
      </c>
      <c r="AU105" s="1" t="str">
        <f t="shared" si="88"/>
        <v>Wolfsberger AC</v>
      </c>
      <c r="AV105">
        <f t="shared" si="89"/>
        <v>2</v>
      </c>
      <c r="AW105" s="1">
        <f t="shared" si="90"/>
        <v>3</v>
      </c>
      <c r="AY105" t="str">
        <f t="shared" si="32"/>
        <v>Wolfsberger AC</v>
      </c>
      <c r="AZ105" t="str">
        <f t="shared" si="33"/>
        <v>SC Rheindorf Altach</v>
      </c>
      <c r="BA105">
        <f t="shared" si="34"/>
        <v>2</v>
      </c>
      <c r="BB105">
        <f t="shared" si="35"/>
        <v>3</v>
      </c>
      <c r="BD105" t="str">
        <f t="shared" si="36"/>
        <v>Wolfsberger AC</v>
      </c>
      <c r="BE105" t="str">
        <f t="shared" si="37"/>
        <v>SC Rheindorf Altach</v>
      </c>
      <c r="BF105">
        <f t="shared" si="91"/>
        <v>3</v>
      </c>
      <c r="BG105">
        <f t="shared" si="92"/>
        <v>2</v>
      </c>
      <c r="BI105">
        <f t="shared" si="38"/>
        <v>0</v>
      </c>
      <c r="BJ105">
        <f t="shared" si="39"/>
        <v>3</v>
      </c>
    </row>
    <row r="106" spans="1:62" x14ac:dyDescent="0.3">
      <c r="A106" t="s">
        <v>47</v>
      </c>
      <c r="B106" s="15">
        <v>43030</v>
      </c>
      <c r="C106" t="s">
        <v>35</v>
      </c>
      <c r="D106" t="s">
        <v>85</v>
      </c>
      <c r="E106" t="s">
        <v>64</v>
      </c>
      <c r="F106" s="11">
        <v>0.58333333333333337</v>
      </c>
      <c r="G106">
        <v>2302</v>
      </c>
      <c r="H106" s="1">
        <v>3</v>
      </c>
      <c r="I106" s="1">
        <v>0</v>
      </c>
      <c r="J106" s="1" t="s">
        <v>56</v>
      </c>
      <c r="K106" s="1" t="s">
        <v>40</v>
      </c>
      <c r="L106" s="1">
        <v>1</v>
      </c>
      <c r="M106" s="1">
        <v>1</v>
      </c>
      <c r="N106" s="1" t="str">
        <f t="shared" si="82"/>
        <v>U</v>
      </c>
      <c r="O106" s="1" t="str">
        <f t="shared" si="83"/>
        <v>U</v>
      </c>
      <c r="P106" s="1">
        <f t="shared" si="84"/>
        <v>0</v>
      </c>
      <c r="Q106" s="4">
        <f>IFERROR((SUMIF($J$2:K106,J106,$L$2:M106)-L106)/(COUNTIF($J$2:K106,J106)-1),0)</f>
        <v>2.0769230769230771</v>
      </c>
      <c r="R106" s="4">
        <f>IFERROR((SUMIF($AT$2:AT106,AT106,$AV$2:AW106)-AV106)/(COUNTIF($J$2:K106,J106)-1),0)</f>
        <v>0.61538461538461542</v>
      </c>
      <c r="S106" s="4">
        <f t="shared" si="76"/>
        <v>1.4615384615384617</v>
      </c>
      <c r="T106" s="5">
        <f>IFERROR((SUMIF($AY$2:AZ106,AY106,$BA$2:BB106)-BA106)/(COUNTIF($J$2:K106,K106)-1),0)</f>
        <v>2.2272727272727271</v>
      </c>
      <c r="U106" s="5">
        <f>IFERROR((SUMIF($BD$2:BE106,BD106,$BF$2:BG106)-BF106)/(COUNTIF($J$2:K106,K106)-1),0)</f>
        <v>0.59090909090909094</v>
      </c>
      <c r="V106" s="5">
        <f t="shared" si="77"/>
        <v>1.6363636363636362</v>
      </c>
      <c r="W106" s="9">
        <f>IFERROR((SUMIF($J$2:J106,J106,L$2:L106)-L106)/(COUNTIF($J$2:J106,J106)-1),0)</f>
        <v>2.8</v>
      </c>
      <c r="X106" s="9">
        <f>IFERROR((SUMIF($J$2:J106,J106,M$2:M106)-M106)/(COUNTIF($J$2:J106,J106)-1),0)</f>
        <v>1.6</v>
      </c>
      <c r="Y106" s="9">
        <f t="shared" si="78"/>
        <v>1.1999999999999997</v>
      </c>
      <c r="Z106" s="1">
        <f>IFERROR((SUMIF($K$2:K106,J106,$M$2:M106))/(COUNTIF($K$2:K106,J106)),0)</f>
        <v>1.625</v>
      </c>
      <c r="AA106" s="1">
        <f>IFERROR((SUMIF($K$2:K106,J106,$L$2:L106))/(COUNTIF($K$2:K106,J106)),0)</f>
        <v>2.125</v>
      </c>
      <c r="AB106" s="1">
        <f t="shared" si="79"/>
        <v>-0.5</v>
      </c>
      <c r="AC106" s="9">
        <f>IFERROR((SUMIF($J$2:J106,K106,$L$2:L106))/(COUNTIF($J$2:J106,K106)),0)</f>
        <v>2.4</v>
      </c>
      <c r="AD106" s="9">
        <f>IFERROR((SUMIF($J$2:J106,K106,$M$2:M106))/(COUNTIF($J$2:J106,K106)),0)</f>
        <v>0.7</v>
      </c>
      <c r="AE106" s="9">
        <f t="shared" si="80"/>
        <v>1.7</v>
      </c>
      <c r="AF106" s="1">
        <f>IFERROR((SUMIF(K$2:K106,K106,M$2:M106)-M106)/(COUNTIF($K$2:K106,K106)-1),0)</f>
        <v>2.0833333333333335</v>
      </c>
      <c r="AG106" s="1">
        <f>IFERROR((SUMIF(K$2:K106,K106,L$2:L106)-L106)/(COUNTIF($K$2:K106,K106)-1),0)</f>
        <v>0.5</v>
      </c>
      <c r="AH106" s="1">
        <f t="shared" si="81"/>
        <v>1.5833333333333335</v>
      </c>
      <c r="AI106" s="1">
        <f t="shared" si="85"/>
        <v>1</v>
      </c>
      <c r="AJ106" s="1">
        <f t="shared" si="86"/>
        <v>1</v>
      </c>
      <c r="AK106" s="1">
        <f>SUMIF($J$2:K106,J106,AI$2:AJ106)-AI106</f>
        <v>20</v>
      </c>
      <c r="AL106" s="1">
        <f>SUMIF($AY$2:AZ106,AY106,$BI$2:BJ106)-BI106</f>
        <v>49</v>
      </c>
      <c r="AM106" s="1">
        <f>IFERROR((AK106)/(COUNTIF($J$2:K106,J106)-1),0)</f>
        <v>1.5384615384615385</v>
      </c>
      <c r="AN106" s="1">
        <f>IFERROR((AL106)/(COUNTIF($J$2:K106,K106)-1),0)</f>
        <v>2.2272727272727271</v>
      </c>
      <c r="AT106" s="1" t="str">
        <f t="shared" si="87"/>
        <v>FC Admira Wacker Mödling</v>
      </c>
      <c r="AU106" s="1" t="str">
        <f t="shared" si="88"/>
        <v>Red Bull Salzburg</v>
      </c>
      <c r="AV106">
        <f t="shared" si="89"/>
        <v>1</v>
      </c>
      <c r="AW106" s="1">
        <f t="shared" si="90"/>
        <v>1</v>
      </c>
      <c r="AY106" t="str">
        <f t="shared" si="32"/>
        <v>Red Bull Salzburg</v>
      </c>
      <c r="AZ106" t="str">
        <f t="shared" si="33"/>
        <v>FC Admira Wacker Mödling</v>
      </c>
      <c r="BA106">
        <f t="shared" si="34"/>
        <v>1</v>
      </c>
      <c r="BB106">
        <f t="shared" si="35"/>
        <v>1</v>
      </c>
      <c r="BD106" t="str">
        <f t="shared" si="36"/>
        <v>Red Bull Salzburg</v>
      </c>
      <c r="BE106" t="str">
        <f t="shared" si="37"/>
        <v>FC Admira Wacker Mödling</v>
      </c>
      <c r="BF106">
        <f t="shared" si="91"/>
        <v>1</v>
      </c>
      <c r="BG106">
        <f t="shared" si="92"/>
        <v>1</v>
      </c>
      <c r="BI106">
        <f t="shared" si="38"/>
        <v>1</v>
      </c>
      <c r="BJ106">
        <f t="shared" si="39"/>
        <v>1</v>
      </c>
    </row>
    <row r="107" spans="1:62" x14ac:dyDescent="0.3">
      <c r="A107" t="s">
        <v>47</v>
      </c>
      <c r="B107" s="15" t="s">
        <v>89</v>
      </c>
      <c r="C107" t="s">
        <v>35</v>
      </c>
      <c r="D107" t="s">
        <v>85</v>
      </c>
      <c r="E107" t="s">
        <v>64</v>
      </c>
      <c r="F107" s="11">
        <v>0.6875</v>
      </c>
      <c r="G107">
        <v>14189</v>
      </c>
      <c r="H107" s="1">
        <v>3</v>
      </c>
      <c r="I107" s="1">
        <v>0</v>
      </c>
      <c r="J107" s="1" t="s">
        <v>81</v>
      </c>
      <c r="K107" s="1" t="s">
        <v>71</v>
      </c>
      <c r="L107" s="1">
        <v>0</v>
      </c>
      <c r="M107" s="1">
        <v>1</v>
      </c>
      <c r="N107" s="1" t="str">
        <f t="shared" si="82"/>
        <v>N</v>
      </c>
      <c r="O107" s="1" t="str">
        <f t="shared" si="83"/>
        <v>S</v>
      </c>
      <c r="P107" s="1">
        <f t="shared" si="84"/>
        <v>-1</v>
      </c>
      <c r="Q107" s="4">
        <f>IFERROR((SUMIF($J$2:K107,J107,$L$2:M107)-L107)/(COUNTIF($J$2:K107,J107)-1),0)</f>
        <v>1.6</v>
      </c>
      <c r="R107" s="4">
        <f>IFERROR((SUMIF($AT$2:AT107,AT107,$AV$2:AW107)-AV107)/(COUNTIF($J$2:K107,J107)-1),0)</f>
        <v>0.75</v>
      </c>
      <c r="S107" s="4">
        <f t="shared" si="76"/>
        <v>0.85000000000000009</v>
      </c>
      <c r="T107" s="5">
        <f>IFERROR((SUMIF($AY$2:AZ107,AY107,$BA$2:BB107)-BA107)/(COUNTIF($J$2:K107,K107)-1),0)</f>
        <v>2.0769230769230771</v>
      </c>
      <c r="U107" s="5">
        <f>IFERROR((SUMIF($BD$2:BE107,BD107,$BF$2:BG107)-BF107)/(COUNTIF($J$2:K107,K107)-1),0)</f>
        <v>1.2307692307692308</v>
      </c>
      <c r="V107" s="5">
        <f t="shared" si="77"/>
        <v>0.84615384615384626</v>
      </c>
      <c r="W107" s="9">
        <f>IFERROR((SUMIF($J$2:J107,J107,L$2:L107)-L107)/(COUNTIF($J$2:J107,J107)-1),0)</f>
        <v>1.6666666666666667</v>
      </c>
      <c r="X107" s="9">
        <f>IFERROR((SUMIF($J$2:J107,J107,M$2:M107)-M107)/(COUNTIF($J$2:J107,J107)-1),0)</f>
        <v>1.6666666666666667</v>
      </c>
      <c r="Y107" s="9">
        <f t="shared" si="78"/>
        <v>0</v>
      </c>
      <c r="Z107" s="1">
        <f>IFERROR((SUMIF($K$2:K107,J107,$M$2:M107))/(COUNTIF($K$2:K107,J107)),0)</f>
        <v>1.5454545454545454</v>
      </c>
      <c r="AA107" s="1">
        <f>IFERROR((SUMIF($K$2:K107,J107,$L$2:L107))/(COUNTIF($K$2:K107,J107)),0)</f>
        <v>1.2727272727272727</v>
      </c>
      <c r="AB107" s="1">
        <f t="shared" si="79"/>
        <v>0.27272727272727271</v>
      </c>
      <c r="AC107" s="9">
        <f>IFERROR((SUMIF($J$2:J107,K107,$L$2:L107))/(COUNTIF($J$2:J107,K107)),0)</f>
        <v>1.8333333333333333</v>
      </c>
      <c r="AD107" s="9">
        <f>IFERROR((SUMIF($J$2:J107,K107,$M$2:M107))/(COUNTIF($J$2:J107,K107)),0)</f>
        <v>1.3333333333333333</v>
      </c>
      <c r="AE107" s="9">
        <f t="shared" si="80"/>
        <v>0.5</v>
      </c>
      <c r="AF107" s="1">
        <f>IFERROR((SUMIF(K$2:K107,K107,M$2:M107)-M107)/(COUNTIF($K$2:K107,K107)-1),0)</f>
        <v>2.2857142857142856</v>
      </c>
      <c r="AG107" s="1">
        <f>IFERROR((SUMIF(K$2:K107,K107,L$2:L107)-L107)/(COUNTIF($K$2:K107,K107)-1),0)</f>
        <v>1.1428571428571428</v>
      </c>
      <c r="AH107" s="1">
        <f t="shared" si="81"/>
        <v>1.1428571428571428</v>
      </c>
      <c r="AI107" s="1">
        <f t="shared" si="85"/>
        <v>0</v>
      </c>
      <c r="AJ107" s="1">
        <f t="shared" si="86"/>
        <v>3</v>
      </c>
      <c r="AK107" s="1">
        <f>SUMIF($J$2:K107,J107,AI$2:AJ107)-AI107</f>
        <v>30</v>
      </c>
      <c r="AL107" s="1">
        <f>SUMIF($AY$2:AZ107,AY107,$BI$2:BJ107)-BI107</f>
        <v>25</v>
      </c>
      <c r="AM107" s="1">
        <f>IFERROR((AK107)/(COUNTIF($J$2:K107,J107)-1),0)</f>
        <v>1.5</v>
      </c>
      <c r="AN107" s="1">
        <f>IFERROR((AL107)/(COUNTIF($J$2:K107,K107)-1),0)</f>
        <v>1.9230769230769231</v>
      </c>
      <c r="AT107" s="1" t="str">
        <f t="shared" si="87"/>
        <v>FK Austria Wien</v>
      </c>
      <c r="AU107" s="1" t="str">
        <f t="shared" si="88"/>
        <v>SK Rapid Wien</v>
      </c>
      <c r="AV107">
        <f t="shared" si="89"/>
        <v>1</v>
      </c>
      <c r="AW107" s="1">
        <f t="shared" si="90"/>
        <v>0</v>
      </c>
      <c r="AY107" t="str">
        <f t="shared" si="32"/>
        <v>SK Rapid Wien</v>
      </c>
      <c r="AZ107" t="str">
        <f t="shared" si="33"/>
        <v>FK Austria Wien</v>
      </c>
      <c r="BA107">
        <f t="shared" si="34"/>
        <v>1</v>
      </c>
      <c r="BB107">
        <f t="shared" si="35"/>
        <v>0</v>
      </c>
      <c r="BD107" t="str">
        <f t="shared" si="36"/>
        <v>SK Rapid Wien</v>
      </c>
      <c r="BE107" t="str">
        <f t="shared" si="37"/>
        <v>FK Austria Wien</v>
      </c>
      <c r="BF107">
        <f t="shared" si="91"/>
        <v>0</v>
      </c>
      <c r="BG107">
        <f t="shared" si="92"/>
        <v>1</v>
      </c>
      <c r="BI107">
        <f t="shared" si="38"/>
        <v>3</v>
      </c>
      <c r="BJ107">
        <f t="shared" si="39"/>
        <v>0</v>
      </c>
    </row>
    <row r="108" spans="1:62" x14ac:dyDescent="0.3">
      <c r="A108" t="s">
        <v>41</v>
      </c>
      <c r="B108" s="15" t="s">
        <v>195</v>
      </c>
      <c r="C108" t="s">
        <v>35</v>
      </c>
      <c r="D108" t="s">
        <v>85</v>
      </c>
      <c r="E108" t="s">
        <v>37</v>
      </c>
      <c r="F108" s="11">
        <v>0.79861111111111116</v>
      </c>
      <c r="G108">
        <v>7300</v>
      </c>
      <c r="H108" s="1">
        <v>3</v>
      </c>
      <c r="I108" s="1">
        <v>0</v>
      </c>
      <c r="J108" s="1" t="s">
        <v>196</v>
      </c>
      <c r="K108" s="1" t="s">
        <v>0</v>
      </c>
      <c r="L108" s="1">
        <v>4</v>
      </c>
      <c r="M108" s="1">
        <v>1</v>
      </c>
      <c r="N108" s="1" t="str">
        <f t="shared" si="82"/>
        <v>S</v>
      </c>
      <c r="O108" s="1" t="str">
        <f t="shared" si="83"/>
        <v>N</v>
      </c>
      <c r="P108" s="1">
        <f t="shared" si="84"/>
        <v>3</v>
      </c>
      <c r="Q108" s="4">
        <f>IFERROR((SUMIF($J$2:K108,J108,$L$2:M108)-L108)/(COUNTIF($J$2:K108,J108)-1),0)</f>
        <v>0</v>
      </c>
      <c r="R108" s="4">
        <f>IFERROR((SUMIF($AT$2:AT108,AT108,$AV$2:AW108)-AV108)/(COUNTIF($J$2:K108,J108)-1),0)</f>
        <v>0</v>
      </c>
      <c r="S108" s="4">
        <f t="shared" si="76"/>
        <v>0</v>
      </c>
      <c r="T108" s="5">
        <f>IFERROR((SUMIF($AY$2:AZ108,AY108,$BA$2:BB108)-BA108)/(COUNTIF($J$2:K108,K108)-1),0)</f>
        <v>1.2857142857142858</v>
      </c>
      <c r="U108" s="5">
        <f>IFERROR((SUMIF($BD$2:BE108,BD108,$BF$2:BG108)-BF108)/(COUNTIF($J$2:K108,K108)-1),0)</f>
        <v>1.2142857142857142</v>
      </c>
      <c r="V108" s="5">
        <f t="shared" si="77"/>
        <v>7.1428571428571619E-2</v>
      </c>
      <c r="W108" s="9">
        <f>IFERROR((SUMIF($J$2:J108,J108,L$2:L108)-L108)/(COUNTIF($J$2:J108,J108)-1),0)</f>
        <v>0</v>
      </c>
      <c r="X108" s="9">
        <f>IFERROR((SUMIF($J$2:J108,J108,M$2:M108)-M108)/(COUNTIF($J$2:J108,J108)-1),0)</f>
        <v>0</v>
      </c>
      <c r="Y108" s="9">
        <f t="shared" si="78"/>
        <v>0</v>
      </c>
      <c r="Z108" s="1">
        <f>IFERROR((SUMIF($K$2:K108,J108,$M$2:M108))/(COUNTIF($K$2:K108,J108)),0)</f>
        <v>0</v>
      </c>
      <c r="AA108" s="1">
        <f>IFERROR((SUMIF($K$2:K108,J108,$L$2:L108))/(COUNTIF($K$2:K108,J108)),0)</f>
        <v>0</v>
      </c>
      <c r="AB108" s="1">
        <f t="shared" si="79"/>
        <v>0</v>
      </c>
      <c r="AC108" s="9">
        <f>IFERROR((SUMIF($J$2:J108,K108,$L$2:L108))/(COUNTIF($J$2:J108,K108)),0)</f>
        <v>1.6666666666666667</v>
      </c>
      <c r="AD108" s="9">
        <f>IFERROR((SUMIF($J$2:J108,K108,$M$2:M108))/(COUNTIF($J$2:J108,K108)),0)</f>
        <v>1</v>
      </c>
      <c r="AE108" s="9">
        <f t="shared" si="80"/>
        <v>0.66666666666666674</v>
      </c>
      <c r="AF108" s="1">
        <f>IFERROR((SUMIF(K$2:K108,K108,M$2:M108)-M108)/(COUNTIF($K$2:K108,K108)-1),0)</f>
        <v>1</v>
      </c>
      <c r="AG108" s="1">
        <f>IFERROR((SUMIF(K$2:K108,K108,L$2:L108)-L108)/(COUNTIF($K$2:K108,K108)-1),0)</f>
        <v>1.375</v>
      </c>
      <c r="AH108" s="1">
        <f t="shared" si="81"/>
        <v>-0.375</v>
      </c>
      <c r="AI108" s="1">
        <f t="shared" si="85"/>
        <v>3</v>
      </c>
      <c r="AJ108" s="1">
        <f t="shared" si="86"/>
        <v>0</v>
      </c>
      <c r="AK108" s="1">
        <f>SUMIF($J$2:K108,J108,AI$2:AJ108)-AI108</f>
        <v>0</v>
      </c>
      <c r="AL108" s="1">
        <f>SUMIF($AY$2:AZ108,AY108,$BI$2:BJ108)-BI108</f>
        <v>20</v>
      </c>
      <c r="AM108" s="1">
        <f>IFERROR((AK108)/(COUNTIF($J$2:K108,J108)-1),0)</f>
        <v>0</v>
      </c>
      <c r="AN108" s="1">
        <f>IFERROR((AL108)/(COUNTIF($J$2:K108,K108)-1),0)</f>
        <v>1.4285714285714286</v>
      </c>
      <c r="AT108" s="1" t="str">
        <f t="shared" si="87"/>
        <v>SV Ried</v>
      </c>
      <c r="AU108" s="1" t="str">
        <f t="shared" si="88"/>
        <v>LASK</v>
      </c>
      <c r="AV108">
        <f t="shared" si="89"/>
        <v>1</v>
      </c>
      <c r="AW108" s="1">
        <f t="shared" si="90"/>
        <v>4</v>
      </c>
      <c r="AY108" t="str">
        <f t="shared" si="32"/>
        <v>LASK</v>
      </c>
      <c r="AZ108" t="str">
        <f t="shared" si="33"/>
        <v>SV Ried</v>
      </c>
      <c r="BA108">
        <f t="shared" si="34"/>
        <v>1</v>
      </c>
      <c r="BB108">
        <f t="shared" si="35"/>
        <v>4</v>
      </c>
      <c r="BD108" t="str">
        <f t="shared" si="36"/>
        <v>LASK</v>
      </c>
      <c r="BE108" t="str">
        <f t="shared" si="37"/>
        <v>SV Ried</v>
      </c>
      <c r="BF108">
        <f t="shared" si="91"/>
        <v>4</v>
      </c>
      <c r="BG108">
        <f t="shared" si="92"/>
        <v>1</v>
      </c>
      <c r="BI108">
        <f t="shared" si="38"/>
        <v>0</v>
      </c>
      <c r="BJ108">
        <f t="shared" si="39"/>
        <v>3</v>
      </c>
    </row>
    <row r="109" spans="1:62" x14ac:dyDescent="0.3">
      <c r="A109" t="s">
        <v>41</v>
      </c>
      <c r="B109" s="15" t="s">
        <v>195</v>
      </c>
      <c r="C109" t="s">
        <v>35</v>
      </c>
      <c r="D109" t="s">
        <v>85</v>
      </c>
      <c r="E109" t="s">
        <v>37</v>
      </c>
      <c r="F109" s="11">
        <v>0.625</v>
      </c>
      <c r="G109">
        <v>600</v>
      </c>
      <c r="H109" s="1">
        <v>3</v>
      </c>
      <c r="I109" s="1">
        <v>0</v>
      </c>
      <c r="J109" s="1" t="s">
        <v>215</v>
      </c>
      <c r="K109" s="1" t="s">
        <v>76</v>
      </c>
      <c r="L109" s="1">
        <v>0</v>
      </c>
      <c r="M109" s="1">
        <v>3</v>
      </c>
      <c r="N109" s="1" t="str">
        <f t="shared" si="82"/>
        <v>N</v>
      </c>
      <c r="O109" s="1" t="str">
        <f t="shared" si="83"/>
        <v>S</v>
      </c>
      <c r="P109" s="1">
        <f t="shared" si="84"/>
        <v>-3</v>
      </c>
      <c r="Q109" s="4">
        <f>IFERROR((SUMIF($J$2:K109,J109,$L$2:M109)-L109)/(COUNTIF($J$2:K109,J109)-1),0)</f>
        <v>0</v>
      </c>
      <c r="R109" s="4">
        <f>IFERROR((SUMIF($AT$2:AT109,AT109,$AV$2:AW109)-AV109)/(COUNTIF($J$2:K109,J109)-1),0)</f>
        <v>0</v>
      </c>
      <c r="S109" s="4">
        <f t="shared" si="76"/>
        <v>0</v>
      </c>
      <c r="T109" s="5">
        <f>IFERROR((SUMIF($AY$2:AZ109,AY109,$BA$2:BB109)-BA109)/(COUNTIF($J$2:K109,K109)-1),0)</f>
        <v>1.5</v>
      </c>
      <c r="U109" s="5">
        <f>IFERROR((SUMIF($BD$2:BE109,BD109,$BF$2:BG109)-BF109)/(COUNTIF($J$2:K109,K109)-1),0)</f>
        <v>1.8571428571428572</v>
      </c>
      <c r="V109" s="5">
        <f t="shared" si="77"/>
        <v>-0.35714285714285721</v>
      </c>
      <c r="W109" s="9">
        <f>IFERROR((SUMIF($J$2:J109,J109,L$2:L109)-L109)/(COUNTIF($J$2:J109,J109)-1),0)</f>
        <v>0</v>
      </c>
      <c r="X109" s="9">
        <f>IFERROR((SUMIF($J$2:J109,J109,M$2:M109)-M109)/(COUNTIF($J$2:J109,J109)-1),0)</f>
        <v>0</v>
      </c>
      <c r="Y109" s="9">
        <f t="shared" si="78"/>
        <v>0</v>
      </c>
      <c r="Z109" s="1">
        <f>IFERROR((SUMIF($K$2:K109,J109,$M$2:M109))/(COUNTIF($K$2:K109,J109)),0)</f>
        <v>0</v>
      </c>
      <c r="AA109" s="1">
        <f>IFERROR((SUMIF($K$2:K109,J109,$L$2:L109))/(COUNTIF($K$2:K109,J109)),0)</f>
        <v>0</v>
      </c>
      <c r="AB109" s="1">
        <f t="shared" si="79"/>
        <v>0</v>
      </c>
      <c r="AC109" s="9">
        <f>IFERROR((SUMIF($J$2:J109,K109,$L$2:L109))/(COUNTIF($J$2:J109,K109)),0)</f>
        <v>0.83333333333333337</v>
      </c>
      <c r="AD109" s="9">
        <f>IFERROR((SUMIF($J$2:J109,K109,$M$2:M109))/(COUNTIF($J$2:J109,K109)),0)</f>
        <v>2.3333333333333335</v>
      </c>
      <c r="AE109" s="9">
        <f t="shared" si="80"/>
        <v>-1.5</v>
      </c>
      <c r="AF109" s="1">
        <f>IFERROR((SUMIF(K$2:K109,K109,M$2:M109)-M109)/(COUNTIF($K$2:K109,K109)-1),0)</f>
        <v>2</v>
      </c>
      <c r="AG109" s="1">
        <f>IFERROR((SUMIF(K$2:K109,K109,L$2:L109)-L109)/(COUNTIF($K$2:K109,K109)-1),0)</f>
        <v>1.5</v>
      </c>
      <c r="AH109" s="1">
        <f t="shared" si="81"/>
        <v>0.5</v>
      </c>
      <c r="AI109" s="1">
        <f t="shared" si="85"/>
        <v>0</v>
      </c>
      <c r="AJ109" s="1">
        <f t="shared" si="86"/>
        <v>3</v>
      </c>
      <c r="AK109" s="1">
        <f>SUMIF($J$2:K109,J109,AI$2:AJ109)-AI109</f>
        <v>0</v>
      </c>
      <c r="AL109" s="1">
        <f>SUMIF($AY$2:AZ109,AY109,$BI$2:BJ109)-BI109</f>
        <v>13</v>
      </c>
      <c r="AM109" s="1">
        <f>IFERROR((AK109)/(COUNTIF($J$2:K109,J109)-1),0)</f>
        <v>0</v>
      </c>
      <c r="AN109" s="1">
        <f>IFERROR((AL109)/(COUNTIF($J$2:K109,K109)-1),0)</f>
        <v>0.9285714285714286</v>
      </c>
      <c r="AT109" s="1" t="str">
        <f t="shared" si="87"/>
        <v>ASKÖ Oedt</v>
      </c>
      <c r="AU109" s="1" t="str">
        <f t="shared" si="88"/>
        <v>SV Mattersburg</v>
      </c>
      <c r="AV109">
        <f t="shared" si="89"/>
        <v>3</v>
      </c>
      <c r="AW109" s="1">
        <f t="shared" si="90"/>
        <v>0</v>
      </c>
      <c r="AY109" t="str">
        <f t="shared" si="32"/>
        <v>SV Mattersburg</v>
      </c>
      <c r="AZ109" t="str">
        <f t="shared" si="33"/>
        <v>ASKÖ Oedt</v>
      </c>
      <c r="BA109">
        <f t="shared" si="34"/>
        <v>3</v>
      </c>
      <c r="BB109">
        <f t="shared" si="35"/>
        <v>0</v>
      </c>
      <c r="BD109" t="str">
        <f t="shared" si="36"/>
        <v>SV Mattersburg</v>
      </c>
      <c r="BE109" t="str">
        <f t="shared" si="37"/>
        <v>ASKÖ Oedt</v>
      </c>
      <c r="BF109">
        <f t="shared" si="91"/>
        <v>0</v>
      </c>
      <c r="BG109">
        <f t="shared" si="92"/>
        <v>3</v>
      </c>
      <c r="BI109">
        <f t="shared" si="38"/>
        <v>3</v>
      </c>
      <c r="BJ109">
        <f t="shared" si="39"/>
        <v>0</v>
      </c>
    </row>
    <row r="110" spans="1:62" x14ac:dyDescent="0.3">
      <c r="A110" t="s">
        <v>41</v>
      </c>
      <c r="B110" s="15">
        <v>43033</v>
      </c>
      <c r="C110" t="s">
        <v>35</v>
      </c>
      <c r="D110" t="s">
        <v>85</v>
      </c>
      <c r="E110" t="s">
        <v>46</v>
      </c>
      <c r="F110" s="11">
        <v>0.79166666666666663</v>
      </c>
      <c r="G110">
        <v>4100</v>
      </c>
      <c r="H110" s="1">
        <v>3</v>
      </c>
      <c r="I110" s="1">
        <v>0</v>
      </c>
      <c r="J110" s="1" t="s">
        <v>91</v>
      </c>
      <c r="K110" s="1" t="s">
        <v>40</v>
      </c>
      <c r="L110" s="1">
        <v>0</v>
      </c>
      <c r="M110" s="1">
        <v>3</v>
      </c>
      <c r="N110" s="1" t="str">
        <f t="shared" si="82"/>
        <v>N</v>
      </c>
      <c r="O110" s="1" t="str">
        <f t="shared" si="83"/>
        <v>S</v>
      </c>
      <c r="P110" s="1">
        <f t="shared" si="84"/>
        <v>-3</v>
      </c>
      <c r="Q110" s="4">
        <f>IFERROR((SUMIF($J$2:K110,J110,$L$2:M110)-L110)/(COUNTIF($J$2:K110,J110)-1),0)</f>
        <v>3</v>
      </c>
      <c r="R110" s="4">
        <f>IFERROR((SUMIF($AT$2:AT110,AT110,$AV$2:AW110)-AV110)/(COUNTIF($J$2:K110,J110)-1),0)</f>
        <v>1</v>
      </c>
      <c r="S110" s="4">
        <f t="shared" si="76"/>
        <v>2</v>
      </c>
      <c r="T110" s="5">
        <f>IFERROR((SUMIF($AY$2:AZ110,AY110,$BA$2:BB110)-BA110)/(COUNTIF($J$2:K110,K110)-1),0)</f>
        <v>2.1739130434782608</v>
      </c>
      <c r="U110" s="5">
        <f>IFERROR((SUMIF($BD$2:BE110,BD110,$BF$2:BG110)-BF110)/(COUNTIF($J$2:K110,K110)-1),0)</f>
        <v>0.60869565217391308</v>
      </c>
      <c r="V110" s="5">
        <f t="shared" si="77"/>
        <v>1.5652173913043477</v>
      </c>
      <c r="W110" s="9">
        <f>IFERROR((SUMIF($J$2:J110,J110,L$2:L110)-L110)/(COUNTIF($J$2:J110,J110)-1),0)</f>
        <v>3</v>
      </c>
      <c r="X110" s="9">
        <f>IFERROR((SUMIF($J$2:J110,J110,M$2:M110)-M110)/(COUNTIF($J$2:J110,J110)-1),0)</f>
        <v>1</v>
      </c>
      <c r="Y110" s="9">
        <f t="shared" si="78"/>
        <v>2</v>
      </c>
      <c r="Z110" s="1">
        <f>IFERROR((SUMIF($K$2:K110,J110,$M$2:M110))/(COUNTIF($K$2:K110,J110)),0)</f>
        <v>0</v>
      </c>
      <c r="AA110" s="1">
        <f>IFERROR((SUMIF($K$2:K110,J110,$L$2:L110))/(COUNTIF($K$2:K110,J110)),0)</f>
        <v>0</v>
      </c>
      <c r="AB110" s="1">
        <f t="shared" si="79"/>
        <v>0</v>
      </c>
      <c r="AC110" s="9">
        <f>IFERROR((SUMIF($J$2:J110,K110,$L$2:L110))/(COUNTIF($J$2:J110,K110)),0)</f>
        <v>2.4</v>
      </c>
      <c r="AD110" s="9">
        <f>IFERROR((SUMIF($J$2:J110,K110,$M$2:M110))/(COUNTIF($J$2:J110,K110)),0)</f>
        <v>0.7</v>
      </c>
      <c r="AE110" s="9">
        <f t="shared" si="80"/>
        <v>1.7</v>
      </c>
      <c r="AF110" s="1">
        <f>IFERROR((SUMIF(K$2:K110,K110,M$2:M110)-M110)/(COUNTIF($K$2:K110,K110)-1),0)</f>
        <v>2</v>
      </c>
      <c r="AG110" s="1">
        <f>IFERROR((SUMIF(K$2:K110,K110,L$2:L110)-L110)/(COUNTIF($K$2:K110,K110)-1),0)</f>
        <v>0.53846153846153844</v>
      </c>
      <c r="AH110" s="1">
        <f t="shared" si="81"/>
        <v>1.4615384615384617</v>
      </c>
      <c r="AI110" s="1">
        <f t="shared" si="85"/>
        <v>0</v>
      </c>
      <c r="AJ110" s="1">
        <f t="shared" si="86"/>
        <v>3</v>
      </c>
      <c r="AK110" s="1">
        <f>SUMIF($J$2:K110,J110,AI$2:AJ110)-AI110</f>
        <v>3</v>
      </c>
      <c r="AL110" s="1">
        <f>SUMIF($AY$2:AZ110,AY110,$BI$2:BJ110)-BI110</f>
        <v>50</v>
      </c>
      <c r="AM110" s="1">
        <f>IFERROR((AK110)/(COUNTIF($J$2:K110,J110)-1),0)</f>
        <v>3</v>
      </c>
      <c r="AN110" s="1">
        <f>IFERROR((AL110)/(COUNTIF($J$2:K110,K110)-1),0)</f>
        <v>2.1739130434782608</v>
      </c>
      <c r="AT110" s="1" t="str">
        <f t="shared" si="87"/>
        <v>TuS Bad Gleichenberg</v>
      </c>
      <c r="AU110" s="1" t="str">
        <f t="shared" si="88"/>
        <v>Red Bull Salzburg</v>
      </c>
      <c r="AV110">
        <f t="shared" si="89"/>
        <v>3</v>
      </c>
      <c r="AW110" s="1">
        <f t="shared" si="90"/>
        <v>0</v>
      </c>
      <c r="AY110" t="str">
        <f t="shared" si="32"/>
        <v>Red Bull Salzburg</v>
      </c>
      <c r="AZ110" t="str">
        <f t="shared" si="33"/>
        <v>TuS Bad Gleichenberg</v>
      </c>
      <c r="BA110">
        <f t="shared" si="34"/>
        <v>3</v>
      </c>
      <c r="BB110">
        <f t="shared" si="35"/>
        <v>0</v>
      </c>
      <c r="BD110" t="str">
        <f t="shared" si="36"/>
        <v>Red Bull Salzburg</v>
      </c>
      <c r="BE110" t="str">
        <f t="shared" si="37"/>
        <v>TuS Bad Gleichenberg</v>
      </c>
      <c r="BF110">
        <f t="shared" si="91"/>
        <v>0</v>
      </c>
      <c r="BG110">
        <f t="shared" si="92"/>
        <v>3</v>
      </c>
      <c r="BI110">
        <f t="shared" si="38"/>
        <v>3</v>
      </c>
      <c r="BJ110">
        <f t="shared" si="39"/>
        <v>0</v>
      </c>
    </row>
    <row r="111" spans="1:62" x14ac:dyDescent="0.3">
      <c r="A111" t="s">
        <v>41</v>
      </c>
      <c r="B111" s="15" t="s">
        <v>90</v>
      </c>
      <c r="C111" t="s">
        <v>35</v>
      </c>
      <c r="D111" t="s">
        <v>85</v>
      </c>
      <c r="E111" t="s">
        <v>46</v>
      </c>
      <c r="F111" s="11">
        <v>0.85416666666666663</v>
      </c>
      <c r="G111">
        <v>14652</v>
      </c>
      <c r="H111" s="1">
        <v>3</v>
      </c>
      <c r="I111" s="1">
        <v>0</v>
      </c>
      <c r="J111" s="1" t="s">
        <v>81</v>
      </c>
      <c r="K111" s="1" t="s">
        <v>71</v>
      </c>
      <c r="L111" s="1">
        <v>1</v>
      </c>
      <c r="M111" s="1">
        <v>2</v>
      </c>
      <c r="N111" s="1" t="str">
        <f t="shared" si="82"/>
        <v>N</v>
      </c>
      <c r="O111" s="1" t="str">
        <f t="shared" si="83"/>
        <v>S</v>
      </c>
      <c r="P111" s="1">
        <f t="shared" si="84"/>
        <v>-1</v>
      </c>
      <c r="Q111" s="4">
        <f>IFERROR((SUMIF($J$2:K111,J111,$L$2:M111)-L111)/(COUNTIF($J$2:K111,J111)-1),0)</f>
        <v>1.5238095238095237</v>
      </c>
      <c r="R111" s="4">
        <f>IFERROR((SUMIF($AT$2:AT111,AT111,$AV$2:AW111)-AV111)/(COUNTIF($J$2:K111,J111)-1),0)</f>
        <v>0.76190476190476186</v>
      </c>
      <c r="S111" s="4">
        <f t="shared" si="76"/>
        <v>0.76190476190476186</v>
      </c>
      <c r="T111" s="5">
        <f>IFERROR((SUMIF($AY$2:AZ111,AY111,$BA$2:BB111)-BA111)/(COUNTIF($J$2:K111,K111)-1),0)</f>
        <v>2</v>
      </c>
      <c r="U111" s="5">
        <f>IFERROR((SUMIF($BD$2:BE111,BD111,$BF$2:BG111)-BF111)/(COUNTIF($J$2:K111,K111)-1),0)</f>
        <v>1.1428571428571428</v>
      </c>
      <c r="V111" s="5">
        <f t="shared" si="77"/>
        <v>0.85714285714285721</v>
      </c>
      <c r="W111" s="9">
        <f>IFERROR((SUMIF($J$2:J111,J111,L$2:L111)-L111)/(COUNTIF($J$2:J111,J111)-1),0)</f>
        <v>1.5</v>
      </c>
      <c r="X111" s="9">
        <f>IFERROR((SUMIF($J$2:J111,J111,M$2:M111)-M111)/(COUNTIF($J$2:J111,J111)-1),0)</f>
        <v>1.6</v>
      </c>
      <c r="Y111" s="9">
        <f t="shared" si="78"/>
        <v>-0.10000000000000009</v>
      </c>
      <c r="Z111" s="1">
        <f>IFERROR((SUMIF($K$2:K111,J111,$M$2:M111))/(COUNTIF($K$2:K111,J111)),0)</f>
        <v>1.5454545454545454</v>
      </c>
      <c r="AA111" s="1">
        <f>IFERROR((SUMIF($K$2:K111,J111,$L$2:L111))/(COUNTIF($K$2:K111,J111)),0)</f>
        <v>1.2727272727272727</v>
      </c>
      <c r="AB111" s="1">
        <f t="shared" si="79"/>
        <v>0.27272727272727271</v>
      </c>
      <c r="AC111" s="9">
        <f>IFERROR((SUMIF($J$2:J111,K111,$L$2:L111))/(COUNTIF($J$2:J111,K111)),0)</f>
        <v>1.8333333333333333</v>
      </c>
      <c r="AD111" s="9">
        <f>IFERROR((SUMIF($J$2:J111,K111,$M$2:M111))/(COUNTIF($J$2:J111,K111)),0)</f>
        <v>1.3333333333333333</v>
      </c>
      <c r="AE111" s="9">
        <f t="shared" si="80"/>
        <v>0.5</v>
      </c>
      <c r="AF111" s="1">
        <f>IFERROR((SUMIF(K$2:K111,K111,M$2:M111)-M111)/(COUNTIF($K$2:K111,K111)-1),0)</f>
        <v>2.125</v>
      </c>
      <c r="AG111" s="1">
        <f>IFERROR((SUMIF(K$2:K111,K111,L$2:L111)-L111)/(COUNTIF($K$2:K111,K111)-1),0)</f>
        <v>1</v>
      </c>
      <c r="AH111" s="1">
        <f t="shared" si="81"/>
        <v>1.125</v>
      </c>
      <c r="AI111" s="1">
        <f t="shared" si="85"/>
        <v>0</v>
      </c>
      <c r="AJ111" s="1">
        <f t="shared" si="86"/>
        <v>3</v>
      </c>
      <c r="AK111" s="1">
        <f>SUMIF($J$2:K111,J111,AI$2:AJ111)-AI111</f>
        <v>30</v>
      </c>
      <c r="AL111" s="1">
        <f>SUMIF($AY$2:AZ111,AY111,$BI$2:BJ111)-BI111</f>
        <v>28</v>
      </c>
      <c r="AM111" s="1">
        <f>IFERROR((AK111)/(COUNTIF($J$2:K111,J111)-1),0)</f>
        <v>1.4285714285714286</v>
      </c>
      <c r="AN111" s="1">
        <f>IFERROR((AL111)/(COUNTIF($J$2:K111,K111)-1),0)</f>
        <v>2</v>
      </c>
      <c r="AT111" s="1" t="str">
        <f t="shared" si="87"/>
        <v>FK Austria Wien</v>
      </c>
      <c r="AU111" s="1" t="str">
        <f t="shared" si="88"/>
        <v>SK Rapid Wien</v>
      </c>
      <c r="AV111">
        <f t="shared" si="89"/>
        <v>2</v>
      </c>
      <c r="AW111" s="1">
        <f t="shared" si="90"/>
        <v>1</v>
      </c>
      <c r="AY111" t="str">
        <f t="shared" si="32"/>
        <v>SK Rapid Wien</v>
      </c>
      <c r="AZ111" t="str">
        <f t="shared" si="33"/>
        <v>FK Austria Wien</v>
      </c>
      <c r="BA111">
        <f t="shared" si="34"/>
        <v>2</v>
      </c>
      <c r="BB111">
        <f t="shared" si="35"/>
        <v>1</v>
      </c>
      <c r="BD111" t="str">
        <f t="shared" si="36"/>
        <v>SK Rapid Wien</v>
      </c>
      <c r="BE111" t="str">
        <f t="shared" si="37"/>
        <v>FK Austria Wien</v>
      </c>
      <c r="BF111">
        <f t="shared" si="91"/>
        <v>1</v>
      </c>
      <c r="BG111">
        <f t="shared" si="92"/>
        <v>2</v>
      </c>
      <c r="BI111">
        <f t="shared" si="38"/>
        <v>3</v>
      </c>
      <c r="BJ111">
        <f t="shared" si="39"/>
        <v>0</v>
      </c>
    </row>
    <row r="112" spans="1:62" x14ac:dyDescent="0.3">
      <c r="A112" t="s">
        <v>41</v>
      </c>
      <c r="B112" s="15" t="s">
        <v>90</v>
      </c>
      <c r="C112" t="s">
        <v>35</v>
      </c>
      <c r="D112" t="s">
        <v>85</v>
      </c>
      <c r="E112" t="s">
        <v>46</v>
      </c>
      <c r="F112" s="11">
        <v>0.75</v>
      </c>
      <c r="G112">
        <v>6770</v>
      </c>
      <c r="H112" s="1">
        <v>4</v>
      </c>
      <c r="I112" s="1">
        <v>0</v>
      </c>
      <c r="J112" s="1" t="s">
        <v>68</v>
      </c>
      <c r="K112" s="1" t="s">
        <v>58</v>
      </c>
      <c r="L112" s="1">
        <v>4</v>
      </c>
      <c r="M112" s="1">
        <v>1</v>
      </c>
      <c r="N112" s="1" t="str">
        <f t="shared" si="82"/>
        <v>S</v>
      </c>
      <c r="O112" s="1" t="str">
        <f t="shared" si="83"/>
        <v>N</v>
      </c>
      <c r="P112" s="1">
        <f t="shared" si="84"/>
        <v>3</v>
      </c>
      <c r="Q112" s="4">
        <f>IFERROR((SUMIF($J$2:K112,J112,$L$2:M112)-L112)/(COUNTIF($J$2:K112,J112)-1),0)</f>
        <v>1.9444444444444444</v>
      </c>
      <c r="R112" s="4">
        <f>IFERROR((SUMIF($AT$2:AT112,AT112,$AV$2:AW112)-AV112)/(COUNTIF($J$2:K112,J112)-1),0)</f>
        <v>0.44444444444444442</v>
      </c>
      <c r="S112" s="4">
        <f t="shared" si="76"/>
        <v>1.5</v>
      </c>
      <c r="T112" s="5">
        <f>IFERROR((SUMIF($AY$2:AZ112,AY112,$BA$2:BB112)-BA112)/(COUNTIF($J$2:K112,K112)-1),0)</f>
        <v>1.5238095238095237</v>
      </c>
      <c r="U112" s="5">
        <f>IFERROR((SUMIF($BD$2:BE112,BD112,$BF$2:BG112)-BF112)/(COUNTIF($J$2:K112,K112)-1),0)</f>
        <v>1.1904761904761905</v>
      </c>
      <c r="V112" s="5">
        <f t="shared" si="77"/>
        <v>0.33333333333333326</v>
      </c>
      <c r="W112" s="9">
        <f>IFERROR((SUMIF($J$2:J112,J112,L$2:L112)-L112)/(COUNTIF($J$2:J112,J112)-1),0)</f>
        <v>1.625</v>
      </c>
      <c r="X112" s="9">
        <f>IFERROR((SUMIF($J$2:J112,J112,M$2:M112)-M112)/(COUNTIF($J$2:J112,J112)-1),0)</f>
        <v>1</v>
      </c>
      <c r="Y112" s="9">
        <f t="shared" si="78"/>
        <v>0.625</v>
      </c>
      <c r="Z112" s="1">
        <f>IFERROR((SUMIF($K$2:K112,J112,$M$2:M112))/(COUNTIF($K$2:K112,J112)),0)</f>
        <v>2.2000000000000002</v>
      </c>
      <c r="AA112" s="1">
        <f>IFERROR((SUMIF($K$2:K112,J112,$L$2:L112))/(COUNTIF($K$2:K112,J112)),0)</f>
        <v>1.1000000000000001</v>
      </c>
      <c r="AB112" s="1">
        <f t="shared" si="79"/>
        <v>1.1000000000000001</v>
      </c>
      <c r="AC112" s="9">
        <f>IFERROR((SUMIF($J$2:J112,K112,$L$2:L112))/(COUNTIF($J$2:J112,K112)),0)</f>
        <v>1.6</v>
      </c>
      <c r="AD112" s="9">
        <f>IFERROR((SUMIF($J$2:J112,K112,$M$2:M112))/(COUNTIF($J$2:J112,K112)),0)</f>
        <v>1.1000000000000001</v>
      </c>
      <c r="AE112" s="9">
        <f t="shared" si="80"/>
        <v>0.5</v>
      </c>
      <c r="AF112" s="1">
        <f>IFERROR((SUMIF(K$2:K112,K112,M$2:M112)-M112)/(COUNTIF($K$2:K112,K112)-1),0)</f>
        <v>1.4545454545454546</v>
      </c>
      <c r="AG112" s="1">
        <f>IFERROR((SUMIF(K$2:K112,K112,L$2:L112)-L112)/(COUNTIF($K$2:K112,K112)-1),0)</f>
        <v>1.2727272727272727</v>
      </c>
      <c r="AH112" s="1">
        <f t="shared" si="81"/>
        <v>0.18181818181818188</v>
      </c>
      <c r="AI112" s="1">
        <f t="shared" si="85"/>
        <v>3</v>
      </c>
      <c r="AJ112" s="1">
        <f t="shared" si="86"/>
        <v>0</v>
      </c>
      <c r="AK112" s="1">
        <f>SUMIF($J$2:K112,J112,AI$2:AJ112)-AI112</f>
        <v>38</v>
      </c>
      <c r="AL112" s="1">
        <f>SUMIF($AY$2:AZ112,AY112,$BI$2:BJ112)-BI112</f>
        <v>30</v>
      </c>
      <c r="AM112" s="1">
        <f>IFERROR((AK112)/(COUNTIF($J$2:K112,J112)-1),0)</f>
        <v>2.1111111111111112</v>
      </c>
      <c r="AN112" s="1">
        <f>IFERROR((AL112)/(COUNTIF($J$2:K112,K112)-1),0)</f>
        <v>1.4285714285714286</v>
      </c>
      <c r="AT112" s="1" t="str">
        <f t="shared" si="87"/>
        <v>SK Sturm Graz</v>
      </c>
      <c r="AU112" s="1" t="str">
        <f t="shared" si="88"/>
        <v>SC Rheindorf Altach</v>
      </c>
      <c r="AV112">
        <f t="shared" si="89"/>
        <v>1</v>
      </c>
      <c r="AW112" s="1">
        <f t="shared" si="90"/>
        <v>4</v>
      </c>
      <c r="AY112" t="str">
        <f t="shared" si="32"/>
        <v>SC Rheindorf Altach</v>
      </c>
      <c r="AZ112" t="str">
        <f t="shared" si="33"/>
        <v>SK Sturm Graz</v>
      </c>
      <c r="BA112">
        <f t="shared" si="34"/>
        <v>1</v>
      </c>
      <c r="BB112">
        <f t="shared" si="35"/>
        <v>4</v>
      </c>
      <c r="BD112" t="str">
        <f t="shared" si="36"/>
        <v>SC Rheindorf Altach</v>
      </c>
      <c r="BE112" t="str">
        <f t="shared" si="37"/>
        <v>SK Sturm Graz</v>
      </c>
      <c r="BF112">
        <f t="shared" si="91"/>
        <v>4</v>
      </c>
      <c r="BG112">
        <f t="shared" si="92"/>
        <v>1</v>
      </c>
      <c r="BI112">
        <f t="shared" si="38"/>
        <v>0</v>
      </c>
      <c r="BJ112">
        <f t="shared" si="39"/>
        <v>3</v>
      </c>
    </row>
    <row r="113" spans="1:62" x14ac:dyDescent="0.3">
      <c r="A113" t="s">
        <v>41</v>
      </c>
      <c r="B113" s="15" t="s">
        <v>90</v>
      </c>
      <c r="C113" t="s">
        <v>35</v>
      </c>
      <c r="D113" t="s">
        <v>85</v>
      </c>
      <c r="E113" t="s">
        <v>46</v>
      </c>
      <c r="F113" s="11">
        <v>0.77083333333333337</v>
      </c>
      <c r="G113">
        <v>400</v>
      </c>
      <c r="H113" s="1">
        <v>4</v>
      </c>
      <c r="I113" s="1">
        <v>0</v>
      </c>
      <c r="J113" s="1" t="s">
        <v>187</v>
      </c>
      <c r="K113" s="1" t="s">
        <v>49</v>
      </c>
      <c r="L113" s="1">
        <v>1</v>
      </c>
      <c r="M113" s="1">
        <v>0</v>
      </c>
      <c r="N113" s="1" t="str">
        <f t="shared" si="82"/>
        <v>S</v>
      </c>
      <c r="O113" s="1" t="str">
        <f t="shared" si="83"/>
        <v>N</v>
      </c>
      <c r="P113" s="1">
        <f t="shared" si="84"/>
        <v>1</v>
      </c>
      <c r="Q113" s="4">
        <f>IFERROR((SUMIF($J$2:K113,J113,$L$2:M113)-L113)/(COUNTIF($J$2:K113,J113)-1),0)</f>
        <v>0</v>
      </c>
      <c r="R113" s="4">
        <f>IFERROR((SUMIF($AT$2:AT113,AT113,$AV$2:AW113)-AV113)/(COUNTIF($J$2:K113,J113)-1),0)</f>
        <v>0</v>
      </c>
      <c r="S113" s="4">
        <f t="shared" si="76"/>
        <v>0</v>
      </c>
      <c r="T113" s="5">
        <f>IFERROR((SUMIF($AY$2:AZ113,AY113,$BA$2:BB113)-BA113)/(COUNTIF($J$2:K113,K113)-1),0)</f>
        <v>1.3571428571428572</v>
      </c>
      <c r="U113" s="5">
        <f>IFERROR((SUMIF($BD$2:BE113,BD113,$BF$2:BG113)-BF113)/(COUNTIF($J$2:K113,K113)-1),0)</f>
        <v>1.5</v>
      </c>
      <c r="V113" s="5">
        <f t="shared" si="77"/>
        <v>-0.14285714285714279</v>
      </c>
      <c r="W113" s="9">
        <f>IFERROR((SUMIF($J$2:J113,J113,L$2:L113)-L113)/(COUNTIF($J$2:J113,J113)-1),0)</f>
        <v>0</v>
      </c>
      <c r="X113" s="9">
        <f>IFERROR((SUMIF($J$2:J113,J113,M$2:M113)-M113)/(COUNTIF($J$2:J113,J113)-1),0)</f>
        <v>0</v>
      </c>
      <c r="Y113" s="9">
        <f t="shared" si="78"/>
        <v>0</v>
      </c>
      <c r="Z113" s="1">
        <f>IFERROR((SUMIF($K$2:K113,J113,$M$2:M113))/(COUNTIF($K$2:K113,J113)),0)</f>
        <v>0</v>
      </c>
      <c r="AA113" s="1">
        <f>IFERROR((SUMIF($K$2:K113,J113,$L$2:L113))/(COUNTIF($K$2:K113,J113)),0)</f>
        <v>0</v>
      </c>
      <c r="AB113" s="1">
        <f t="shared" si="79"/>
        <v>0</v>
      </c>
      <c r="AC113" s="9">
        <f>IFERROR((SUMIF($J$2:J113,K113,$L$2:L113))/(COUNTIF($J$2:J113,K113)),0)</f>
        <v>1.1666666666666667</v>
      </c>
      <c r="AD113" s="9">
        <f>IFERROR((SUMIF($J$2:J113,K113,$M$2:M113))/(COUNTIF($J$2:J113,K113)),0)</f>
        <v>0.83333333333333337</v>
      </c>
      <c r="AE113" s="9">
        <f t="shared" si="80"/>
        <v>0.33333333333333337</v>
      </c>
      <c r="AF113" s="1">
        <f>IFERROR((SUMIF(K$2:K113,K113,M$2:M113)-M113)/(COUNTIF($K$2:K113,K113)-1),0)</f>
        <v>1.5</v>
      </c>
      <c r="AG113" s="1">
        <f>IFERROR((SUMIF(K$2:K113,K113,L$2:L113)-L113)/(COUNTIF($K$2:K113,K113)-1),0)</f>
        <v>2</v>
      </c>
      <c r="AH113" s="1">
        <f t="shared" si="81"/>
        <v>-0.5</v>
      </c>
      <c r="AI113" s="1">
        <f t="shared" si="85"/>
        <v>3</v>
      </c>
      <c r="AJ113" s="1">
        <f t="shared" si="86"/>
        <v>0</v>
      </c>
      <c r="AK113" s="1">
        <f>SUMIF($J$2:K113,J113,AI$2:AJ113)-AI113</f>
        <v>0</v>
      </c>
      <c r="AL113" s="1">
        <f>SUMIF($AY$2:AZ113,AY113,$BI$2:BJ113)-BI113</f>
        <v>18</v>
      </c>
      <c r="AM113" s="1">
        <f>IFERROR((AK113)/(COUNTIF($J$2:K113,J113)-1),0)</f>
        <v>0</v>
      </c>
      <c r="AN113" s="1">
        <f>IFERROR((AL113)/(COUNTIF($J$2:K113,K113)-1),0)</f>
        <v>1.2857142857142858</v>
      </c>
      <c r="AT113" s="1" t="str">
        <f t="shared" si="87"/>
        <v>SV Wimpassing</v>
      </c>
      <c r="AU113" s="1" t="str">
        <f t="shared" si="88"/>
        <v>Wolfsberger AC</v>
      </c>
      <c r="AV113">
        <f t="shared" si="89"/>
        <v>0</v>
      </c>
      <c r="AW113" s="1">
        <f t="shared" si="90"/>
        <v>1</v>
      </c>
      <c r="AY113" t="str">
        <f t="shared" si="32"/>
        <v>Wolfsberger AC</v>
      </c>
      <c r="AZ113" t="str">
        <f t="shared" si="33"/>
        <v>SV Wimpassing</v>
      </c>
      <c r="BA113">
        <f t="shared" si="34"/>
        <v>0</v>
      </c>
      <c r="BB113">
        <f t="shared" si="35"/>
        <v>1</v>
      </c>
      <c r="BD113" t="str">
        <f t="shared" si="36"/>
        <v>Wolfsberger AC</v>
      </c>
      <c r="BE113" t="str">
        <f t="shared" si="37"/>
        <v>SV Wimpassing</v>
      </c>
      <c r="BF113">
        <f t="shared" si="91"/>
        <v>1</v>
      </c>
      <c r="BG113">
        <f t="shared" si="92"/>
        <v>0</v>
      </c>
      <c r="BI113">
        <f t="shared" si="38"/>
        <v>0</v>
      </c>
      <c r="BJ113">
        <f t="shared" si="39"/>
        <v>3</v>
      </c>
    </row>
    <row r="114" spans="1:62" x14ac:dyDescent="0.3">
      <c r="A114" t="s">
        <v>47</v>
      </c>
      <c r="B114" s="15">
        <v>43036</v>
      </c>
      <c r="C114" t="s">
        <v>35</v>
      </c>
      <c r="D114" t="s">
        <v>85</v>
      </c>
      <c r="E114" t="s">
        <v>43</v>
      </c>
      <c r="F114" s="11">
        <v>0.77083333333333337</v>
      </c>
      <c r="G114">
        <v>6580</v>
      </c>
      <c r="H114" s="1">
        <v>3</v>
      </c>
      <c r="I114" s="1">
        <v>0</v>
      </c>
      <c r="J114" s="1" t="s">
        <v>40</v>
      </c>
      <c r="K114" s="1" t="s">
        <v>58</v>
      </c>
      <c r="L114" s="1">
        <v>2</v>
      </c>
      <c r="M114" s="1">
        <v>0</v>
      </c>
      <c r="N114" s="1" t="str">
        <f t="shared" si="82"/>
        <v>S</v>
      </c>
      <c r="O114" s="1" t="str">
        <f t="shared" si="83"/>
        <v>N</v>
      </c>
      <c r="P114" s="1">
        <f t="shared" si="84"/>
        <v>2</v>
      </c>
      <c r="Q114" s="4">
        <f>IFERROR((SUMIF($J$2:K114,J114,$L$2:M114)-L114)/(COUNTIF($J$2:K114,J114)-1),0)</f>
        <v>2.2083333333333335</v>
      </c>
      <c r="R114" s="4">
        <f>IFERROR((SUMIF($AT$2:AT114,AT114,$AV$2:AW114)-AV114)/(COUNTIF($J$2:K114,J114)-1),0)</f>
        <v>0.29166666666666669</v>
      </c>
      <c r="S114" s="4">
        <f t="shared" si="76"/>
        <v>1.9166666666666667</v>
      </c>
      <c r="T114" s="5">
        <f>IFERROR((SUMIF($AY$2:AZ114,AY114,$BA$2:BB114)-BA114)/(COUNTIF($J$2:K114,K114)-1),0)</f>
        <v>1.5</v>
      </c>
      <c r="U114" s="5">
        <f>IFERROR((SUMIF($BD$2:BE114,BD114,$BF$2:BG114)-BF114)/(COUNTIF($J$2:K114,K114)-1),0)</f>
        <v>1.3181818181818181</v>
      </c>
      <c r="V114" s="5">
        <f t="shared" si="77"/>
        <v>0.18181818181818188</v>
      </c>
      <c r="W114" s="9">
        <f>IFERROR((SUMIF($J$2:J114,J114,L$2:L114)-L114)/(COUNTIF($J$2:J114,J114)-1),0)</f>
        <v>2.4</v>
      </c>
      <c r="X114" s="9">
        <f>IFERROR((SUMIF($J$2:J114,J114,M$2:M114)-M114)/(COUNTIF($J$2:J114,J114)-1),0)</f>
        <v>0.7</v>
      </c>
      <c r="Y114" s="9">
        <f t="shared" si="78"/>
        <v>1.7</v>
      </c>
      <c r="Z114" s="1">
        <f>IFERROR((SUMIF($K$2:K114,J114,$M$2:M114))/(COUNTIF($K$2:K114,J114)),0)</f>
        <v>2.0714285714285716</v>
      </c>
      <c r="AA114" s="1">
        <f>IFERROR((SUMIF($K$2:K114,J114,$L$2:L114))/(COUNTIF($K$2:K114,J114)),0)</f>
        <v>0.5</v>
      </c>
      <c r="AB114" s="1">
        <f t="shared" si="79"/>
        <v>1.5714285714285716</v>
      </c>
      <c r="AC114" s="9">
        <f>IFERROR((SUMIF($J$2:J114,K114,$L$2:L114))/(COUNTIF($J$2:J114,K114)),0)</f>
        <v>1.6</v>
      </c>
      <c r="AD114" s="9">
        <f>IFERROR((SUMIF($J$2:J114,K114,$M$2:M114))/(COUNTIF($J$2:J114,K114)),0)</f>
        <v>1.1000000000000001</v>
      </c>
      <c r="AE114" s="9">
        <f t="shared" si="80"/>
        <v>0.5</v>
      </c>
      <c r="AF114" s="1">
        <f>IFERROR((SUMIF(K$2:K114,K114,M$2:M114)-M114)/(COUNTIF($K$2:K114,K114)-1),0)</f>
        <v>1.4166666666666667</v>
      </c>
      <c r="AG114" s="1">
        <f>IFERROR((SUMIF(K$2:K114,K114,L$2:L114)-L114)/(COUNTIF($K$2:K114,K114)-1),0)</f>
        <v>1.5</v>
      </c>
      <c r="AH114" s="1">
        <f t="shared" si="81"/>
        <v>-8.3333333333333259E-2</v>
      </c>
      <c r="AI114" s="1">
        <f t="shared" si="85"/>
        <v>3</v>
      </c>
      <c r="AJ114" s="1">
        <f t="shared" si="86"/>
        <v>0</v>
      </c>
      <c r="AK114" s="1">
        <f>SUMIF($J$2:K114,J114,AI$2:AJ114)-AI114</f>
        <v>53</v>
      </c>
      <c r="AL114" s="1">
        <f>SUMIF($AY$2:AZ114,AY114,$BI$2:BJ114)-BI114</f>
        <v>30</v>
      </c>
      <c r="AM114" s="1">
        <f>IFERROR((AK114)/(COUNTIF($J$2:K114,J114)-1),0)</f>
        <v>2.2083333333333335</v>
      </c>
      <c r="AN114" s="1">
        <f>IFERROR((AL114)/(COUNTIF($J$2:K114,K114)-1),0)</f>
        <v>1.3636363636363635</v>
      </c>
      <c r="AT114" s="1" t="str">
        <f t="shared" si="87"/>
        <v>Red Bull Salzburg</v>
      </c>
      <c r="AU114" s="1" t="str">
        <f t="shared" si="88"/>
        <v>SC Rheindorf Altach</v>
      </c>
      <c r="AV114">
        <f t="shared" si="89"/>
        <v>0</v>
      </c>
      <c r="AW114" s="1">
        <f t="shared" si="90"/>
        <v>2</v>
      </c>
      <c r="AY114" t="str">
        <f t="shared" si="32"/>
        <v>SC Rheindorf Altach</v>
      </c>
      <c r="AZ114" t="str">
        <f t="shared" si="33"/>
        <v>Red Bull Salzburg</v>
      </c>
      <c r="BA114">
        <f t="shared" si="34"/>
        <v>0</v>
      </c>
      <c r="BB114">
        <f t="shared" si="35"/>
        <v>2</v>
      </c>
      <c r="BD114" t="str">
        <f t="shared" si="36"/>
        <v>SC Rheindorf Altach</v>
      </c>
      <c r="BE114" t="str">
        <f t="shared" si="37"/>
        <v>Red Bull Salzburg</v>
      </c>
      <c r="BF114">
        <f t="shared" si="91"/>
        <v>2</v>
      </c>
      <c r="BG114">
        <f t="shared" si="92"/>
        <v>0</v>
      </c>
      <c r="BI114">
        <f t="shared" si="38"/>
        <v>0</v>
      </c>
      <c r="BJ114">
        <f t="shared" si="39"/>
        <v>3</v>
      </c>
    </row>
    <row r="115" spans="1:62" x14ac:dyDescent="0.3">
      <c r="A115" t="s">
        <v>47</v>
      </c>
      <c r="B115" s="15" t="s">
        <v>92</v>
      </c>
      <c r="C115" t="s">
        <v>35</v>
      </c>
      <c r="D115" t="s">
        <v>85</v>
      </c>
      <c r="E115" t="s">
        <v>43</v>
      </c>
      <c r="F115" s="11">
        <v>0.77083333333333337</v>
      </c>
      <c r="G115">
        <v>5613</v>
      </c>
      <c r="H115" s="1">
        <v>3</v>
      </c>
      <c r="I115" s="1">
        <v>0</v>
      </c>
      <c r="J115" s="1" t="s">
        <v>0</v>
      </c>
      <c r="K115" s="1" t="s">
        <v>81</v>
      </c>
      <c r="L115" s="1">
        <v>2</v>
      </c>
      <c r="M115" s="1">
        <v>2</v>
      </c>
      <c r="N115" s="1" t="str">
        <f t="shared" si="82"/>
        <v>U</v>
      </c>
      <c r="O115" s="1" t="str">
        <f t="shared" si="83"/>
        <v>U</v>
      </c>
      <c r="P115" s="1">
        <f t="shared" si="84"/>
        <v>0</v>
      </c>
      <c r="Q115" s="4">
        <f>IFERROR((SUMIF($J$2:K115,J115,$L$2:M115)-L115)/(COUNTIF($J$2:K115,J115)-1),0)</f>
        <v>1.2666666666666666</v>
      </c>
      <c r="R115" s="4">
        <f>IFERROR((SUMIF($AT$2:AT115,AT115,$AV$2:AW115)-AV115)/(COUNTIF($J$2:K115,J115)-1),0)</f>
        <v>0.4</v>
      </c>
      <c r="S115" s="4">
        <f t="shared" si="76"/>
        <v>0.86666666666666659</v>
      </c>
      <c r="T115" s="5">
        <f>IFERROR((SUMIF($AY$2:AZ115,AY115,$BA$2:BB115)-BA115)/(COUNTIF($J$2:K115,K115)-1),0)</f>
        <v>1.5</v>
      </c>
      <c r="U115" s="5">
        <f>IFERROR((SUMIF($BD$2:BE115,BD115,$BF$2:BG115)-BF115)/(COUNTIF($J$2:K115,K115)-1),0)</f>
        <v>1.4545454545454546</v>
      </c>
      <c r="V115" s="5">
        <f t="shared" si="77"/>
        <v>4.5454545454545414E-2</v>
      </c>
      <c r="W115" s="9">
        <f>IFERROR((SUMIF($J$2:J115,J115,L$2:L115)-L115)/(COUNTIF($J$2:J115,J115)-1),0)</f>
        <v>1.6666666666666667</v>
      </c>
      <c r="X115" s="9">
        <f>IFERROR((SUMIF($J$2:J115,J115,M$2:M115)-M115)/(COUNTIF($J$2:J115,J115)-1),0)</f>
        <v>1</v>
      </c>
      <c r="Y115" s="9">
        <f t="shared" si="78"/>
        <v>0.66666666666666674</v>
      </c>
      <c r="Z115" s="1">
        <f>IFERROR((SUMIF($K$2:K115,J115,$M$2:M115))/(COUNTIF($K$2:K115,J115)),0)</f>
        <v>1</v>
      </c>
      <c r="AA115" s="1">
        <f>IFERROR((SUMIF($K$2:K115,J115,$L$2:L115))/(COUNTIF($K$2:K115,J115)),0)</f>
        <v>1.6666666666666667</v>
      </c>
      <c r="AB115" s="1">
        <f t="shared" si="79"/>
        <v>-0.66666666666666674</v>
      </c>
      <c r="AC115" s="9">
        <f>IFERROR((SUMIF($J$2:J115,K115,$L$2:L115))/(COUNTIF($J$2:J115,K115)),0)</f>
        <v>1.4545454545454546</v>
      </c>
      <c r="AD115" s="9">
        <f>IFERROR((SUMIF($J$2:J115,K115,$M$2:M115))/(COUNTIF($J$2:J115,K115)),0)</f>
        <v>1.6363636363636365</v>
      </c>
      <c r="AE115" s="9">
        <f t="shared" si="80"/>
        <v>-0.18181818181818188</v>
      </c>
      <c r="AF115" s="1">
        <f>IFERROR((SUMIF(K$2:K115,K115,M$2:M115)-M115)/(COUNTIF($K$2:K115,K115)-1),0)</f>
        <v>1.5454545454545454</v>
      </c>
      <c r="AG115" s="1">
        <f>IFERROR((SUMIF(K$2:K115,K115,L$2:L115)-L115)/(COUNTIF($K$2:K115,K115)-1),0)</f>
        <v>1.2727272727272727</v>
      </c>
      <c r="AH115" s="1">
        <f t="shared" si="81"/>
        <v>0.27272727272727271</v>
      </c>
      <c r="AI115" s="1">
        <f t="shared" si="85"/>
        <v>1</v>
      </c>
      <c r="AJ115" s="1">
        <f t="shared" si="86"/>
        <v>1</v>
      </c>
      <c r="AK115" s="1">
        <f>SUMIF($J$2:K115,J115,AI$2:AJ115)-AI115</f>
        <v>20</v>
      </c>
      <c r="AL115" s="1">
        <f>SUMIF($AY$2:AZ115,AY115,$BI$2:BJ115)-BI115</f>
        <v>30</v>
      </c>
      <c r="AM115" s="1">
        <f>IFERROR((AK115)/(COUNTIF($J$2:K115,J115)-1),0)</f>
        <v>1.3333333333333333</v>
      </c>
      <c r="AN115" s="1">
        <f>IFERROR((AL115)/(COUNTIF($J$2:K115,K115)-1),0)</f>
        <v>1.3636363636363635</v>
      </c>
      <c r="AT115" s="1" t="str">
        <f t="shared" si="87"/>
        <v>LASK</v>
      </c>
      <c r="AU115" s="1" t="str">
        <f t="shared" si="88"/>
        <v>FK Austria Wien</v>
      </c>
      <c r="AV115">
        <f t="shared" si="89"/>
        <v>2</v>
      </c>
      <c r="AW115" s="1">
        <f t="shared" si="90"/>
        <v>2</v>
      </c>
      <c r="AY115" t="str">
        <f t="shared" si="32"/>
        <v>FK Austria Wien</v>
      </c>
      <c r="AZ115" t="str">
        <f t="shared" si="33"/>
        <v>LASK</v>
      </c>
      <c r="BA115">
        <f t="shared" si="34"/>
        <v>2</v>
      </c>
      <c r="BB115">
        <f t="shared" si="35"/>
        <v>2</v>
      </c>
      <c r="BD115" t="str">
        <f t="shared" si="36"/>
        <v>FK Austria Wien</v>
      </c>
      <c r="BE115" t="str">
        <f t="shared" si="37"/>
        <v>LASK</v>
      </c>
      <c r="BF115">
        <f t="shared" si="91"/>
        <v>2</v>
      </c>
      <c r="BG115">
        <f t="shared" si="92"/>
        <v>2</v>
      </c>
      <c r="BI115">
        <f t="shared" si="38"/>
        <v>1</v>
      </c>
      <c r="BJ115">
        <f t="shared" si="39"/>
        <v>1</v>
      </c>
    </row>
    <row r="116" spans="1:62" x14ac:dyDescent="0.3">
      <c r="A116" t="s">
        <v>47</v>
      </c>
      <c r="B116" s="15" t="s">
        <v>92</v>
      </c>
      <c r="C116" t="s">
        <v>35</v>
      </c>
      <c r="D116" t="s">
        <v>85</v>
      </c>
      <c r="E116" t="s">
        <v>43</v>
      </c>
      <c r="F116" s="11">
        <v>0.77083333333333337</v>
      </c>
      <c r="G116">
        <v>2200</v>
      </c>
      <c r="H116" s="1">
        <v>7</v>
      </c>
      <c r="I116" s="1">
        <v>0</v>
      </c>
      <c r="J116" s="1" t="s">
        <v>76</v>
      </c>
      <c r="K116" s="1" t="s">
        <v>65</v>
      </c>
      <c r="L116" s="1">
        <v>1</v>
      </c>
      <c r="M116" s="1">
        <v>1</v>
      </c>
      <c r="N116" s="1" t="str">
        <f t="shared" si="82"/>
        <v>U</v>
      </c>
      <c r="O116" s="1" t="str">
        <f t="shared" si="83"/>
        <v>U</v>
      </c>
      <c r="P116" s="1">
        <f t="shared" si="84"/>
        <v>0</v>
      </c>
      <c r="Q116" s="4">
        <f>IFERROR((SUMIF($J$2:K116,J116,$L$2:M116)-L116)/(COUNTIF($J$2:K116,J116)-1),0)</f>
        <v>1.6</v>
      </c>
      <c r="R116" s="4">
        <f>IFERROR((SUMIF($AT$2:AT116,AT116,$AV$2:AW116)-AV116)/(COUNTIF($J$2:K116,J116)-1),0)</f>
        <v>0.93333333333333335</v>
      </c>
      <c r="S116" s="4">
        <f t="shared" si="76"/>
        <v>0.66666666666666674</v>
      </c>
      <c r="T116" s="5">
        <f>IFERROR((SUMIF($AY$2:AZ116,AY116,$BA$2:BB116)-BA116)/(COUNTIF($J$2:K116,K116)-1),0)</f>
        <v>0.69230769230769229</v>
      </c>
      <c r="U116" s="5">
        <f>IFERROR((SUMIF($BD$2:BE116,BD116,$BF$2:BG116)-BF116)/(COUNTIF($J$2:K116,K116)-1),0)</f>
        <v>2.3846153846153846</v>
      </c>
      <c r="V116" s="5">
        <f t="shared" si="77"/>
        <v>-1.6923076923076923</v>
      </c>
      <c r="W116" s="9">
        <f>IFERROR((SUMIF($J$2:J116,J116,L$2:L116)-L116)/(COUNTIF($J$2:J116,J116)-1),0)</f>
        <v>0.83333333333333337</v>
      </c>
      <c r="X116" s="9">
        <f>IFERROR((SUMIF($J$2:J116,J116,M$2:M116)-M116)/(COUNTIF($J$2:J116,J116)-1),0)</f>
        <v>2.3333333333333335</v>
      </c>
      <c r="Y116" s="9">
        <f t="shared" si="78"/>
        <v>-1.5</v>
      </c>
      <c r="Z116" s="1">
        <f>IFERROR((SUMIF($K$2:K116,J116,$M$2:M116))/(COUNTIF($K$2:K116,J116)),0)</f>
        <v>2.1111111111111112</v>
      </c>
      <c r="AA116" s="1">
        <f>IFERROR((SUMIF($K$2:K116,J116,$L$2:L116))/(COUNTIF($K$2:K116,J116)),0)</f>
        <v>1.3333333333333333</v>
      </c>
      <c r="AB116" s="1">
        <f t="shared" si="79"/>
        <v>0.7777777777777779</v>
      </c>
      <c r="AC116" s="9">
        <f>IFERROR((SUMIF($J$2:J116,K116,$L$2:L116))/(COUNTIF($J$2:J116,K116)),0)</f>
        <v>0.5</v>
      </c>
      <c r="AD116" s="9">
        <f>IFERROR((SUMIF($J$2:J116,K116,$M$2:M116))/(COUNTIF($J$2:J116,K116)),0)</f>
        <v>1.8333333333333333</v>
      </c>
      <c r="AE116" s="9">
        <f t="shared" si="80"/>
        <v>-1.3333333333333333</v>
      </c>
      <c r="AF116" s="1">
        <f>IFERROR((SUMIF(K$2:K116,K116,M$2:M116)-M116)/(COUNTIF($K$2:K116,K116)-1),0)</f>
        <v>0.8571428571428571</v>
      </c>
      <c r="AG116" s="1">
        <f>IFERROR((SUMIF(K$2:K116,K116,L$2:L116)-L116)/(COUNTIF($K$2:K116,K116)-1),0)</f>
        <v>2.8571428571428572</v>
      </c>
      <c r="AH116" s="1">
        <f t="shared" si="81"/>
        <v>-2</v>
      </c>
      <c r="AI116" s="1">
        <f t="shared" si="85"/>
        <v>1</v>
      </c>
      <c r="AJ116" s="1">
        <f t="shared" si="86"/>
        <v>1</v>
      </c>
      <c r="AK116" s="1">
        <f>SUMIF($J$2:K116,J116,AI$2:AJ116)-AI116</f>
        <v>16</v>
      </c>
      <c r="AL116" s="1">
        <f>SUMIF($AY$2:AZ116,AY116,$BI$2:BJ116)-BI116</f>
        <v>2</v>
      </c>
      <c r="AM116" s="1">
        <f>IFERROR((AK116)/(COUNTIF($J$2:K116,J116)-1),0)</f>
        <v>1.0666666666666667</v>
      </c>
      <c r="AN116" s="1">
        <f>IFERROR((AL116)/(COUNTIF($J$2:K116,K116)-1),0)</f>
        <v>0.15384615384615385</v>
      </c>
      <c r="AT116" s="1" t="str">
        <f t="shared" si="87"/>
        <v>SV Mattersburg</v>
      </c>
      <c r="AU116" s="1" t="str">
        <f t="shared" si="88"/>
        <v>SKN St. Pölten</v>
      </c>
      <c r="AV116">
        <f t="shared" si="89"/>
        <v>1</v>
      </c>
      <c r="AW116" s="1">
        <f t="shared" si="90"/>
        <v>1</v>
      </c>
      <c r="AY116" t="str">
        <f t="shared" si="32"/>
        <v>SKN St. Pölten</v>
      </c>
      <c r="AZ116" t="str">
        <f t="shared" si="33"/>
        <v>SV Mattersburg</v>
      </c>
      <c r="BA116">
        <f t="shared" si="34"/>
        <v>1</v>
      </c>
      <c r="BB116">
        <f t="shared" si="35"/>
        <v>1</v>
      </c>
      <c r="BD116" t="str">
        <f t="shared" si="36"/>
        <v>SKN St. Pölten</v>
      </c>
      <c r="BE116" t="str">
        <f t="shared" si="37"/>
        <v>SV Mattersburg</v>
      </c>
      <c r="BF116">
        <f t="shared" si="91"/>
        <v>1</v>
      </c>
      <c r="BG116">
        <f t="shared" si="92"/>
        <v>1</v>
      </c>
      <c r="BI116">
        <f t="shared" si="38"/>
        <v>1</v>
      </c>
      <c r="BJ116">
        <f t="shared" si="39"/>
        <v>1</v>
      </c>
    </row>
    <row r="117" spans="1:62" x14ac:dyDescent="0.3">
      <c r="A117" t="s">
        <v>47</v>
      </c>
      <c r="B117" s="15" t="s">
        <v>92</v>
      </c>
      <c r="C117" t="s">
        <v>35</v>
      </c>
      <c r="D117" t="s">
        <v>85</v>
      </c>
      <c r="E117" t="s">
        <v>43</v>
      </c>
      <c r="F117" s="11">
        <v>0.66666666666666663</v>
      </c>
      <c r="G117">
        <v>16800</v>
      </c>
      <c r="H117" s="1">
        <v>3</v>
      </c>
      <c r="I117" s="1">
        <v>0</v>
      </c>
      <c r="J117" s="1" t="s">
        <v>71</v>
      </c>
      <c r="K117" s="1" t="s">
        <v>56</v>
      </c>
      <c r="L117" s="1">
        <v>1</v>
      </c>
      <c r="M117" s="1">
        <v>0</v>
      </c>
      <c r="N117" s="1" t="str">
        <f t="shared" si="82"/>
        <v>S</v>
      </c>
      <c r="O117" s="1" t="str">
        <f t="shared" si="83"/>
        <v>N</v>
      </c>
      <c r="P117" s="1">
        <f t="shared" si="84"/>
        <v>1</v>
      </c>
      <c r="Q117" s="4">
        <f>IFERROR((SUMIF($J$2:K117,J117,$L$2:M117)-L117)/(COUNTIF($J$2:K117,J117)-1),0)</f>
        <v>2</v>
      </c>
      <c r="R117" s="4">
        <f>IFERROR((SUMIF($AT$2:AT117,AT117,$AV$2:AW117)-AV117)/(COUNTIF($J$2:K117,J117)-1),0)</f>
        <v>0.53333333333333333</v>
      </c>
      <c r="S117" s="4">
        <f t="shared" si="76"/>
        <v>1.4666666666666668</v>
      </c>
      <c r="T117" s="5">
        <f>IFERROR((SUMIF($AY$2:AZ117,AY117,$BA$2:BB117)-BA117)/(COUNTIF($J$2:K117,K117)-1),0)</f>
        <v>2</v>
      </c>
      <c r="U117" s="5">
        <f>IFERROR((SUMIF($BD$2:BE117,BD117,$BF$2:BG117)-BF117)/(COUNTIF($J$2:K117,K117)-1),0)</f>
        <v>1.8571428571428572</v>
      </c>
      <c r="V117" s="5">
        <f t="shared" si="77"/>
        <v>0.14285714285714279</v>
      </c>
      <c r="W117" s="9">
        <f>IFERROR((SUMIF($J$2:J117,J117,L$2:L117)-L117)/(COUNTIF($J$2:J117,J117)-1),0)</f>
        <v>1.8333333333333333</v>
      </c>
      <c r="X117" s="9">
        <f>IFERROR((SUMIF($J$2:J117,J117,M$2:M117)-M117)/(COUNTIF($J$2:J117,J117)-1),0)</f>
        <v>1.3333333333333333</v>
      </c>
      <c r="Y117" s="9">
        <f t="shared" si="78"/>
        <v>0.5</v>
      </c>
      <c r="Z117" s="1">
        <f>IFERROR((SUMIF($K$2:K117,J117,$M$2:M117))/(COUNTIF($K$2:K117,J117)),0)</f>
        <v>2.1111111111111112</v>
      </c>
      <c r="AA117" s="1">
        <f>IFERROR((SUMIF($K$2:K117,J117,$L$2:L117))/(COUNTIF($K$2:K117,J117)),0)</f>
        <v>1</v>
      </c>
      <c r="AB117" s="1">
        <f t="shared" si="79"/>
        <v>1.1111111111111112</v>
      </c>
      <c r="AC117" s="9">
        <f>IFERROR((SUMIF($J$2:J117,K117,$L$2:L117))/(COUNTIF($J$2:J117,K117)),0)</f>
        <v>2.5</v>
      </c>
      <c r="AD117" s="9">
        <f>IFERROR((SUMIF($J$2:J117,K117,$M$2:M117))/(COUNTIF($J$2:J117,K117)),0)</f>
        <v>1.5</v>
      </c>
      <c r="AE117" s="9">
        <f t="shared" si="80"/>
        <v>1</v>
      </c>
      <c r="AF117" s="1">
        <f>IFERROR((SUMIF(K$2:K117,K117,M$2:M117)-M117)/(COUNTIF($K$2:K117,K117)-1),0)</f>
        <v>1.625</v>
      </c>
      <c r="AG117" s="1">
        <f>IFERROR((SUMIF(K$2:K117,K117,L$2:L117)-L117)/(COUNTIF($K$2:K117,K117)-1),0)</f>
        <v>2.125</v>
      </c>
      <c r="AH117" s="1">
        <f t="shared" si="81"/>
        <v>-0.5</v>
      </c>
      <c r="AI117" s="1">
        <f t="shared" si="85"/>
        <v>3</v>
      </c>
      <c r="AJ117" s="1">
        <f t="shared" si="86"/>
        <v>0</v>
      </c>
      <c r="AK117" s="1">
        <f>SUMIF($J$2:K117,J117,AI$2:AJ117)-AI117</f>
        <v>31</v>
      </c>
      <c r="AL117" s="1">
        <f>SUMIF($AY$2:AZ117,AY117,$BI$2:BJ117)-BI117</f>
        <v>21</v>
      </c>
      <c r="AM117" s="1">
        <f>IFERROR((AK117)/(COUNTIF($J$2:K117,J117)-1),0)</f>
        <v>2.0666666666666669</v>
      </c>
      <c r="AN117" s="1">
        <f>IFERROR((AL117)/(COUNTIF($J$2:K117,K117)-1),0)</f>
        <v>1.5</v>
      </c>
      <c r="AT117" s="1" t="str">
        <f t="shared" si="87"/>
        <v>SK Rapid Wien</v>
      </c>
      <c r="AU117" s="1" t="str">
        <f t="shared" si="88"/>
        <v>FC Admira Wacker Mödling</v>
      </c>
      <c r="AV117">
        <f t="shared" si="89"/>
        <v>0</v>
      </c>
      <c r="AW117" s="1">
        <f t="shared" si="90"/>
        <v>1</v>
      </c>
      <c r="AY117" t="str">
        <f t="shared" si="32"/>
        <v>FC Admira Wacker Mödling</v>
      </c>
      <c r="AZ117" t="str">
        <f t="shared" si="33"/>
        <v>SK Rapid Wien</v>
      </c>
      <c r="BA117">
        <f t="shared" si="34"/>
        <v>0</v>
      </c>
      <c r="BB117">
        <f t="shared" si="35"/>
        <v>1</v>
      </c>
      <c r="BD117" t="str">
        <f t="shared" si="36"/>
        <v>FC Admira Wacker Mödling</v>
      </c>
      <c r="BE117" t="str">
        <f t="shared" si="37"/>
        <v>SK Rapid Wien</v>
      </c>
      <c r="BF117">
        <f t="shared" si="91"/>
        <v>1</v>
      </c>
      <c r="BG117">
        <f t="shared" si="92"/>
        <v>0</v>
      </c>
      <c r="BI117">
        <f t="shared" si="38"/>
        <v>0</v>
      </c>
      <c r="BJ117">
        <f t="shared" si="39"/>
        <v>3</v>
      </c>
    </row>
    <row r="118" spans="1:62" x14ac:dyDescent="0.3">
      <c r="A118" t="s">
        <v>47</v>
      </c>
      <c r="B118" s="15" t="s">
        <v>181</v>
      </c>
      <c r="C118" t="s">
        <v>35</v>
      </c>
      <c r="D118" t="s">
        <v>85</v>
      </c>
      <c r="E118" t="s">
        <v>64</v>
      </c>
      <c r="F118" s="11">
        <v>0.6875</v>
      </c>
      <c r="G118">
        <v>4475</v>
      </c>
      <c r="H118" s="1">
        <v>4</v>
      </c>
      <c r="I118" s="1">
        <v>0</v>
      </c>
      <c r="J118" s="1" t="s">
        <v>49</v>
      </c>
      <c r="K118" s="1" t="s">
        <v>68</v>
      </c>
      <c r="L118" s="1">
        <v>0</v>
      </c>
      <c r="M118" s="1">
        <v>2</v>
      </c>
      <c r="N118" s="1" t="str">
        <f t="shared" si="82"/>
        <v>N</v>
      </c>
      <c r="O118" s="1" t="str">
        <f t="shared" si="83"/>
        <v>S</v>
      </c>
      <c r="P118" s="1">
        <f t="shared" si="84"/>
        <v>-2</v>
      </c>
      <c r="Q118" s="4">
        <f>IFERROR((SUMIF($J$2:K118,J118,$L$2:M118)-L118)/(COUNTIF($J$2:K118,J118)-1),0)</f>
        <v>1.2666666666666666</v>
      </c>
      <c r="R118" s="4">
        <f>IFERROR((SUMIF($AT$2:AT118,AT118,$AV$2:AW118)-AV118)/(COUNTIF($J$2:K118,J118)-1),0)</f>
        <v>0.33333333333333331</v>
      </c>
      <c r="S118" s="4">
        <f t="shared" si="76"/>
        <v>0.93333333333333335</v>
      </c>
      <c r="T118" s="5">
        <f>IFERROR((SUMIF($AY$2:AZ118,AY118,$BA$2:BB118)-BA118)/(COUNTIF($J$2:K118,K118)-1),0)</f>
        <v>2.0526315789473686</v>
      </c>
      <c r="U118" s="5">
        <f>IFERROR((SUMIF($BD$2:BE118,BD118,$BF$2:BG118)-BF118)/(COUNTIF($J$2:K118,K118)-1),0)</f>
        <v>1.0526315789473684</v>
      </c>
      <c r="V118" s="5">
        <f t="shared" si="77"/>
        <v>1.0000000000000002</v>
      </c>
      <c r="W118" s="9">
        <f>IFERROR((SUMIF($J$2:J118,J118,L$2:L118)-L118)/(COUNTIF($J$2:J118,J118)-1),0)</f>
        <v>1.1666666666666667</v>
      </c>
      <c r="X118" s="9">
        <f>IFERROR((SUMIF($J$2:J118,J118,M$2:M118)-M118)/(COUNTIF($J$2:J118,J118)-1),0)</f>
        <v>0.83333333333333337</v>
      </c>
      <c r="Y118" s="9">
        <f t="shared" si="78"/>
        <v>0.33333333333333337</v>
      </c>
      <c r="Z118" s="1">
        <f>IFERROR((SUMIF($K$2:K118,J118,$M$2:M118))/(COUNTIF($K$2:K118,J118)),0)</f>
        <v>1.3333333333333333</v>
      </c>
      <c r="AA118" s="1">
        <f>IFERROR((SUMIF($K$2:K118,J118,$L$2:L118))/(COUNTIF($K$2:K118,J118)),0)</f>
        <v>1.8888888888888888</v>
      </c>
      <c r="AB118" s="1">
        <f t="shared" si="79"/>
        <v>-0.55555555555555558</v>
      </c>
      <c r="AC118" s="9">
        <f>IFERROR((SUMIF($J$2:J118,K118,$L$2:L118))/(COUNTIF($J$2:J118,K118)),0)</f>
        <v>1.8888888888888888</v>
      </c>
      <c r="AD118" s="9">
        <f>IFERROR((SUMIF($J$2:J118,K118,$M$2:M118))/(COUNTIF($J$2:J118,K118)),0)</f>
        <v>1</v>
      </c>
      <c r="AE118" s="9">
        <f t="shared" si="80"/>
        <v>0.88888888888888884</v>
      </c>
      <c r="AF118" s="1">
        <f>IFERROR((SUMIF(K$2:K118,K118,M$2:M118)-M118)/(COUNTIF($K$2:K118,K118)-1),0)</f>
        <v>2.2000000000000002</v>
      </c>
      <c r="AG118" s="1">
        <f>IFERROR((SUMIF(K$2:K118,K118,L$2:L118)-L118)/(COUNTIF($K$2:K118,K118)-1),0)</f>
        <v>1.1000000000000001</v>
      </c>
      <c r="AH118" s="1">
        <f t="shared" si="81"/>
        <v>1.1000000000000001</v>
      </c>
      <c r="AI118" s="1">
        <f t="shared" si="85"/>
        <v>0</v>
      </c>
      <c r="AJ118" s="1">
        <f t="shared" si="86"/>
        <v>3</v>
      </c>
      <c r="AK118" s="1">
        <f>SUMIF($J$2:K118,J118,AI$2:AJ118)-AI118</f>
        <v>18</v>
      </c>
      <c r="AL118" s="1">
        <f>SUMIF($AY$2:AZ118,AY118,$BI$2:BJ118)-BI118</f>
        <v>41</v>
      </c>
      <c r="AM118" s="1">
        <f>IFERROR((AK118)/(COUNTIF($J$2:K118,J118)-1),0)</f>
        <v>1.2</v>
      </c>
      <c r="AN118" s="1">
        <f>IFERROR((AL118)/(COUNTIF($J$2:K118,K118)-1),0)</f>
        <v>2.1578947368421053</v>
      </c>
      <c r="AT118" s="1" t="str">
        <f t="shared" si="87"/>
        <v>Wolfsberger AC</v>
      </c>
      <c r="AU118" s="1" t="str">
        <f t="shared" si="88"/>
        <v>SK Sturm Graz</v>
      </c>
      <c r="AV118">
        <f t="shared" si="89"/>
        <v>2</v>
      </c>
      <c r="AW118" s="1">
        <f t="shared" si="90"/>
        <v>0</v>
      </c>
      <c r="AY118" t="str">
        <f t="shared" si="32"/>
        <v>SK Sturm Graz</v>
      </c>
      <c r="AZ118" t="str">
        <f t="shared" si="33"/>
        <v>Wolfsberger AC</v>
      </c>
      <c r="BA118">
        <f t="shared" si="34"/>
        <v>2</v>
      </c>
      <c r="BB118">
        <f t="shared" si="35"/>
        <v>0</v>
      </c>
      <c r="BD118" t="str">
        <f t="shared" si="36"/>
        <v>SK Sturm Graz</v>
      </c>
      <c r="BE118" t="str">
        <f t="shared" si="37"/>
        <v>Wolfsberger AC</v>
      </c>
      <c r="BF118">
        <f t="shared" si="91"/>
        <v>0</v>
      </c>
      <c r="BG118">
        <f t="shared" si="92"/>
        <v>2</v>
      </c>
      <c r="BI118">
        <f t="shared" si="38"/>
        <v>3</v>
      </c>
      <c r="BJ118">
        <f t="shared" si="39"/>
        <v>0</v>
      </c>
    </row>
    <row r="119" spans="1:62" x14ac:dyDescent="0.3">
      <c r="A119" t="s">
        <v>72</v>
      </c>
      <c r="B119" s="15">
        <v>43041</v>
      </c>
      <c r="C119" t="s">
        <v>35</v>
      </c>
      <c r="D119" t="s">
        <v>94</v>
      </c>
      <c r="E119" t="s">
        <v>61</v>
      </c>
      <c r="F119" s="11">
        <v>0.87847222222222221</v>
      </c>
      <c r="G119">
        <v>8773</v>
      </c>
      <c r="H119" s="1">
        <v>5</v>
      </c>
      <c r="I119" s="1">
        <v>0</v>
      </c>
      <c r="J119" s="1" t="s">
        <v>40</v>
      </c>
      <c r="K119" s="1" t="s">
        <v>88</v>
      </c>
      <c r="L119" s="1">
        <v>0</v>
      </c>
      <c r="M119" s="1">
        <v>0</v>
      </c>
      <c r="N119" s="1" t="str">
        <f t="shared" si="82"/>
        <v>U</v>
      </c>
      <c r="O119" s="1" t="str">
        <f t="shared" si="83"/>
        <v>U</v>
      </c>
      <c r="P119" s="1">
        <f t="shared" si="84"/>
        <v>0</v>
      </c>
      <c r="Q119" s="4">
        <f>IFERROR((SUMIF($J$2:K119,J119,$L$2:M119)-L119)/(COUNTIF($J$2:K119,J119)-1),0)</f>
        <v>2.2000000000000002</v>
      </c>
      <c r="R119" s="4">
        <f>IFERROR((SUMIF($AT$2:AT119,AT119,$AV$2:AW119)-AV119)/(COUNTIF($J$2:K119,J119)-1),0)</f>
        <v>0.28000000000000003</v>
      </c>
      <c r="S119" s="4">
        <f t="shared" si="76"/>
        <v>1.9200000000000002</v>
      </c>
      <c r="T119" s="5">
        <f>IFERROR((SUMIF($AY$2:AZ119,AY119,$BA$2:BB119)-BA119)/(COUNTIF($J$2:K119,K119)-1),0)</f>
        <v>0</v>
      </c>
      <c r="U119" s="5">
        <f>IFERROR((SUMIF($BD$2:BE119,BD119,$BF$2:BG119)-BF119)/(COUNTIF($J$2:K119,K119)-1),0)</f>
        <v>2</v>
      </c>
      <c r="V119" s="5">
        <f t="shared" si="77"/>
        <v>-2</v>
      </c>
      <c r="W119" s="9">
        <f>IFERROR((SUMIF($J$2:J119,J119,L$2:L119)-L119)/(COUNTIF($J$2:J119,J119)-1),0)</f>
        <v>2.3636363636363638</v>
      </c>
      <c r="X119" s="9">
        <f>IFERROR((SUMIF($J$2:J119,J119,M$2:M119)-M119)/(COUNTIF($J$2:J119,J119)-1),0)</f>
        <v>0.63636363636363635</v>
      </c>
      <c r="Y119" s="9">
        <f t="shared" si="78"/>
        <v>1.7272727272727275</v>
      </c>
      <c r="Z119" s="1">
        <f>IFERROR((SUMIF($K$2:K119,J119,$M$2:M119))/(COUNTIF($K$2:K119,J119)),0)</f>
        <v>2.0714285714285716</v>
      </c>
      <c r="AA119" s="1">
        <f>IFERROR((SUMIF($K$2:K119,J119,$L$2:L119))/(COUNTIF($K$2:K119,J119)),0)</f>
        <v>0.5</v>
      </c>
      <c r="AB119" s="1">
        <f t="shared" si="79"/>
        <v>1.5714285714285716</v>
      </c>
      <c r="AC119" s="9">
        <f>IFERROR((SUMIF($J$2:J119,K119,$L$2:L119))/(COUNTIF($J$2:J119,K119)),0)</f>
        <v>0</v>
      </c>
      <c r="AD119" s="9">
        <f>IFERROR((SUMIF($J$2:J119,K119,$M$2:M119))/(COUNTIF($J$2:J119,K119)),0)</f>
        <v>2</v>
      </c>
      <c r="AE119" s="9">
        <f t="shared" si="80"/>
        <v>-2</v>
      </c>
      <c r="AF119" s="1">
        <f>IFERROR((SUMIF(K$2:K119,K119,M$2:M119)-M119)/(COUNTIF($K$2:K119,K119)-1),0)</f>
        <v>0</v>
      </c>
      <c r="AG119" s="1">
        <f>IFERROR((SUMIF(K$2:K119,K119,L$2:L119)-L119)/(COUNTIF($K$2:K119,K119)-1),0)</f>
        <v>0</v>
      </c>
      <c r="AH119" s="1">
        <f t="shared" si="81"/>
        <v>0</v>
      </c>
      <c r="AI119" s="1">
        <f t="shared" si="85"/>
        <v>1</v>
      </c>
      <c r="AJ119" s="1">
        <f t="shared" si="86"/>
        <v>1</v>
      </c>
      <c r="AK119" s="1">
        <f>SUMIF($J$2:K119,J119,AI$2:AJ119)-AI119</f>
        <v>56</v>
      </c>
      <c r="AL119" s="1">
        <f>SUMIF($AY$2:AZ119,AY119,$BI$2:BJ119)-BI119</f>
        <v>0</v>
      </c>
      <c r="AM119" s="1">
        <f>IFERROR((AK119)/(COUNTIF($J$2:K119,J119)-1),0)</f>
        <v>2.2400000000000002</v>
      </c>
      <c r="AN119" s="1">
        <f>IFERROR((AL119)/(COUNTIF($J$2:K119,K119)-1),0)</f>
        <v>0</v>
      </c>
      <c r="AT119" s="1" t="str">
        <f t="shared" si="87"/>
        <v>Red Bull Salzburg</v>
      </c>
      <c r="AU119" s="1" t="str">
        <f t="shared" si="88"/>
        <v>Konyaspor</v>
      </c>
      <c r="AV119">
        <f t="shared" si="89"/>
        <v>0</v>
      </c>
      <c r="AW119" s="1">
        <f t="shared" si="90"/>
        <v>0</v>
      </c>
      <c r="AY119" t="str">
        <f t="shared" si="32"/>
        <v>Konyaspor</v>
      </c>
      <c r="AZ119" t="str">
        <f t="shared" si="33"/>
        <v>Red Bull Salzburg</v>
      </c>
      <c r="BA119">
        <f t="shared" si="34"/>
        <v>0</v>
      </c>
      <c r="BB119">
        <f t="shared" si="35"/>
        <v>0</v>
      </c>
      <c r="BD119" t="str">
        <f t="shared" si="36"/>
        <v>Konyaspor</v>
      </c>
      <c r="BE119" t="str">
        <f t="shared" si="37"/>
        <v>Red Bull Salzburg</v>
      </c>
      <c r="BF119">
        <f t="shared" si="91"/>
        <v>0</v>
      </c>
      <c r="BG119">
        <f t="shared" si="92"/>
        <v>0</v>
      </c>
      <c r="BI119">
        <f t="shared" si="38"/>
        <v>1</v>
      </c>
      <c r="BJ119">
        <f t="shared" si="39"/>
        <v>1</v>
      </c>
    </row>
    <row r="120" spans="1:62" x14ac:dyDescent="0.3">
      <c r="A120" t="s">
        <v>47</v>
      </c>
      <c r="B120" s="15" t="s">
        <v>93</v>
      </c>
      <c r="C120" t="s">
        <v>35</v>
      </c>
      <c r="D120" t="s">
        <v>94</v>
      </c>
      <c r="E120" t="s">
        <v>61</v>
      </c>
      <c r="F120" s="11">
        <v>0.79166666666666663</v>
      </c>
      <c r="G120">
        <v>7912</v>
      </c>
      <c r="H120" s="1">
        <v>5</v>
      </c>
      <c r="I120" s="1">
        <v>0</v>
      </c>
      <c r="J120" s="1" t="s">
        <v>51</v>
      </c>
      <c r="K120" s="1" t="s">
        <v>81</v>
      </c>
      <c r="L120" s="1">
        <v>1</v>
      </c>
      <c r="M120" s="1">
        <v>4</v>
      </c>
      <c r="N120" s="1" t="str">
        <f t="shared" si="82"/>
        <v>N</v>
      </c>
      <c r="O120" s="1" t="str">
        <f t="shared" si="83"/>
        <v>S</v>
      </c>
      <c r="P120" s="1">
        <f t="shared" si="84"/>
        <v>-3</v>
      </c>
      <c r="Q120" s="4">
        <f>IFERROR((SUMIF($J$2:K120,J120,$L$2:M120)-L120)/(COUNTIF($J$2:K120,J120)-1),0)</f>
        <v>1.3333333333333333</v>
      </c>
      <c r="R120" s="4">
        <f>IFERROR((SUMIF($AT$2:AT120,AT120,$AV$2:AW120)-AV120)/(COUNTIF($J$2:K120,J120)-1),0)</f>
        <v>0</v>
      </c>
      <c r="S120" s="4">
        <f t="shared" si="76"/>
        <v>1.3333333333333333</v>
      </c>
      <c r="T120" s="5">
        <f>IFERROR((SUMIF($AY$2:AZ120,AY120,$BA$2:BB120)-BA120)/(COUNTIF($J$2:K120,K120)-1),0)</f>
        <v>1.5217391304347827</v>
      </c>
      <c r="U120" s="5">
        <f>IFERROR((SUMIF($BD$2:BE120,BD120,$BF$2:BG120)-BF120)/(COUNTIF($J$2:K120,K120)-1),0)</f>
        <v>1.4782608695652173</v>
      </c>
      <c r="V120" s="5">
        <f t="shared" si="77"/>
        <v>4.347826086956541E-2</v>
      </c>
      <c r="W120" s="9">
        <f>IFERROR((SUMIF($J$2:J120,J120,L$2:L120)-L120)/(COUNTIF($J$2:J120,J120)-1),0)</f>
        <v>0</v>
      </c>
      <c r="X120" s="9">
        <f>IFERROR((SUMIF($J$2:J120,J120,M$2:M120)-M120)/(COUNTIF($J$2:J120,J120)-1),0)</f>
        <v>0</v>
      </c>
      <c r="Y120" s="9">
        <f t="shared" si="78"/>
        <v>0</v>
      </c>
      <c r="Z120" s="1">
        <f>IFERROR((SUMIF($K$2:K120,J120,$M$2:M120))/(COUNTIF($K$2:K120,J120)),0)</f>
        <v>2</v>
      </c>
      <c r="AA120" s="1">
        <f>IFERROR((SUMIF($K$2:K120,J120,$L$2:L120))/(COUNTIF($K$2:K120,J120)),0)</f>
        <v>1</v>
      </c>
      <c r="AB120" s="1">
        <f t="shared" si="79"/>
        <v>1</v>
      </c>
      <c r="AC120" s="9">
        <f>IFERROR((SUMIF($J$2:J120,K120,$L$2:L120))/(COUNTIF($J$2:J120,K120)),0)</f>
        <v>1.4545454545454546</v>
      </c>
      <c r="AD120" s="9">
        <f>IFERROR((SUMIF($J$2:J120,K120,$M$2:M120))/(COUNTIF($J$2:J120,K120)),0)</f>
        <v>1.6363636363636365</v>
      </c>
      <c r="AE120" s="9">
        <f t="shared" si="80"/>
        <v>-0.18181818181818188</v>
      </c>
      <c r="AF120" s="1">
        <f>IFERROR((SUMIF(K$2:K120,K120,M$2:M120)-M120)/(COUNTIF($K$2:K120,K120)-1),0)</f>
        <v>1.5833333333333333</v>
      </c>
      <c r="AG120" s="1">
        <f>IFERROR((SUMIF(K$2:K120,K120,L$2:L120)-L120)/(COUNTIF($K$2:K120,K120)-1),0)</f>
        <v>1.3333333333333333</v>
      </c>
      <c r="AH120" s="1">
        <f t="shared" si="81"/>
        <v>0.25</v>
      </c>
      <c r="AI120" s="1">
        <f t="shared" si="85"/>
        <v>0</v>
      </c>
      <c r="AJ120" s="1">
        <f t="shared" si="86"/>
        <v>3</v>
      </c>
      <c r="AK120" s="1">
        <f>SUMIF($J$2:K120,J120,AI$2:AJ120)-AI120</f>
        <v>5</v>
      </c>
      <c r="AL120" s="1">
        <f>SUMIF($AY$2:AZ120,AY120,$BI$2:BJ120)-BI120</f>
        <v>31</v>
      </c>
      <c r="AM120" s="1">
        <f>IFERROR((AK120)/(COUNTIF($J$2:K120,J120)-1),0)</f>
        <v>1.6666666666666667</v>
      </c>
      <c r="AN120" s="1">
        <f>IFERROR((AL120)/(COUNTIF($J$2:K120,K120)-1),0)</f>
        <v>1.3478260869565217</v>
      </c>
      <c r="AT120" s="1" t="str">
        <f t="shared" si="87"/>
        <v>HNK Rijeka</v>
      </c>
      <c r="AU120" s="1" t="str">
        <f t="shared" si="88"/>
        <v>FK Austria Wien</v>
      </c>
      <c r="AV120">
        <f t="shared" si="89"/>
        <v>4</v>
      </c>
      <c r="AW120" s="1">
        <f t="shared" si="90"/>
        <v>1</v>
      </c>
      <c r="AY120" t="str">
        <f t="shared" si="32"/>
        <v>FK Austria Wien</v>
      </c>
      <c r="AZ120" t="str">
        <f t="shared" si="33"/>
        <v>HNK Rijeka</v>
      </c>
      <c r="BA120">
        <f t="shared" si="34"/>
        <v>4</v>
      </c>
      <c r="BB120">
        <f t="shared" si="35"/>
        <v>1</v>
      </c>
      <c r="BD120" t="str">
        <f t="shared" si="36"/>
        <v>FK Austria Wien</v>
      </c>
      <c r="BE120" t="str">
        <f t="shared" si="37"/>
        <v>HNK Rijeka</v>
      </c>
      <c r="BF120">
        <f t="shared" si="91"/>
        <v>1</v>
      </c>
      <c r="BG120">
        <f t="shared" si="92"/>
        <v>4</v>
      </c>
      <c r="BI120">
        <f t="shared" si="38"/>
        <v>3</v>
      </c>
      <c r="BJ120">
        <f t="shared" si="39"/>
        <v>0</v>
      </c>
    </row>
    <row r="121" spans="1:62" x14ac:dyDescent="0.3">
      <c r="A121" t="s">
        <v>47</v>
      </c>
      <c r="B121" s="15" t="s">
        <v>182</v>
      </c>
      <c r="C121" t="s">
        <v>35</v>
      </c>
      <c r="D121" t="s">
        <v>94</v>
      </c>
      <c r="E121" t="s">
        <v>43</v>
      </c>
      <c r="F121" s="11">
        <v>0.66666666666666663</v>
      </c>
      <c r="G121">
        <v>15549</v>
      </c>
      <c r="H121" s="1">
        <v>6</v>
      </c>
      <c r="I121" s="1">
        <v>0</v>
      </c>
      <c r="J121" s="1" t="s">
        <v>68</v>
      </c>
      <c r="K121" s="1" t="s">
        <v>71</v>
      </c>
      <c r="L121" s="1">
        <v>0</v>
      </c>
      <c r="M121" s="1">
        <v>0</v>
      </c>
      <c r="N121" s="1" t="str">
        <f t="shared" si="82"/>
        <v>U</v>
      </c>
      <c r="O121" s="1" t="str">
        <f t="shared" si="83"/>
        <v>U</v>
      </c>
      <c r="P121" s="1">
        <f t="shared" si="84"/>
        <v>0</v>
      </c>
      <c r="Q121" s="4">
        <f>IFERROR((SUMIF($J$2:K121,J121,$L$2:M121)-L121)/(COUNTIF($J$2:K121,J121)-1),0)</f>
        <v>2.0499999999999998</v>
      </c>
      <c r="R121" s="4">
        <f>IFERROR((SUMIF($AT$2:AT121,AT121,$AV$2:AW121)-AV121)/(COUNTIF($J$2:K121,J121)-1),0)</f>
        <v>0.45</v>
      </c>
      <c r="S121" s="4">
        <f t="shared" si="76"/>
        <v>1.5999999999999999</v>
      </c>
      <c r="T121" s="5">
        <f>IFERROR((SUMIF($AY$2:AZ121,AY121,$BA$2:BB121)-BA121)/(COUNTIF($J$2:K121,K121)-1),0)</f>
        <v>1.9375</v>
      </c>
      <c r="U121" s="5">
        <f>IFERROR((SUMIF($BD$2:BE121,BD121,$BF$2:BG121)-BF121)/(COUNTIF($J$2:K121,K121)-1),0)</f>
        <v>1.0625</v>
      </c>
      <c r="V121" s="5">
        <f t="shared" si="77"/>
        <v>0.875</v>
      </c>
      <c r="W121" s="9">
        <f>IFERROR((SUMIF($J$2:J121,J121,L$2:L121)-L121)/(COUNTIF($J$2:J121,J121)-1),0)</f>
        <v>1.8888888888888888</v>
      </c>
      <c r="X121" s="9">
        <f>IFERROR((SUMIF($J$2:J121,J121,M$2:M121)-M121)/(COUNTIF($J$2:J121,J121)-1),0)</f>
        <v>1</v>
      </c>
      <c r="Y121" s="9">
        <f t="shared" si="78"/>
        <v>0.88888888888888884</v>
      </c>
      <c r="Z121" s="1">
        <f>IFERROR((SUMIF($K$2:K121,J121,$M$2:M121))/(COUNTIF($K$2:K121,J121)),0)</f>
        <v>2.1818181818181817</v>
      </c>
      <c r="AA121" s="1">
        <f>IFERROR((SUMIF($K$2:K121,J121,$L$2:L121))/(COUNTIF($K$2:K121,J121)),0)</f>
        <v>1</v>
      </c>
      <c r="AB121" s="1">
        <f t="shared" si="79"/>
        <v>1.1818181818181817</v>
      </c>
      <c r="AC121" s="9">
        <f>IFERROR((SUMIF($J$2:J121,K121,$L$2:L121))/(COUNTIF($J$2:J121,K121)),0)</f>
        <v>1.7142857142857142</v>
      </c>
      <c r="AD121" s="9">
        <f>IFERROR((SUMIF($J$2:J121,K121,$M$2:M121))/(COUNTIF($J$2:J121,K121)),0)</f>
        <v>1.1428571428571428</v>
      </c>
      <c r="AE121" s="9">
        <f t="shared" si="80"/>
        <v>0.5714285714285714</v>
      </c>
      <c r="AF121" s="1">
        <f>IFERROR((SUMIF(K$2:K121,K121,M$2:M121)-M121)/(COUNTIF($K$2:K121,K121)-1),0)</f>
        <v>2.1111111111111112</v>
      </c>
      <c r="AG121" s="1">
        <f>IFERROR((SUMIF(K$2:K121,K121,L$2:L121)-L121)/(COUNTIF($K$2:K121,K121)-1),0)</f>
        <v>1</v>
      </c>
      <c r="AH121" s="1">
        <f t="shared" si="81"/>
        <v>1.1111111111111112</v>
      </c>
      <c r="AI121" s="1">
        <f t="shared" si="85"/>
        <v>1</v>
      </c>
      <c r="AJ121" s="1">
        <f t="shared" si="86"/>
        <v>1</v>
      </c>
      <c r="AK121" s="1">
        <f>SUMIF($J$2:K121,J121,AI$2:AJ121)-AI121</f>
        <v>44</v>
      </c>
      <c r="AL121" s="1">
        <f>SUMIF($AY$2:AZ121,AY121,$BI$2:BJ121)-BI121</f>
        <v>34</v>
      </c>
      <c r="AM121" s="1">
        <f>IFERROR((AK121)/(COUNTIF($J$2:K121,J121)-1),0)</f>
        <v>2.2000000000000002</v>
      </c>
      <c r="AN121" s="1">
        <f>IFERROR((AL121)/(COUNTIF($J$2:K121,K121)-1),0)</f>
        <v>2.125</v>
      </c>
      <c r="AT121" s="1" t="str">
        <f t="shared" si="87"/>
        <v>SK Sturm Graz</v>
      </c>
      <c r="AU121" s="1" t="str">
        <f t="shared" si="88"/>
        <v>SK Rapid Wien</v>
      </c>
      <c r="AV121">
        <f t="shared" si="89"/>
        <v>0</v>
      </c>
      <c r="AW121" s="1">
        <f t="shared" si="90"/>
        <v>0</v>
      </c>
      <c r="AY121" t="str">
        <f t="shared" si="32"/>
        <v>SK Rapid Wien</v>
      </c>
      <c r="AZ121" t="str">
        <f t="shared" si="33"/>
        <v>SK Sturm Graz</v>
      </c>
      <c r="BA121">
        <f t="shared" si="34"/>
        <v>0</v>
      </c>
      <c r="BB121">
        <f t="shared" si="35"/>
        <v>0</v>
      </c>
      <c r="BD121" t="str">
        <f t="shared" si="36"/>
        <v>SK Rapid Wien</v>
      </c>
      <c r="BE121" t="str">
        <f t="shared" si="37"/>
        <v>SK Sturm Graz</v>
      </c>
      <c r="BF121">
        <f t="shared" si="91"/>
        <v>0</v>
      </c>
      <c r="BG121">
        <f t="shared" si="92"/>
        <v>0</v>
      </c>
      <c r="BI121">
        <f t="shared" si="38"/>
        <v>1</v>
      </c>
      <c r="BJ121">
        <f t="shared" si="39"/>
        <v>1</v>
      </c>
    </row>
    <row r="122" spans="1:62" x14ac:dyDescent="0.3">
      <c r="A122" t="s">
        <v>47</v>
      </c>
      <c r="B122" s="15" t="s">
        <v>182</v>
      </c>
      <c r="C122" t="s">
        <v>35</v>
      </c>
      <c r="D122" t="s">
        <v>94</v>
      </c>
      <c r="E122" t="s">
        <v>43</v>
      </c>
      <c r="F122" s="11">
        <v>0.77083333333333337</v>
      </c>
      <c r="G122">
        <v>4689</v>
      </c>
      <c r="H122" s="1">
        <v>7</v>
      </c>
      <c r="I122" s="1">
        <v>0</v>
      </c>
      <c r="J122" s="1" t="s">
        <v>58</v>
      </c>
      <c r="K122" s="1" t="s">
        <v>0</v>
      </c>
      <c r="L122" s="1">
        <v>2</v>
      </c>
      <c r="M122" s="1">
        <v>4</v>
      </c>
      <c r="N122" s="1" t="str">
        <f t="shared" si="82"/>
        <v>N</v>
      </c>
      <c r="O122" s="1" t="str">
        <f t="shared" si="83"/>
        <v>S</v>
      </c>
      <c r="P122" s="1">
        <f t="shared" si="84"/>
        <v>-2</v>
      </c>
      <c r="Q122" s="4">
        <f>IFERROR((SUMIF($J$2:K122,J122,$L$2:M122)-L122)/(COUNTIF($J$2:K122,J122)-1),0)</f>
        <v>1.4347826086956521</v>
      </c>
      <c r="R122" s="4">
        <f>IFERROR((SUMIF($AT$2:AT122,AT122,$AV$2:AW122)-AV122)/(COUNTIF($J$2:K122,J122)-1),0)</f>
        <v>0.47826086956521741</v>
      </c>
      <c r="S122" s="4">
        <f t="shared" si="76"/>
        <v>0.9565217391304347</v>
      </c>
      <c r="T122" s="5">
        <f>IFERROR((SUMIF($AY$2:AZ122,AY122,$BA$2:BB122)-BA122)/(COUNTIF($J$2:K122,K122)-1),0)</f>
        <v>1.3125</v>
      </c>
      <c r="U122" s="5">
        <f>IFERROR((SUMIF($BD$2:BE122,BD122,$BF$2:BG122)-BF122)/(COUNTIF($J$2:K122,K122)-1),0)</f>
        <v>1.4375</v>
      </c>
      <c r="V122" s="5">
        <f t="shared" si="77"/>
        <v>-0.125</v>
      </c>
      <c r="W122" s="9">
        <f>IFERROR((SUMIF($J$2:J122,J122,L$2:L122)-L122)/(COUNTIF($J$2:J122,J122)-1),0)</f>
        <v>1.6</v>
      </c>
      <c r="X122" s="9">
        <f>IFERROR((SUMIF($J$2:J122,J122,M$2:M122)-M122)/(COUNTIF($J$2:J122,J122)-1),0)</f>
        <v>1.1000000000000001</v>
      </c>
      <c r="Y122" s="9">
        <f t="shared" si="78"/>
        <v>0.5</v>
      </c>
      <c r="Z122" s="1">
        <f>IFERROR((SUMIF($K$2:K122,J122,$M$2:M122))/(COUNTIF($K$2:K122,J122)),0)</f>
        <v>1.3076923076923077</v>
      </c>
      <c r="AA122" s="1">
        <f>IFERROR((SUMIF($K$2:K122,J122,$L$2:L122))/(COUNTIF($K$2:K122,J122)),0)</f>
        <v>1.5384615384615385</v>
      </c>
      <c r="AB122" s="1">
        <f t="shared" si="79"/>
        <v>-0.23076923076923084</v>
      </c>
      <c r="AC122" s="9">
        <f>IFERROR((SUMIF($J$2:J122,K122,$L$2:L122))/(COUNTIF($J$2:J122,K122)),0)</f>
        <v>1.7142857142857142</v>
      </c>
      <c r="AD122" s="9">
        <f>IFERROR((SUMIF($J$2:J122,K122,$M$2:M122))/(COUNTIF($J$2:J122,K122)),0)</f>
        <v>1.1428571428571428</v>
      </c>
      <c r="AE122" s="9">
        <f t="shared" si="80"/>
        <v>0.5714285714285714</v>
      </c>
      <c r="AF122" s="1">
        <f>IFERROR((SUMIF(K$2:K122,K122,M$2:M122)-M122)/(COUNTIF($K$2:K122,K122)-1),0)</f>
        <v>1</v>
      </c>
      <c r="AG122" s="1">
        <f>IFERROR((SUMIF(K$2:K122,K122,L$2:L122)-L122)/(COUNTIF($K$2:K122,K122)-1),0)</f>
        <v>1.6666666666666667</v>
      </c>
      <c r="AH122" s="1">
        <f t="shared" si="81"/>
        <v>-0.66666666666666674</v>
      </c>
      <c r="AI122" s="1">
        <f t="shared" si="85"/>
        <v>0</v>
      </c>
      <c r="AJ122" s="1">
        <f t="shared" si="86"/>
        <v>3</v>
      </c>
      <c r="AK122" s="1">
        <f>SUMIF($J$2:K122,J122,AI$2:AJ122)-AI122</f>
        <v>30</v>
      </c>
      <c r="AL122" s="1">
        <f>SUMIF($AY$2:AZ122,AY122,$BI$2:BJ122)-BI122</f>
        <v>21</v>
      </c>
      <c r="AM122" s="1">
        <f>IFERROR((AK122)/(COUNTIF($J$2:K122,J122)-1),0)</f>
        <v>1.3043478260869565</v>
      </c>
      <c r="AN122" s="1">
        <f>IFERROR((AL122)/(COUNTIF($J$2:K122,K122)-1),0)</f>
        <v>1.3125</v>
      </c>
      <c r="AT122" s="1" t="str">
        <f t="shared" si="87"/>
        <v>SC Rheindorf Altach</v>
      </c>
      <c r="AU122" s="1" t="str">
        <f t="shared" si="88"/>
        <v>LASK</v>
      </c>
      <c r="AV122">
        <f t="shared" si="89"/>
        <v>4</v>
      </c>
      <c r="AW122" s="1">
        <f t="shared" si="90"/>
        <v>2</v>
      </c>
      <c r="AY122" t="str">
        <f t="shared" si="32"/>
        <v>LASK</v>
      </c>
      <c r="AZ122" t="str">
        <f t="shared" si="33"/>
        <v>SC Rheindorf Altach</v>
      </c>
      <c r="BA122">
        <f t="shared" si="34"/>
        <v>4</v>
      </c>
      <c r="BB122">
        <f t="shared" si="35"/>
        <v>2</v>
      </c>
      <c r="BD122" t="str">
        <f t="shared" si="36"/>
        <v>LASK</v>
      </c>
      <c r="BE122" t="str">
        <f t="shared" si="37"/>
        <v>SC Rheindorf Altach</v>
      </c>
      <c r="BF122">
        <f t="shared" si="91"/>
        <v>2</v>
      </c>
      <c r="BG122">
        <f t="shared" si="92"/>
        <v>4</v>
      </c>
      <c r="BI122">
        <f t="shared" si="38"/>
        <v>3</v>
      </c>
      <c r="BJ122">
        <f t="shared" si="39"/>
        <v>0</v>
      </c>
    </row>
    <row r="123" spans="1:62" x14ac:dyDescent="0.3">
      <c r="A123" t="s">
        <v>47</v>
      </c>
      <c r="B123" s="15" t="s">
        <v>182</v>
      </c>
      <c r="C123" t="s">
        <v>35</v>
      </c>
      <c r="D123" t="s">
        <v>94</v>
      </c>
      <c r="E123" t="s">
        <v>43</v>
      </c>
      <c r="F123" s="11">
        <v>0.77083333333333337</v>
      </c>
      <c r="G123">
        <v>1558</v>
      </c>
      <c r="H123" s="1">
        <v>6</v>
      </c>
      <c r="I123" s="1">
        <v>0</v>
      </c>
      <c r="J123" s="1" t="s">
        <v>56</v>
      </c>
      <c r="K123" s="1" t="s">
        <v>49</v>
      </c>
      <c r="L123" s="1">
        <v>0</v>
      </c>
      <c r="M123" s="1">
        <v>0</v>
      </c>
      <c r="N123" s="1" t="str">
        <f t="shared" si="82"/>
        <v>U</v>
      </c>
      <c r="O123" s="1" t="str">
        <f t="shared" si="83"/>
        <v>U</v>
      </c>
      <c r="P123" s="1">
        <f t="shared" si="84"/>
        <v>0</v>
      </c>
      <c r="Q123" s="4">
        <f>IFERROR((SUMIF($J$2:K123,J123,$L$2:M123)-L123)/(COUNTIF($J$2:K123,J123)-1),0)</f>
        <v>1.8666666666666667</v>
      </c>
      <c r="R123" s="4">
        <f>IFERROR((SUMIF($AT$2:AT123,AT123,$AV$2:AW123)-AV123)/(COUNTIF($J$2:K123,J123)-1),0)</f>
        <v>0.6</v>
      </c>
      <c r="S123" s="4">
        <f t="shared" si="76"/>
        <v>1.2666666666666666</v>
      </c>
      <c r="T123" s="5">
        <f>IFERROR((SUMIF($AY$2:AZ123,AY123,$BA$2:BB123)-BA123)/(COUNTIF($J$2:K123,K123)-1),0)</f>
        <v>1.1875</v>
      </c>
      <c r="U123" s="5">
        <f>IFERROR((SUMIF($BD$2:BE123,BD123,$BF$2:BG123)-BF123)/(COUNTIF($J$2:K123,K123)-1),0)</f>
        <v>1.5</v>
      </c>
      <c r="V123" s="5">
        <f t="shared" si="77"/>
        <v>-0.3125</v>
      </c>
      <c r="W123" s="9">
        <f>IFERROR((SUMIF($J$2:J123,J123,L$2:L123)-L123)/(COUNTIF($J$2:J123,J123)-1),0)</f>
        <v>2.5</v>
      </c>
      <c r="X123" s="9">
        <f>IFERROR((SUMIF($J$2:J123,J123,M$2:M123)-M123)/(COUNTIF($J$2:J123,J123)-1),0)</f>
        <v>1.5</v>
      </c>
      <c r="Y123" s="9">
        <f t="shared" si="78"/>
        <v>1</v>
      </c>
      <c r="Z123" s="1">
        <f>IFERROR((SUMIF($K$2:K123,J123,$M$2:M123))/(COUNTIF($K$2:K123,J123)),0)</f>
        <v>1.4444444444444444</v>
      </c>
      <c r="AA123" s="1">
        <f>IFERROR((SUMIF($K$2:K123,J123,$L$2:L123))/(COUNTIF($K$2:K123,J123)),0)</f>
        <v>2</v>
      </c>
      <c r="AB123" s="1">
        <f t="shared" si="79"/>
        <v>-0.55555555555555558</v>
      </c>
      <c r="AC123" s="9">
        <f>IFERROR((SUMIF($J$2:J123,K123,$L$2:L123))/(COUNTIF($J$2:J123,K123)),0)</f>
        <v>1</v>
      </c>
      <c r="AD123" s="9">
        <f>IFERROR((SUMIF($J$2:J123,K123,$M$2:M123))/(COUNTIF($J$2:J123,K123)),0)</f>
        <v>1</v>
      </c>
      <c r="AE123" s="9">
        <f t="shared" si="80"/>
        <v>0</v>
      </c>
      <c r="AF123" s="1">
        <f>IFERROR((SUMIF(K$2:K123,K123,M$2:M123)-M123)/(COUNTIF($K$2:K123,K123)-1),0)</f>
        <v>1.3333333333333333</v>
      </c>
      <c r="AG123" s="1">
        <f>IFERROR((SUMIF(K$2:K123,K123,L$2:L123)-L123)/(COUNTIF($K$2:K123,K123)-1),0)</f>
        <v>1.8888888888888888</v>
      </c>
      <c r="AH123" s="1">
        <f t="shared" si="81"/>
        <v>-0.55555555555555558</v>
      </c>
      <c r="AI123" s="1">
        <f t="shared" si="85"/>
        <v>1</v>
      </c>
      <c r="AJ123" s="1">
        <f t="shared" si="86"/>
        <v>1</v>
      </c>
      <c r="AK123" s="1">
        <f>SUMIF($J$2:K123,J123,AI$2:AJ123)-AI123</f>
        <v>21</v>
      </c>
      <c r="AL123" s="1">
        <f>SUMIF($AY$2:AZ123,AY123,$BI$2:BJ123)-BI123</f>
        <v>18</v>
      </c>
      <c r="AM123" s="1">
        <f>IFERROR((AK123)/(COUNTIF($J$2:K123,J123)-1),0)</f>
        <v>1.4</v>
      </c>
      <c r="AN123" s="1">
        <f>IFERROR((AL123)/(COUNTIF($J$2:K123,K123)-1),0)</f>
        <v>1.125</v>
      </c>
      <c r="AT123" s="1" t="str">
        <f t="shared" si="87"/>
        <v>FC Admira Wacker Mödling</v>
      </c>
      <c r="AU123" s="1" t="str">
        <f t="shared" si="88"/>
        <v>Wolfsberger AC</v>
      </c>
      <c r="AV123">
        <f t="shared" si="89"/>
        <v>0</v>
      </c>
      <c r="AW123" s="1">
        <f t="shared" si="90"/>
        <v>0</v>
      </c>
      <c r="AY123" t="str">
        <f t="shared" si="32"/>
        <v>Wolfsberger AC</v>
      </c>
      <c r="AZ123" t="str">
        <f t="shared" si="33"/>
        <v>FC Admira Wacker Mödling</v>
      </c>
      <c r="BA123">
        <f t="shared" si="34"/>
        <v>0</v>
      </c>
      <c r="BB123">
        <f t="shared" si="35"/>
        <v>0</v>
      </c>
      <c r="BD123" t="str">
        <f t="shared" si="36"/>
        <v>Wolfsberger AC</v>
      </c>
      <c r="BE123" t="str">
        <f t="shared" si="37"/>
        <v>FC Admira Wacker Mödling</v>
      </c>
      <c r="BF123">
        <f t="shared" si="91"/>
        <v>0</v>
      </c>
      <c r="BG123">
        <f t="shared" si="92"/>
        <v>0</v>
      </c>
      <c r="BI123">
        <f t="shared" si="38"/>
        <v>1</v>
      </c>
      <c r="BJ123">
        <f t="shared" si="39"/>
        <v>1</v>
      </c>
    </row>
    <row r="124" spans="1:62" x14ac:dyDescent="0.3">
      <c r="A124" t="s">
        <v>47</v>
      </c>
      <c r="B124" s="15">
        <v>43044</v>
      </c>
      <c r="C124" t="s">
        <v>35</v>
      </c>
      <c r="D124" t="s">
        <v>94</v>
      </c>
      <c r="E124" t="s">
        <v>64</v>
      </c>
      <c r="F124" s="11">
        <v>0.6875</v>
      </c>
      <c r="G124">
        <v>2760</v>
      </c>
      <c r="H124" s="1">
        <v>3</v>
      </c>
      <c r="I124" s="1">
        <v>0</v>
      </c>
      <c r="J124" s="1" t="s">
        <v>65</v>
      </c>
      <c r="K124" s="1" t="s">
        <v>40</v>
      </c>
      <c r="L124" s="1">
        <v>1</v>
      </c>
      <c r="M124" s="1">
        <v>3</v>
      </c>
      <c r="N124" s="1" t="str">
        <f t="shared" si="82"/>
        <v>N</v>
      </c>
      <c r="O124" s="1" t="str">
        <f t="shared" si="83"/>
        <v>S</v>
      </c>
      <c r="P124" s="1">
        <f t="shared" si="84"/>
        <v>-2</v>
      </c>
      <c r="Q124" s="4">
        <f>IFERROR((SUMIF($J$2:K124,J124,$L$2:M124)-L124)/(COUNTIF($J$2:K124,J124)-1),0)</f>
        <v>0.7142857142857143</v>
      </c>
      <c r="R124" s="4">
        <f>IFERROR((SUMIF($AT$2:AT124,AT124,$AV$2:AW124)-AV124)/(COUNTIF($J$2:K124,J124)-1),0)</f>
        <v>0.7857142857142857</v>
      </c>
      <c r="S124" s="4">
        <f t="shared" si="76"/>
        <v>-7.1428571428571397E-2</v>
      </c>
      <c r="T124" s="5">
        <f>IFERROR((SUMIF($AY$2:AZ124,AY124,$BA$2:BB124)-BA124)/(COUNTIF($J$2:K124,K124)-1),0)</f>
        <v>2.1153846153846154</v>
      </c>
      <c r="U124" s="5">
        <f>IFERROR((SUMIF($BD$2:BE124,BD124,$BF$2:BG124)-BF124)/(COUNTIF($J$2:K124,K124)-1),0)</f>
        <v>0.53846153846153844</v>
      </c>
      <c r="V124" s="5">
        <f t="shared" si="77"/>
        <v>1.5769230769230771</v>
      </c>
      <c r="W124" s="9">
        <f>IFERROR((SUMIF($J$2:J124,J124,L$2:L124)-L124)/(COUNTIF($J$2:J124,J124)-1),0)</f>
        <v>0.5</v>
      </c>
      <c r="X124" s="9">
        <f>IFERROR((SUMIF($J$2:J124,J124,M$2:M124)-M124)/(COUNTIF($J$2:J124,J124)-1),0)</f>
        <v>1.8333333333333333</v>
      </c>
      <c r="Y124" s="9">
        <f t="shared" si="78"/>
        <v>-1.3333333333333333</v>
      </c>
      <c r="Z124" s="1">
        <f>IFERROR((SUMIF($K$2:K124,J124,$M$2:M124))/(COUNTIF($K$2:K124,J124)),0)</f>
        <v>0.875</v>
      </c>
      <c r="AA124" s="1">
        <f>IFERROR((SUMIF($K$2:K124,J124,$L$2:L124))/(COUNTIF($K$2:K124,J124)),0)</f>
        <v>2.625</v>
      </c>
      <c r="AB124" s="1">
        <f t="shared" si="79"/>
        <v>-1.75</v>
      </c>
      <c r="AC124" s="9">
        <f>IFERROR((SUMIF($J$2:J124,K124,$L$2:L124))/(COUNTIF($J$2:J124,K124)),0)</f>
        <v>2.1666666666666665</v>
      </c>
      <c r="AD124" s="9">
        <f>IFERROR((SUMIF($J$2:J124,K124,$M$2:M124))/(COUNTIF($J$2:J124,K124)),0)</f>
        <v>0.58333333333333337</v>
      </c>
      <c r="AE124" s="9">
        <f t="shared" si="80"/>
        <v>1.583333333333333</v>
      </c>
      <c r="AF124" s="1">
        <f>IFERROR((SUMIF(K$2:K124,K124,M$2:M124)-M124)/(COUNTIF($K$2:K124,K124)-1),0)</f>
        <v>2.0714285714285716</v>
      </c>
      <c r="AG124" s="1">
        <f>IFERROR((SUMIF(K$2:K124,K124,L$2:L124)-L124)/(COUNTIF($K$2:K124,K124)-1),0)</f>
        <v>0.5</v>
      </c>
      <c r="AH124" s="1">
        <f t="shared" si="81"/>
        <v>1.5714285714285716</v>
      </c>
      <c r="AI124" s="1">
        <f t="shared" si="85"/>
        <v>0</v>
      </c>
      <c r="AJ124" s="1">
        <f t="shared" si="86"/>
        <v>3</v>
      </c>
      <c r="AK124" s="1">
        <f>SUMIF($J$2:K124,J124,AI$2:AJ124)-AI124</f>
        <v>3</v>
      </c>
      <c r="AL124" s="1">
        <f>SUMIF($AY$2:AZ124,AY124,$BI$2:BJ124)-BI124</f>
        <v>57</v>
      </c>
      <c r="AM124" s="1">
        <f>IFERROR((AK124)/(COUNTIF($J$2:K124,J124)-1),0)</f>
        <v>0.21428571428571427</v>
      </c>
      <c r="AN124" s="1">
        <f>IFERROR((AL124)/(COUNTIF($J$2:K124,K124)-1),0)</f>
        <v>2.1923076923076925</v>
      </c>
      <c r="AT124" s="1" t="str">
        <f t="shared" si="87"/>
        <v>SKN St. Pölten</v>
      </c>
      <c r="AU124" s="1" t="str">
        <f t="shared" si="88"/>
        <v>Red Bull Salzburg</v>
      </c>
      <c r="AV124">
        <f t="shared" si="89"/>
        <v>3</v>
      </c>
      <c r="AW124" s="1">
        <f t="shared" si="90"/>
        <v>1</v>
      </c>
      <c r="AY124" t="str">
        <f t="shared" si="32"/>
        <v>Red Bull Salzburg</v>
      </c>
      <c r="AZ124" t="str">
        <f t="shared" si="33"/>
        <v>SKN St. Pölten</v>
      </c>
      <c r="BA124">
        <f t="shared" si="34"/>
        <v>3</v>
      </c>
      <c r="BB124">
        <f t="shared" si="35"/>
        <v>1</v>
      </c>
      <c r="BD124" t="str">
        <f t="shared" si="36"/>
        <v>Red Bull Salzburg</v>
      </c>
      <c r="BE124" t="str">
        <f t="shared" si="37"/>
        <v>SKN St. Pölten</v>
      </c>
      <c r="BF124">
        <f t="shared" si="91"/>
        <v>1</v>
      </c>
      <c r="BG124">
        <f t="shared" si="92"/>
        <v>3</v>
      </c>
      <c r="BI124">
        <f t="shared" si="38"/>
        <v>3</v>
      </c>
      <c r="BJ124">
        <f t="shared" si="39"/>
        <v>0</v>
      </c>
    </row>
    <row r="125" spans="1:62" x14ac:dyDescent="0.3">
      <c r="A125" t="s">
        <v>47</v>
      </c>
      <c r="B125" s="15" t="s">
        <v>95</v>
      </c>
      <c r="C125" t="s">
        <v>35</v>
      </c>
      <c r="D125" t="s">
        <v>94</v>
      </c>
      <c r="E125" t="s">
        <v>64</v>
      </c>
      <c r="F125" s="11">
        <v>0.58333333333333337</v>
      </c>
      <c r="G125">
        <v>5892</v>
      </c>
      <c r="H125" s="1">
        <v>3</v>
      </c>
      <c r="I125" s="1">
        <v>0</v>
      </c>
      <c r="J125" s="1" t="s">
        <v>81</v>
      </c>
      <c r="K125" s="1" t="s">
        <v>76</v>
      </c>
      <c r="L125" s="1">
        <v>1</v>
      </c>
      <c r="M125" s="1">
        <v>3</v>
      </c>
      <c r="N125" s="1" t="str">
        <f t="shared" si="82"/>
        <v>N</v>
      </c>
      <c r="O125" s="1" t="str">
        <f t="shared" si="83"/>
        <v>S</v>
      </c>
      <c r="P125" s="1">
        <f t="shared" si="84"/>
        <v>-2</v>
      </c>
      <c r="Q125" s="4">
        <f>IFERROR((SUMIF($J$2:K125,J125,$L$2:M125)-L125)/(COUNTIF($J$2:K125,J125)-1),0)</f>
        <v>1.625</v>
      </c>
      <c r="R125" s="4">
        <f>IFERROR((SUMIF($AT$2:AT125,AT125,$AV$2:AW125)-AV125)/(COUNTIF($J$2:K125,J125)-1),0)</f>
        <v>0.75</v>
      </c>
      <c r="S125" s="4">
        <f t="shared" si="76"/>
        <v>0.875</v>
      </c>
      <c r="T125" s="5">
        <f>IFERROR((SUMIF($AY$2:AZ125,AY125,$BA$2:BB125)-BA125)/(COUNTIF($J$2:K125,K125)-1),0)</f>
        <v>1.5625</v>
      </c>
      <c r="U125" s="5">
        <f>IFERROR((SUMIF($BD$2:BE125,BD125,$BF$2:BG125)-BF125)/(COUNTIF($J$2:K125,K125)-1),0)</f>
        <v>1.6875</v>
      </c>
      <c r="V125" s="5">
        <f t="shared" si="77"/>
        <v>-0.125</v>
      </c>
      <c r="W125" s="9">
        <f>IFERROR((SUMIF($J$2:J125,J125,L$2:L125)-L125)/(COUNTIF($J$2:J125,J125)-1),0)</f>
        <v>1.4545454545454546</v>
      </c>
      <c r="X125" s="9">
        <f>IFERROR((SUMIF($J$2:J125,J125,M$2:M125)-M125)/(COUNTIF($J$2:J125,J125)-1),0)</f>
        <v>1.6363636363636365</v>
      </c>
      <c r="Y125" s="9">
        <f t="shared" si="78"/>
        <v>-0.18181818181818188</v>
      </c>
      <c r="Z125" s="1">
        <f>IFERROR((SUMIF($K$2:K125,J125,$M$2:M125))/(COUNTIF($K$2:K125,J125)),0)</f>
        <v>1.7692307692307692</v>
      </c>
      <c r="AA125" s="1">
        <f>IFERROR((SUMIF($K$2:K125,J125,$L$2:L125))/(COUNTIF($K$2:K125,J125)),0)</f>
        <v>1.3076923076923077</v>
      </c>
      <c r="AB125" s="1">
        <f t="shared" si="79"/>
        <v>0.46153846153846145</v>
      </c>
      <c r="AC125" s="9">
        <f>IFERROR((SUMIF($J$2:J125,K125,$L$2:L125))/(COUNTIF($J$2:J125,K125)),0)</f>
        <v>0.8571428571428571</v>
      </c>
      <c r="AD125" s="9">
        <f>IFERROR((SUMIF($J$2:J125,K125,$M$2:M125))/(COUNTIF($J$2:J125,K125)),0)</f>
        <v>2.1428571428571428</v>
      </c>
      <c r="AE125" s="9">
        <f t="shared" si="80"/>
        <v>-1.2857142857142856</v>
      </c>
      <c r="AF125" s="1">
        <f>IFERROR((SUMIF(K$2:K125,K125,M$2:M125)-M125)/(COUNTIF($K$2:K125,K125)-1),0)</f>
        <v>2.1111111111111112</v>
      </c>
      <c r="AG125" s="1">
        <f>IFERROR((SUMIF(K$2:K125,K125,L$2:L125)-L125)/(COUNTIF($K$2:K125,K125)-1),0)</f>
        <v>1.3333333333333333</v>
      </c>
      <c r="AH125" s="1">
        <f t="shared" si="81"/>
        <v>0.7777777777777779</v>
      </c>
      <c r="AI125" s="1">
        <f t="shared" si="85"/>
        <v>0</v>
      </c>
      <c r="AJ125" s="1">
        <f t="shared" si="86"/>
        <v>3</v>
      </c>
      <c r="AK125" s="1">
        <f>SUMIF($J$2:K125,J125,AI$2:AJ125)-AI125</f>
        <v>34</v>
      </c>
      <c r="AL125" s="1">
        <f>SUMIF($AY$2:AZ125,AY125,$BI$2:BJ125)-BI125</f>
        <v>17</v>
      </c>
      <c r="AM125" s="1">
        <f>IFERROR((AK125)/(COUNTIF($J$2:K125,J125)-1),0)</f>
        <v>1.4166666666666667</v>
      </c>
      <c r="AN125" s="1">
        <f>IFERROR((AL125)/(COUNTIF($J$2:K125,K125)-1),0)</f>
        <v>1.0625</v>
      </c>
      <c r="AT125" s="1" t="str">
        <f t="shared" si="87"/>
        <v>FK Austria Wien</v>
      </c>
      <c r="AU125" s="1" t="str">
        <f t="shared" si="88"/>
        <v>SV Mattersburg</v>
      </c>
      <c r="AV125">
        <f t="shared" si="89"/>
        <v>3</v>
      </c>
      <c r="AW125" s="1">
        <f t="shared" si="90"/>
        <v>1</v>
      </c>
      <c r="AY125" t="str">
        <f t="shared" si="32"/>
        <v>SV Mattersburg</v>
      </c>
      <c r="AZ125" t="str">
        <f t="shared" si="33"/>
        <v>FK Austria Wien</v>
      </c>
      <c r="BA125">
        <f t="shared" si="34"/>
        <v>3</v>
      </c>
      <c r="BB125">
        <f t="shared" si="35"/>
        <v>1</v>
      </c>
      <c r="BD125" t="str">
        <f t="shared" si="36"/>
        <v>SV Mattersburg</v>
      </c>
      <c r="BE125" t="str">
        <f t="shared" si="37"/>
        <v>FK Austria Wien</v>
      </c>
      <c r="BF125">
        <f t="shared" si="91"/>
        <v>1</v>
      </c>
      <c r="BG125">
        <f t="shared" si="92"/>
        <v>3</v>
      </c>
      <c r="BI125">
        <f t="shared" si="38"/>
        <v>3</v>
      </c>
      <c r="BJ125">
        <f t="shared" si="39"/>
        <v>0</v>
      </c>
    </row>
    <row r="126" spans="1:62" x14ac:dyDescent="0.3">
      <c r="A126" t="s">
        <v>47</v>
      </c>
      <c r="B126" s="15" t="s">
        <v>156</v>
      </c>
      <c r="C126" t="s">
        <v>35</v>
      </c>
      <c r="D126" t="s">
        <v>94</v>
      </c>
      <c r="E126" t="s">
        <v>43</v>
      </c>
      <c r="F126" s="11">
        <v>0.77083333333333337</v>
      </c>
      <c r="G126">
        <v>6350</v>
      </c>
      <c r="H126" s="1">
        <v>13</v>
      </c>
      <c r="I126" s="1">
        <v>0</v>
      </c>
      <c r="J126" s="1" t="s">
        <v>81</v>
      </c>
      <c r="K126" s="1" t="s">
        <v>56</v>
      </c>
      <c r="L126" s="1">
        <v>2</v>
      </c>
      <c r="M126" s="1">
        <v>3</v>
      </c>
      <c r="N126" s="1" t="str">
        <f t="shared" si="82"/>
        <v>N</v>
      </c>
      <c r="O126" s="1" t="str">
        <f t="shared" si="83"/>
        <v>S</v>
      </c>
      <c r="P126" s="1">
        <f t="shared" si="84"/>
        <v>-1</v>
      </c>
      <c r="Q126" s="4">
        <f>IFERROR((SUMIF($J$2:K126,J126,$L$2:M126)-L126)/(COUNTIF($J$2:K126,J126)-1),0)</f>
        <v>1.6</v>
      </c>
      <c r="R126" s="4">
        <f>IFERROR((SUMIF($AT$2:AT126,AT126,$AV$2:AW126)-AV126)/(COUNTIF($J$2:K126,J126)-1),0)</f>
        <v>0.84</v>
      </c>
      <c r="S126" s="4">
        <f t="shared" si="76"/>
        <v>0.76000000000000012</v>
      </c>
      <c r="T126" s="5">
        <f>IFERROR((SUMIF($AY$2:AZ126,AY126,$BA$2:BB126)-BA126)/(COUNTIF($J$2:K126,K126)-1),0)</f>
        <v>1.75</v>
      </c>
      <c r="U126" s="5">
        <f>IFERROR((SUMIF($BD$2:BE126,BD126,$BF$2:BG126)-BF126)/(COUNTIF($J$2:K126,K126)-1),0)</f>
        <v>1.6875</v>
      </c>
      <c r="V126" s="5">
        <f t="shared" si="77"/>
        <v>6.25E-2</v>
      </c>
      <c r="W126" s="9">
        <f>IFERROR((SUMIF($J$2:J126,J126,L$2:L126)-L126)/(COUNTIF($J$2:J126,J126)-1),0)</f>
        <v>1.4166666666666667</v>
      </c>
      <c r="X126" s="9">
        <f>IFERROR((SUMIF($J$2:J126,J126,M$2:M126)-M126)/(COUNTIF($J$2:J126,J126)-1),0)</f>
        <v>1.75</v>
      </c>
      <c r="Y126" s="9">
        <f t="shared" si="78"/>
        <v>-0.33333333333333326</v>
      </c>
      <c r="Z126" s="1">
        <f>IFERROR((SUMIF($K$2:K126,J126,$M$2:M126))/(COUNTIF($K$2:K126,J126)),0)</f>
        <v>1.7692307692307692</v>
      </c>
      <c r="AA126" s="1">
        <f>IFERROR((SUMIF($K$2:K126,J126,$L$2:L126))/(COUNTIF($K$2:K126,J126)),0)</f>
        <v>1.3076923076923077</v>
      </c>
      <c r="AB126" s="1">
        <f t="shared" si="79"/>
        <v>0.46153846153846145</v>
      </c>
      <c r="AC126" s="9">
        <f>IFERROR((SUMIF($J$2:J126,K126,$L$2:L126))/(COUNTIF($J$2:J126,K126)),0)</f>
        <v>2.1428571428571428</v>
      </c>
      <c r="AD126" s="9">
        <f>IFERROR((SUMIF($J$2:J126,K126,$M$2:M126))/(COUNTIF($J$2:J126,K126)),0)</f>
        <v>1.2857142857142858</v>
      </c>
      <c r="AE126" s="9">
        <f t="shared" si="80"/>
        <v>0.85714285714285698</v>
      </c>
      <c r="AF126" s="1">
        <f>IFERROR((SUMIF(K$2:K126,K126,M$2:M126)-M126)/(COUNTIF($K$2:K126,K126)-1),0)</f>
        <v>1.4444444444444444</v>
      </c>
      <c r="AG126" s="1">
        <f>IFERROR((SUMIF(K$2:K126,K126,L$2:L126)-L126)/(COUNTIF($K$2:K126,K126)-1),0)</f>
        <v>2</v>
      </c>
      <c r="AH126" s="1">
        <f t="shared" si="81"/>
        <v>-0.55555555555555558</v>
      </c>
      <c r="AI126" s="1">
        <f t="shared" si="85"/>
        <v>0</v>
      </c>
      <c r="AJ126" s="1">
        <f t="shared" si="86"/>
        <v>3</v>
      </c>
      <c r="AK126" s="1">
        <f>SUMIF($J$2:K126,J126,AI$2:AJ126)-AI126</f>
        <v>34</v>
      </c>
      <c r="AL126" s="1">
        <f>SUMIF($AY$2:AZ126,AY126,$BI$2:BJ126)-BI126</f>
        <v>22</v>
      </c>
      <c r="AM126" s="1">
        <f>IFERROR((AK126)/(COUNTIF($J$2:K126,J126)-1),0)</f>
        <v>1.36</v>
      </c>
      <c r="AN126" s="1">
        <f>IFERROR((AL126)/(COUNTIF($J$2:K126,K126)-1),0)</f>
        <v>1.375</v>
      </c>
      <c r="AT126" s="1" t="str">
        <f t="shared" si="87"/>
        <v>FK Austria Wien</v>
      </c>
      <c r="AU126" s="1" t="str">
        <f t="shared" si="88"/>
        <v>FC Admira Wacker Mödling</v>
      </c>
      <c r="AV126">
        <f t="shared" si="89"/>
        <v>3</v>
      </c>
      <c r="AW126" s="1">
        <f t="shared" si="90"/>
        <v>2</v>
      </c>
      <c r="AY126" t="str">
        <f t="shared" si="32"/>
        <v>FC Admira Wacker Mödling</v>
      </c>
      <c r="AZ126" t="str">
        <f t="shared" si="33"/>
        <v>FK Austria Wien</v>
      </c>
      <c r="BA126">
        <f t="shared" si="34"/>
        <v>3</v>
      </c>
      <c r="BB126">
        <f t="shared" si="35"/>
        <v>2</v>
      </c>
      <c r="BD126" t="str">
        <f t="shared" si="36"/>
        <v>FC Admira Wacker Mödling</v>
      </c>
      <c r="BE126" t="str">
        <f t="shared" si="37"/>
        <v>FK Austria Wien</v>
      </c>
      <c r="BF126">
        <f t="shared" si="91"/>
        <v>2</v>
      </c>
      <c r="BG126">
        <f t="shared" si="92"/>
        <v>3</v>
      </c>
      <c r="BI126">
        <f t="shared" si="38"/>
        <v>3</v>
      </c>
      <c r="BJ126">
        <f t="shared" si="39"/>
        <v>0</v>
      </c>
    </row>
    <row r="127" spans="1:62" x14ac:dyDescent="0.3">
      <c r="A127" t="s">
        <v>47</v>
      </c>
      <c r="B127" s="15" t="s">
        <v>156</v>
      </c>
      <c r="C127" t="s">
        <v>35</v>
      </c>
      <c r="D127" t="s">
        <v>94</v>
      </c>
      <c r="E127" t="s">
        <v>43</v>
      </c>
      <c r="F127" s="11">
        <v>0.66666666666666663</v>
      </c>
      <c r="G127">
        <v>5962</v>
      </c>
      <c r="H127" s="1">
        <v>14</v>
      </c>
      <c r="I127" s="1">
        <v>0</v>
      </c>
      <c r="J127" s="1" t="s">
        <v>0</v>
      </c>
      <c r="K127" s="1" t="s">
        <v>71</v>
      </c>
      <c r="L127" s="1">
        <v>1</v>
      </c>
      <c r="M127" s="1">
        <v>2</v>
      </c>
      <c r="N127" s="1" t="str">
        <f t="shared" si="82"/>
        <v>N</v>
      </c>
      <c r="O127" s="1" t="str">
        <f t="shared" si="83"/>
        <v>S</v>
      </c>
      <c r="P127" s="1">
        <f t="shared" si="84"/>
        <v>-1</v>
      </c>
      <c r="Q127" s="4">
        <f>IFERROR((SUMIF($J$2:K127,J127,$L$2:M127)-L127)/(COUNTIF($J$2:K127,J127)-1),0)</f>
        <v>1.4705882352941178</v>
      </c>
      <c r="R127" s="4">
        <f>IFERROR((SUMIF($AT$2:AT127,AT127,$AV$2:AW127)-AV127)/(COUNTIF($J$2:K127,J127)-1),0)</f>
        <v>0.47058823529411764</v>
      </c>
      <c r="S127" s="4">
        <f t="shared" si="76"/>
        <v>1</v>
      </c>
      <c r="T127" s="5">
        <f>IFERROR((SUMIF($AY$2:AZ127,AY127,$BA$2:BB127)-BA127)/(COUNTIF($J$2:K127,K127)-1),0)</f>
        <v>1.8235294117647058</v>
      </c>
      <c r="U127" s="5">
        <f>IFERROR((SUMIF($BD$2:BE127,BD127,$BF$2:BG127)-BF127)/(COUNTIF($J$2:K127,K127)-1),0)</f>
        <v>1</v>
      </c>
      <c r="V127" s="5">
        <f t="shared" si="77"/>
        <v>0.82352941176470584</v>
      </c>
      <c r="W127" s="9">
        <f>IFERROR((SUMIF($J$2:J127,J127,L$2:L127)-L127)/(COUNTIF($J$2:J127,J127)-1),0)</f>
        <v>1.7142857142857142</v>
      </c>
      <c r="X127" s="9">
        <f>IFERROR((SUMIF($J$2:J127,J127,M$2:M127)-M127)/(COUNTIF($J$2:J127,J127)-1),0)</f>
        <v>1.1428571428571428</v>
      </c>
      <c r="Y127" s="9">
        <f t="shared" si="78"/>
        <v>0.5714285714285714</v>
      </c>
      <c r="Z127" s="1">
        <f>IFERROR((SUMIF($K$2:K127,J127,$M$2:M127))/(COUNTIF($K$2:K127,J127)),0)</f>
        <v>1.3</v>
      </c>
      <c r="AA127" s="1">
        <f>IFERROR((SUMIF($K$2:K127,J127,$L$2:L127))/(COUNTIF($K$2:K127,J127)),0)</f>
        <v>1.7</v>
      </c>
      <c r="AB127" s="1">
        <f t="shared" si="79"/>
        <v>-0.39999999999999991</v>
      </c>
      <c r="AC127" s="9">
        <f>IFERROR((SUMIF($J$2:J127,K127,$L$2:L127))/(COUNTIF($J$2:J127,K127)),0)</f>
        <v>1.7142857142857142</v>
      </c>
      <c r="AD127" s="9">
        <f>IFERROR((SUMIF($J$2:J127,K127,$M$2:M127))/(COUNTIF($J$2:J127,K127)),0)</f>
        <v>1.1428571428571428</v>
      </c>
      <c r="AE127" s="9">
        <f t="shared" si="80"/>
        <v>0.5714285714285714</v>
      </c>
      <c r="AF127" s="1">
        <f>IFERROR((SUMIF(K$2:K127,K127,M$2:M127)-M127)/(COUNTIF($K$2:K127,K127)-1),0)</f>
        <v>1.9</v>
      </c>
      <c r="AG127" s="1">
        <f>IFERROR((SUMIF(K$2:K127,K127,L$2:L127)-L127)/(COUNTIF($K$2:K127,K127)-1),0)</f>
        <v>0.9</v>
      </c>
      <c r="AH127" s="1">
        <f t="shared" si="81"/>
        <v>0.99999999999999989</v>
      </c>
      <c r="AI127" s="1">
        <f t="shared" si="85"/>
        <v>0</v>
      </c>
      <c r="AJ127" s="1">
        <f t="shared" si="86"/>
        <v>3</v>
      </c>
      <c r="AK127" s="1">
        <f>SUMIF($J$2:K127,J127,AI$2:AJ127)-AI127</f>
        <v>24</v>
      </c>
      <c r="AL127" s="1">
        <f>SUMIF($AY$2:AZ127,AY127,$BI$2:BJ127)-BI127</f>
        <v>35</v>
      </c>
      <c r="AM127" s="1">
        <f>IFERROR((AK127)/(COUNTIF($J$2:K127,J127)-1),0)</f>
        <v>1.411764705882353</v>
      </c>
      <c r="AN127" s="1">
        <f>IFERROR((AL127)/(COUNTIF($J$2:K127,K127)-1),0)</f>
        <v>2.0588235294117645</v>
      </c>
      <c r="AT127" s="1" t="str">
        <f t="shared" si="87"/>
        <v>LASK</v>
      </c>
      <c r="AU127" s="1" t="str">
        <f t="shared" si="88"/>
        <v>SK Rapid Wien</v>
      </c>
      <c r="AV127">
        <f t="shared" si="89"/>
        <v>2</v>
      </c>
      <c r="AW127" s="1">
        <f t="shared" si="90"/>
        <v>1</v>
      </c>
      <c r="AY127" t="str">
        <f t="shared" si="32"/>
        <v>SK Rapid Wien</v>
      </c>
      <c r="AZ127" t="str">
        <f t="shared" si="33"/>
        <v>LASK</v>
      </c>
      <c r="BA127">
        <f t="shared" si="34"/>
        <v>2</v>
      </c>
      <c r="BB127">
        <f t="shared" si="35"/>
        <v>1</v>
      </c>
      <c r="BD127" t="str">
        <f t="shared" si="36"/>
        <v>SK Rapid Wien</v>
      </c>
      <c r="BE127" t="str">
        <f t="shared" si="37"/>
        <v>LASK</v>
      </c>
      <c r="BF127">
        <f t="shared" si="91"/>
        <v>1</v>
      </c>
      <c r="BG127">
        <f t="shared" si="92"/>
        <v>2</v>
      </c>
      <c r="BI127">
        <f t="shared" si="38"/>
        <v>3</v>
      </c>
      <c r="BJ127">
        <f t="shared" si="39"/>
        <v>0</v>
      </c>
    </row>
    <row r="128" spans="1:62" x14ac:dyDescent="0.3">
      <c r="A128" t="s">
        <v>47</v>
      </c>
      <c r="B128" s="15" t="s">
        <v>156</v>
      </c>
      <c r="C128" t="s">
        <v>35</v>
      </c>
      <c r="D128" t="s">
        <v>94</v>
      </c>
      <c r="E128" t="s">
        <v>43</v>
      </c>
      <c r="F128" s="11">
        <v>0.77083333333333337</v>
      </c>
      <c r="G128">
        <v>2053</v>
      </c>
      <c r="H128" s="1">
        <v>13</v>
      </c>
      <c r="I128" s="1">
        <v>0</v>
      </c>
      <c r="J128" s="1" t="s">
        <v>65</v>
      </c>
      <c r="K128" s="1" t="s">
        <v>49</v>
      </c>
      <c r="L128" s="1">
        <v>0</v>
      </c>
      <c r="M128" s="1">
        <v>0</v>
      </c>
      <c r="N128" s="1" t="str">
        <f t="shared" si="82"/>
        <v>U</v>
      </c>
      <c r="O128" s="1" t="str">
        <f t="shared" si="83"/>
        <v>U</v>
      </c>
      <c r="P128" s="1">
        <f t="shared" si="84"/>
        <v>0</v>
      </c>
      <c r="Q128" s="4">
        <f>IFERROR((SUMIF($J$2:K128,J128,$L$2:M128)-L128)/(COUNTIF($J$2:K128,J128)-1),0)</f>
        <v>0.73333333333333328</v>
      </c>
      <c r="R128" s="4">
        <f>IFERROR((SUMIF($AT$2:AT128,AT128,$AV$2:AW128)-AV128)/(COUNTIF($J$2:K128,J128)-1),0)</f>
        <v>0.93333333333333335</v>
      </c>
      <c r="S128" s="4">
        <f t="shared" si="76"/>
        <v>-0.20000000000000007</v>
      </c>
      <c r="T128" s="5">
        <f>IFERROR((SUMIF($AY$2:AZ128,AY128,$BA$2:BB128)-BA128)/(COUNTIF($J$2:K128,K128)-1),0)</f>
        <v>1.1176470588235294</v>
      </c>
      <c r="U128" s="5">
        <f>IFERROR((SUMIF($BD$2:BE128,BD128,$BF$2:BG128)-BF128)/(COUNTIF($J$2:K128,K128)-1),0)</f>
        <v>1.411764705882353</v>
      </c>
      <c r="V128" s="5">
        <f t="shared" si="77"/>
        <v>-0.29411764705882359</v>
      </c>
      <c r="W128" s="9">
        <f>IFERROR((SUMIF($J$2:J128,J128,L$2:L128)-L128)/(COUNTIF($J$2:J128,J128)-1),0)</f>
        <v>0.5714285714285714</v>
      </c>
      <c r="X128" s="9">
        <f>IFERROR((SUMIF($J$2:J128,J128,M$2:M128)-M128)/(COUNTIF($J$2:J128,J128)-1),0)</f>
        <v>2</v>
      </c>
      <c r="Y128" s="9">
        <f t="shared" si="78"/>
        <v>-1.4285714285714286</v>
      </c>
      <c r="Z128" s="1">
        <f>IFERROR((SUMIF($K$2:K128,J128,$M$2:M128))/(COUNTIF($K$2:K128,J128)),0)</f>
        <v>0.875</v>
      </c>
      <c r="AA128" s="1">
        <f>IFERROR((SUMIF($K$2:K128,J128,$L$2:L128))/(COUNTIF($K$2:K128,J128)),0)</f>
        <v>2.625</v>
      </c>
      <c r="AB128" s="1">
        <f t="shared" si="79"/>
        <v>-1.75</v>
      </c>
      <c r="AC128" s="9">
        <f>IFERROR((SUMIF($J$2:J128,K128,$L$2:L128))/(COUNTIF($J$2:J128,K128)),0)</f>
        <v>1</v>
      </c>
      <c r="AD128" s="9">
        <f>IFERROR((SUMIF($J$2:J128,K128,$M$2:M128))/(COUNTIF($J$2:J128,K128)),0)</f>
        <v>1</v>
      </c>
      <c r="AE128" s="9">
        <f t="shared" si="80"/>
        <v>0</v>
      </c>
      <c r="AF128" s="1">
        <f>IFERROR((SUMIF(K$2:K128,K128,M$2:M128)-M128)/(COUNTIF($K$2:K128,K128)-1),0)</f>
        <v>1.2</v>
      </c>
      <c r="AG128" s="1">
        <f>IFERROR((SUMIF(K$2:K128,K128,L$2:L128)-L128)/(COUNTIF($K$2:K128,K128)-1),0)</f>
        <v>1.7</v>
      </c>
      <c r="AH128" s="1">
        <f t="shared" si="81"/>
        <v>-0.5</v>
      </c>
      <c r="AI128" s="1">
        <f t="shared" si="85"/>
        <v>1</v>
      </c>
      <c r="AJ128" s="1">
        <f t="shared" si="86"/>
        <v>1</v>
      </c>
      <c r="AK128" s="1">
        <f>SUMIF($J$2:K128,J128,AI$2:AJ128)-AI128</f>
        <v>3</v>
      </c>
      <c r="AL128" s="1">
        <f>SUMIF($AY$2:AZ128,AY128,$BI$2:BJ128)-BI128</f>
        <v>19</v>
      </c>
      <c r="AM128" s="1">
        <f>IFERROR((AK128)/(COUNTIF($J$2:K128,J128)-1),0)</f>
        <v>0.2</v>
      </c>
      <c r="AN128" s="1">
        <f>IFERROR((AL128)/(COUNTIF($J$2:K128,K128)-1),0)</f>
        <v>1.1176470588235294</v>
      </c>
      <c r="AT128" s="1" t="str">
        <f t="shared" si="87"/>
        <v>SKN St. Pölten</v>
      </c>
      <c r="AU128" s="1" t="str">
        <f t="shared" si="88"/>
        <v>Wolfsberger AC</v>
      </c>
      <c r="AV128">
        <f t="shared" si="89"/>
        <v>0</v>
      </c>
      <c r="AW128" s="1">
        <f t="shared" si="90"/>
        <v>0</v>
      </c>
      <c r="AY128" t="str">
        <f t="shared" si="32"/>
        <v>Wolfsberger AC</v>
      </c>
      <c r="AZ128" t="str">
        <f t="shared" si="33"/>
        <v>SKN St. Pölten</v>
      </c>
      <c r="BA128">
        <f t="shared" si="34"/>
        <v>0</v>
      </c>
      <c r="BB128">
        <f t="shared" si="35"/>
        <v>0</v>
      </c>
      <c r="BD128" t="str">
        <f t="shared" si="36"/>
        <v>Wolfsberger AC</v>
      </c>
      <c r="BE128" t="str">
        <f t="shared" si="37"/>
        <v>SKN St. Pölten</v>
      </c>
      <c r="BF128">
        <f t="shared" si="91"/>
        <v>0</v>
      </c>
      <c r="BG128">
        <f t="shared" si="92"/>
        <v>0</v>
      </c>
      <c r="BI128">
        <f t="shared" si="38"/>
        <v>1</v>
      </c>
      <c r="BJ128">
        <f t="shared" si="39"/>
        <v>1</v>
      </c>
    </row>
    <row r="129" spans="1:62" x14ac:dyDescent="0.3">
      <c r="A129" t="s">
        <v>47</v>
      </c>
      <c r="B129" s="15" t="s">
        <v>156</v>
      </c>
      <c r="C129" t="s">
        <v>35</v>
      </c>
      <c r="D129" t="s">
        <v>94</v>
      </c>
      <c r="E129" t="s">
        <v>43</v>
      </c>
      <c r="F129" s="11">
        <v>0.77083333333333337</v>
      </c>
      <c r="G129">
        <v>1950</v>
      </c>
      <c r="H129" s="1">
        <v>13</v>
      </c>
      <c r="I129" s="1">
        <v>0</v>
      </c>
      <c r="J129" s="1" t="s">
        <v>76</v>
      </c>
      <c r="K129" s="1" t="s">
        <v>58</v>
      </c>
      <c r="L129" s="1">
        <v>1</v>
      </c>
      <c r="M129" s="1">
        <v>0</v>
      </c>
      <c r="N129" s="1" t="str">
        <f t="shared" si="82"/>
        <v>S</v>
      </c>
      <c r="O129" s="1" t="str">
        <f t="shared" si="83"/>
        <v>N</v>
      </c>
      <c r="P129" s="1">
        <f t="shared" si="84"/>
        <v>1</v>
      </c>
      <c r="Q129" s="4">
        <f>IFERROR((SUMIF($J$2:K129,J129,$L$2:M129)-L129)/(COUNTIF($J$2:K129,J129)-1),0)</f>
        <v>1.6470588235294117</v>
      </c>
      <c r="R129" s="4">
        <f>IFERROR((SUMIF($AT$2:AT129,AT129,$AV$2:AW129)-AV129)/(COUNTIF($J$2:K129,J129)-1),0)</f>
        <v>0.88235294117647056</v>
      </c>
      <c r="S129" s="4">
        <f t="shared" si="76"/>
        <v>0.76470588235294112</v>
      </c>
      <c r="T129" s="5">
        <f>IFERROR((SUMIF($AY$2:AZ129,AY129,$BA$2:BB129)-BA129)/(COUNTIF($J$2:K129,K129)-1),0)</f>
        <v>1.4583333333333333</v>
      </c>
      <c r="U129" s="5">
        <f>IFERROR((SUMIF($BD$2:BE129,BD129,$BF$2:BG129)-BF129)/(COUNTIF($J$2:K129,K129)-1),0)</f>
        <v>1.4583333333333333</v>
      </c>
      <c r="V129" s="5">
        <f t="shared" si="77"/>
        <v>0</v>
      </c>
      <c r="W129" s="9">
        <f>IFERROR((SUMIF($J$2:J129,J129,L$2:L129)-L129)/(COUNTIF($J$2:J129,J129)-1),0)</f>
        <v>0.8571428571428571</v>
      </c>
      <c r="X129" s="9">
        <f>IFERROR((SUMIF($J$2:J129,J129,M$2:M129)-M129)/(COUNTIF($J$2:J129,J129)-1),0)</f>
        <v>2.1428571428571428</v>
      </c>
      <c r="Y129" s="9">
        <f t="shared" si="78"/>
        <v>-1.2857142857142856</v>
      </c>
      <c r="Z129" s="1">
        <f>IFERROR((SUMIF($K$2:K129,J129,$M$2:M129))/(COUNTIF($K$2:K129,J129)),0)</f>
        <v>2.2000000000000002</v>
      </c>
      <c r="AA129" s="1">
        <f>IFERROR((SUMIF($K$2:K129,J129,$L$2:L129))/(COUNTIF($K$2:K129,J129)),0)</f>
        <v>1.3</v>
      </c>
      <c r="AB129" s="1">
        <f t="shared" si="79"/>
        <v>0.90000000000000013</v>
      </c>
      <c r="AC129" s="9">
        <f>IFERROR((SUMIF($J$2:J129,K129,$L$2:L129))/(COUNTIF($J$2:J129,K129)),0)</f>
        <v>1.6363636363636365</v>
      </c>
      <c r="AD129" s="9">
        <f>IFERROR((SUMIF($J$2:J129,K129,$M$2:M129))/(COUNTIF($J$2:J129,K129)),0)</f>
        <v>1.3636363636363635</v>
      </c>
      <c r="AE129" s="9">
        <f t="shared" si="80"/>
        <v>0.27272727272727293</v>
      </c>
      <c r="AF129" s="1">
        <f>IFERROR((SUMIF(K$2:K129,K129,M$2:M129)-M129)/(COUNTIF($K$2:K129,K129)-1),0)</f>
        <v>1.3076923076923077</v>
      </c>
      <c r="AG129" s="1">
        <f>IFERROR((SUMIF(K$2:K129,K129,L$2:L129)-L129)/(COUNTIF($K$2:K129,K129)-1),0)</f>
        <v>1.5384615384615385</v>
      </c>
      <c r="AH129" s="1">
        <f t="shared" si="81"/>
        <v>-0.23076923076923084</v>
      </c>
      <c r="AI129" s="1">
        <f t="shared" si="85"/>
        <v>3</v>
      </c>
      <c r="AJ129" s="1">
        <f t="shared" si="86"/>
        <v>0</v>
      </c>
      <c r="AK129" s="1">
        <f>SUMIF($J$2:K129,J129,AI$2:AJ129)-AI129</f>
        <v>20</v>
      </c>
      <c r="AL129" s="1">
        <f>SUMIF($AY$2:AZ129,AY129,$BI$2:BJ129)-BI129</f>
        <v>30</v>
      </c>
      <c r="AM129" s="1">
        <f>IFERROR((AK129)/(COUNTIF($J$2:K129,J129)-1),0)</f>
        <v>1.1764705882352942</v>
      </c>
      <c r="AN129" s="1">
        <f>IFERROR((AL129)/(COUNTIF($J$2:K129,K129)-1),0)</f>
        <v>1.25</v>
      </c>
      <c r="AT129" s="1" t="str">
        <f t="shared" si="87"/>
        <v>SV Mattersburg</v>
      </c>
      <c r="AU129" s="1" t="str">
        <f t="shared" si="88"/>
        <v>SC Rheindorf Altach</v>
      </c>
      <c r="AV129">
        <f t="shared" si="89"/>
        <v>0</v>
      </c>
      <c r="AW129" s="1">
        <f t="shared" si="90"/>
        <v>1</v>
      </c>
      <c r="AY129" t="str">
        <f t="shared" si="32"/>
        <v>SC Rheindorf Altach</v>
      </c>
      <c r="AZ129" t="str">
        <f t="shared" si="33"/>
        <v>SV Mattersburg</v>
      </c>
      <c r="BA129">
        <f t="shared" si="34"/>
        <v>0</v>
      </c>
      <c r="BB129">
        <f t="shared" si="35"/>
        <v>1</v>
      </c>
      <c r="BD129" t="str">
        <f t="shared" si="36"/>
        <v>SC Rheindorf Altach</v>
      </c>
      <c r="BE129" t="str">
        <f t="shared" si="37"/>
        <v>SV Mattersburg</v>
      </c>
      <c r="BF129">
        <f t="shared" si="91"/>
        <v>1</v>
      </c>
      <c r="BG129">
        <f t="shared" si="92"/>
        <v>0</v>
      </c>
      <c r="BI129">
        <f t="shared" si="38"/>
        <v>0</v>
      </c>
      <c r="BJ129">
        <f t="shared" si="39"/>
        <v>3</v>
      </c>
    </row>
    <row r="130" spans="1:62" x14ac:dyDescent="0.3">
      <c r="A130" t="s">
        <v>47</v>
      </c>
      <c r="B130" s="15">
        <v>43058</v>
      </c>
      <c r="C130" t="s">
        <v>35</v>
      </c>
      <c r="D130" t="s">
        <v>94</v>
      </c>
      <c r="E130" t="s">
        <v>64</v>
      </c>
      <c r="F130" s="11">
        <v>0.6875</v>
      </c>
      <c r="G130">
        <v>10241</v>
      </c>
      <c r="H130" s="1">
        <v>14</v>
      </c>
      <c r="I130" s="1">
        <v>0</v>
      </c>
      <c r="J130" s="1" t="s">
        <v>40</v>
      </c>
      <c r="K130" s="1" t="s">
        <v>68</v>
      </c>
      <c r="L130" s="1">
        <v>5</v>
      </c>
      <c r="M130" s="1">
        <v>0</v>
      </c>
      <c r="N130" s="1" t="str">
        <f t="shared" ref="N130:N161" si="93">IF(L130&gt;M130,"S",IF(L130&lt;M130,"N","U"))</f>
        <v>S</v>
      </c>
      <c r="O130" s="1" t="str">
        <f t="shared" ref="O130:O161" si="94">IF(M130&gt;L130,"S",IF(M130&lt;L130,"N","U"))</f>
        <v>N</v>
      </c>
      <c r="P130" s="1">
        <f t="shared" ref="P130:P161" si="95">L130-M130</f>
        <v>5</v>
      </c>
      <c r="Q130" s="4">
        <f>IFERROR((SUMIF($J$2:K130,J130,$L$2:M130)-L130)/(COUNTIF($J$2:K130,J130)-1),0)</f>
        <v>2.1481481481481484</v>
      </c>
      <c r="R130" s="4">
        <f>IFERROR((SUMIF($AT$2:AT130,AT130,$AV$2:AW130)-AV130)/(COUNTIF($J$2:K130,J130)-1),0)</f>
        <v>0.25925925925925924</v>
      </c>
      <c r="S130" s="4">
        <f t="shared" si="76"/>
        <v>1.8888888888888891</v>
      </c>
      <c r="T130" s="5">
        <f>IFERROR((SUMIF($AY$2:AZ130,AY130,$BA$2:BB130)-BA130)/(COUNTIF($J$2:K130,K130)-1),0)</f>
        <v>1.9523809523809523</v>
      </c>
      <c r="U130" s="5">
        <f>IFERROR((SUMIF($BD$2:BE130,BD130,$BF$2:BG130)-BF130)/(COUNTIF($J$2:K130,K130)-1),0)</f>
        <v>0.95238095238095233</v>
      </c>
      <c r="V130" s="5">
        <f t="shared" si="77"/>
        <v>1</v>
      </c>
      <c r="W130" s="9">
        <f>IFERROR((SUMIF($J$2:J130,J130,L$2:L130)-L130)/(COUNTIF($J$2:J130,J130)-1),0)</f>
        <v>2.1666666666666665</v>
      </c>
      <c r="X130" s="9">
        <f>IFERROR((SUMIF($J$2:J130,J130,M$2:M130)-M130)/(COUNTIF($J$2:J130,J130)-1),0)</f>
        <v>0.58333333333333337</v>
      </c>
      <c r="Y130" s="9">
        <f t="shared" si="78"/>
        <v>1.583333333333333</v>
      </c>
      <c r="Z130" s="1">
        <f>IFERROR((SUMIF($K$2:K130,J130,$M$2:M130))/(COUNTIF($K$2:K130,J130)),0)</f>
        <v>2.1333333333333333</v>
      </c>
      <c r="AA130" s="1">
        <f>IFERROR((SUMIF($K$2:K130,J130,$L$2:L130))/(COUNTIF($K$2:K130,J130)),0)</f>
        <v>0.53333333333333333</v>
      </c>
      <c r="AB130" s="1">
        <f t="shared" si="79"/>
        <v>1.6</v>
      </c>
      <c r="AC130" s="9">
        <f>IFERROR((SUMIF($J$2:J130,K130,$L$2:L130))/(COUNTIF($J$2:J130,K130)),0)</f>
        <v>1.7</v>
      </c>
      <c r="AD130" s="9">
        <f>IFERROR((SUMIF($J$2:J130,K130,$M$2:M130))/(COUNTIF($J$2:J130,K130)),0)</f>
        <v>0.9</v>
      </c>
      <c r="AE130" s="9">
        <f t="shared" si="80"/>
        <v>0.79999999999999993</v>
      </c>
      <c r="AF130" s="1">
        <f>IFERROR((SUMIF(K$2:K130,K130,M$2:M130)-M130)/(COUNTIF($K$2:K130,K130)-1),0)</f>
        <v>2.1818181818181817</v>
      </c>
      <c r="AG130" s="1">
        <f>IFERROR((SUMIF(K$2:K130,K130,L$2:L130)-L130)/(COUNTIF($K$2:K130,K130)-1),0)</f>
        <v>1</v>
      </c>
      <c r="AH130" s="1">
        <f t="shared" si="81"/>
        <v>1.1818181818181817</v>
      </c>
      <c r="AI130" s="1">
        <f t="shared" ref="AI130:AI161" si="96">IF(N130="S",3,IF(N130="N",0,1))</f>
        <v>3</v>
      </c>
      <c r="AJ130" s="1">
        <f t="shared" ref="AJ130:AJ161" si="97">IF(O130="S",3,IF(O130="N",0,1))</f>
        <v>0</v>
      </c>
      <c r="AK130" s="1">
        <f>SUMIF($J$2:K130,J130,AI$2:AJ130)-AI130</f>
        <v>60</v>
      </c>
      <c r="AL130" s="1">
        <f>SUMIF($AY$2:AZ130,AY130,$BI$2:BJ130)-BI130</f>
        <v>45</v>
      </c>
      <c r="AM130" s="1">
        <f>IFERROR((AK130)/(COUNTIF($J$2:K130,J130)-1),0)</f>
        <v>2.2222222222222223</v>
      </c>
      <c r="AN130" s="1">
        <f>IFERROR((AL130)/(COUNTIF($J$2:K130,K130)-1),0)</f>
        <v>2.1428571428571428</v>
      </c>
      <c r="AT130" s="1" t="str">
        <f t="shared" ref="AT130:AT161" si="98">J130</f>
        <v>Red Bull Salzburg</v>
      </c>
      <c r="AU130" s="1" t="str">
        <f t="shared" ref="AU130:AU161" si="99">K130</f>
        <v>SK Sturm Graz</v>
      </c>
      <c r="AV130">
        <f t="shared" ref="AV130:AV161" si="100">M130</f>
        <v>0</v>
      </c>
      <c r="AW130" s="1">
        <f t="shared" ref="AW130:AW161" si="101">L130</f>
        <v>5</v>
      </c>
      <c r="AY130" t="str">
        <f t="shared" si="32"/>
        <v>SK Sturm Graz</v>
      </c>
      <c r="AZ130" t="str">
        <f t="shared" si="33"/>
        <v>Red Bull Salzburg</v>
      </c>
      <c r="BA130">
        <f t="shared" si="34"/>
        <v>0</v>
      </c>
      <c r="BB130">
        <f t="shared" si="35"/>
        <v>5</v>
      </c>
      <c r="BD130" t="str">
        <f t="shared" si="36"/>
        <v>SK Sturm Graz</v>
      </c>
      <c r="BE130" t="str">
        <f t="shared" si="37"/>
        <v>Red Bull Salzburg</v>
      </c>
      <c r="BF130">
        <f t="shared" ref="BF130:BF161" si="102">L130</f>
        <v>5</v>
      </c>
      <c r="BG130">
        <f t="shared" ref="BG130:BG161" si="103">M130</f>
        <v>0</v>
      </c>
      <c r="BI130">
        <f t="shared" si="38"/>
        <v>0</v>
      </c>
      <c r="BJ130">
        <f t="shared" si="39"/>
        <v>3</v>
      </c>
    </row>
    <row r="131" spans="1:62" x14ac:dyDescent="0.3">
      <c r="A131" t="s">
        <v>72</v>
      </c>
      <c r="B131" s="15">
        <v>43062</v>
      </c>
      <c r="C131" t="s">
        <v>35</v>
      </c>
      <c r="D131" t="s">
        <v>94</v>
      </c>
      <c r="E131" t="s">
        <v>61</v>
      </c>
      <c r="F131" s="11">
        <v>0.79166666666666663</v>
      </c>
      <c r="G131">
        <v>6474</v>
      </c>
      <c r="H131" s="1">
        <v>4</v>
      </c>
      <c r="I131" s="1">
        <v>0</v>
      </c>
      <c r="J131" s="1" t="s">
        <v>40</v>
      </c>
      <c r="K131" s="1" t="s">
        <v>74</v>
      </c>
      <c r="L131" s="1">
        <v>3</v>
      </c>
      <c r="M131" s="1">
        <v>0</v>
      </c>
      <c r="N131" s="1" t="str">
        <f t="shared" si="93"/>
        <v>S</v>
      </c>
      <c r="O131" s="1" t="str">
        <f t="shared" si="94"/>
        <v>N</v>
      </c>
      <c r="P131" s="1">
        <f t="shared" si="95"/>
        <v>3</v>
      </c>
      <c r="Q131" s="4">
        <f>IFERROR((SUMIF($J$2:K131,J131,$L$2:M131)-L131)/(COUNTIF($J$2:K131,J131)-1),0)</f>
        <v>2.25</v>
      </c>
      <c r="R131" s="4">
        <f>IFERROR((SUMIF($AT$2:AT131,AT131,$AV$2:AW131)-AV131)/(COUNTIF($J$2:K131,J131)-1),0)</f>
        <v>0.25</v>
      </c>
      <c r="S131" s="4">
        <f t="shared" si="76"/>
        <v>2</v>
      </c>
      <c r="T131" s="5">
        <f>IFERROR((SUMIF($AY$2:AZ131,AY131,$BA$2:BB131)-BA131)/(COUNTIF($J$2:K131,K131)-1),0)</f>
        <v>1</v>
      </c>
      <c r="U131" s="5">
        <f>IFERROR((SUMIF($BD$2:BE131,BD131,$BF$2:BG131)-BF131)/(COUNTIF($J$2:K131,K131)-1),0)</f>
        <v>1</v>
      </c>
      <c r="V131" s="5">
        <f t="shared" si="77"/>
        <v>0</v>
      </c>
      <c r="W131" s="9">
        <f>IFERROR((SUMIF($J$2:J131,J131,L$2:L131)-L131)/(COUNTIF($J$2:J131,J131)-1),0)</f>
        <v>2.3846153846153846</v>
      </c>
      <c r="X131" s="9">
        <f>IFERROR((SUMIF($J$2:J131,J131,M$2:M131)-M131)/(COUNTIF($J$2:J131,J131)-1),0)</f>
        <v>0.53846153846153844</v>
      </c>
      <c r="Y131" s="9">
        <f t="shared" si="78"/>
        <v>1.8461538461538463</v>
      </c>
      <c r="Z131" s="1">
        <f>IFERROR((SUMIF($K$2:K131,J131,$M$2:M131))/(COUNTIF($K$2:K131,J131)),0)</f>
        <v>2.1333333333333333</v>
      </c>
      <c r="AA131" s="1">
        <f>IFERROR((SUMIF($K$2:K131,J131,$L$2:L131))/(COUNTIF($K$2:K131,J131)),0)</f>
        <v>0.53333333333333333</v>
      </c>
      <c r="AB131" s="1">
        <f t="shared" si="79"/>
        <v>1.6</v>
      </c>
      <c r="AC131" s="9">
        <f>IFERROR((SUMIF($J$2:J131,K131,$L$2:L131))/(COUNTIF($J$2:J131,K131)),0)</f>
        <v>1</v>
      </c>
      <c r="AD131" s="9">
        <f>IFERROR((SUMIF($J$2:J131,K131,$M$2:M131))/(COUNTIF($J$2:J131,K131)),0)</f>
        <v>1</v>
      </c>
      <c r="AE131" s="9">
        <f t="shared" si="80"/>
        <v>0</v>
      </c>
      <c r="AF131" s="1">
        <f>IFERROR((SUMIF(K$2:K131,K131,M$2:M131)-M131)/(COUNTIF($K$2:K131,K131)-1),0)</f>
        <v>0</v>
      </c>
      <c r="AG131" s="1">
        <f>IFERROR((SUMIF(K$2:K131,K131,L$2:L131)-L131)/(COUNTIF($K$2:K131,K131)-1),0)</f>
        <v>0</v>
      </c>
      <c r="AH131" s="1">
        <f t="shared" si="81"/>
        <v>0</v>
      </c>
      <c r="AI131" s="1">
        <f t="shared" si="96"/>
        <v>3</v>
      </c>
      <c r="AJ131" s="1">
        <f t="shared" si="97"/>
        <v>0</v>
      </c>
      <c r="AK131" s="1">
        <f>SUMIF($J$2:K131,J131,AI$2:AJ131)-AI131</f>
        <v>63</v>
      </c>
      <c r="AL131" s="1">
        <f>SUMIF($AY$2:AZ131,AY131,$BI$2:BJ131)-BI131</f>
        <v>1</v>
      </c>
      <c r="AM131" s="1">
        <f>IFERROR((AK131)/(COUNTIF($J$2:K131,J131)-1),0)</f>
        <v>2.25</v>
      </c>
      <c r="AN131" s="1">
        <f>IFERROR((AL131)/(COUNTIF($J$2:K131,K131)-1),0)</f>
        <v>1</v>
      </c>
      <c r="AT131" s="1" t="str">
        <f t="shared" si="98"/>
        <v>Red Bull Salzburg</v>
      </c>
      <c r="AU131" s="1" t="str">
        <f t="shared" si="99"/>
        <v>Vitória Guimarães SC</v>
      </c>
      <c r="AV131">
        <f t="shared" si="100"/>
        <v>0</v>
      </c>
      <c r="AW131" s="1">
        <f t="shared" si="101"/>
        <v>3</v>
      </c>
      <c r="AY131" t="str">
        <f t="shared" si="32"/>
        <v>Vitória Guimarães SC</v>
      </c>
      <c r="AZ131" t="str">
        <f t="shared" si="33"/>
        <v>Red Bull Salzburg</v>
      </c>
      <c r="BA131">
        <f t="shared" si="34"/>
        <v>0</v>
      </c>
      <c r="BB131">
        <f t="shared" si="35"/>
        <v>3</v>
      </c>
      <c r="BD131" t="str">
        <f t="shared" si="36"/>
        <v>Vitória Guimarães SC</v>
      </c>
      <c r="BE131" t="str">
        <f t="shared" si="37"/>
        <v>Red Bull Salzburg</v>
      </c>
      <c r="BF131">
        <f t="shared" si="102"/>
        <v>3</v>
      </c>
      <c r="BG131">
        <f t="shared" si="103"/>
        <v>0</v>
      </c>
      <c r="BI131">
        <f t="shared" si="38"/>
        <v>0</v>
      </c>
      <c r="BJ131">
        <f t="shared" si="39"/>
        <v>3</v>
      </c>
    </row>
    <row r="132" spans="1:62" x14ac:dyDescent="0.3">
      <c r="A132" t="s">
        <v>47</v>
      </c>
      <c r="B132" s="15" t="s">
        <v>97</v>
      </c>
      <c r="C132" t="s">
        <v>35</v>
      </c>
      <c r="D132" t="s">
        <v>94</v>
      </c>
      <c r="E132" t="s">
        <v>61</v>
      </c>
      <c r="F132" s="11">
        <v>0.87847222222222221</v>
      </c>
      <c r="G132">
        <v>17932</v>
      </c>
      <c r="H132" s="1">
        <v>5</v>
      </c>
      <c r="I132" s="1">
        <v>0</v>
      </c>
      <c r="J132" s="1" t="s">
        <v>151</v>
      </c>
      <c r="K132" s="1" t="s">
        <v>81</v>
      </c>
      <c r="L132" s="1">
        <v>5</v>
      </c>
      <c r="M132" s="1">
        <v>1</v>
      </c>
      <c r="N132" s="1" t="str">
        <f t="shared" si="93"/>
        <v>S</v>
      </c>
      <c r="O132" s="1" t="str">
        <f t="shared" si="94"/>
        <v>N</v>
      </c>
      <c r="P132" s="1">
        <f t="shared" si="95"/>
        <v>4</v>
      </c>
      <c r="Q132" s="4">
        <f>IFERROR((SUMIF($J$2:K132,J132,$L$2:M132)-L132)/(COUNTIF($J$2:K132,J132)-1),0)</f>
        <v>5</v>
      </c>
      <c r="R132" s="4">
        <f>IFERROR((SUMIF($AT$2:AT132,AT132,$AV$2:AW132)-AV132)/(COUNTIF($J$2:K132,J132)-1),0)</f>
        <v>0</v>
      </c>
      <c r="S132" s="4">
        <f t="shared" si="76"/>
        <v>5</v>
      </c>
      <c r="T132" s="5">
        <f>IFERROR((SUMIF($AY$2:AZ132,AY132,$BA$2:BB132)-BA132)/(COUNTIF($J$2:K132,K132)-1),0)</f>
        <v>1.6153846153846154</v>
      </c>
      <c r="U132" s="5">
        <f>IFERROR((SUMIF($BD$2:BE132,BD132,$BF$2:BG132)-BF132)/(COUNTIF($J$2:K132,K132)-1),0)</f>
        <v>1.5769230769230769</v>
      </c>
      <c r="V132" s="5">
        <f t="shared" si="77"/>
        <v>3.8461538461538547E-2</v>
      </c>
      <c r="W132" s="9">
        <f>IFERROR((SUMIF($J$2:J132,J132,L$2:L132)-L132)/(COUNTIF($J$2:J132,J132)-1),0)</f>
        <v>0</v>
      </c>
      <c r="X132" s="9">
        <f>IFERROR((SUMIF($J$2:J132,J132,M$2:M132)-M132)/(COUNTIF($J$2:J132,J132)-1),0)</f>
        <v>0</v>
      </c>
      <c r="Y132" s="9">
        <f t="shared" si="78"/>
        <v>0</v>
      </c>
      <c r="Z132" s="1">
        <f>IFERROR((SUMIF($K$2:K132,J132,$M$2:M132))/(COUNTIF($K$2:K132,J132)),0)</f>
        <v>5</v>
      </c>
      <c r="AA132" s="1">
        <f>IFERROR((SUMIF($K$2:K132,J132,$L$2:L132))/(COUNTIF($K$2:K132,J132)),0)</f>
        <v>1</v>
      </c>
      <c r="AB132" s="1">
        <f t="shared" si="79"/>
        <v>4</v>
      </c>
      <c r="AC132" s="9">
        <f>IFERROR((SUMIF($J$2:J132,K132,$L$2:L132))/(COUNTIF($J$2:J132,K132)),0)</f>
        <v>1.4615384615384615</v>
      </c>
      <c r="AD132" s="9">
        <f>IFERROR((SUMIF($J$2:J132,K132,$M$2:M132))/(COUNTIF($J$2:J132,K132)),0)</f>
        <v>1.8461538461538463</v>
      </c>
      <c r="AE132" s="9">
        <f t="shared" si="80"/>
        <v>-0.3846153846153848</v>
      </c>
      <c r="AF132" s="1">
        <f>IFERROR((SUMIF(K$2:K132,K132,M$2:M132)-M132)/(COUNTIF($K$2:K132,K132)-1),0)</f>
        <v>1.7692307692307692</v>
      </c>
      <c r="AG132" s="1">
        <f>IFERROR((SUMIF(K$2:K132,K132,L$2:L132)-L132)/(COUNTIF($K$2:K132,K132)-1),0)</f>
        <v>1.3076923076923077</v>
      </c>
      <c r="AH132" s="1">
        <f t="shared" si="81"/>
        <v>0.46153846153846145</v>
      </c>
      <c r="AI132" s="1">
        <f t="shared" si="96"/>
        <v>3</v>
      </c>
      <c r="AJ132" s="1">
        <f t="shared" si="97"/>
        <v>0</v>
      </c>
      <c r="AK132" s="1">
        <f>SUMIF($J$2:K132,J132,AI$2:AJ132)-AI132</f>
        <v>3</v>
      </c>
      <c r="AL132" s="1">
        <f>SUMIF($AY$2:AZ132,AY132,$BI$2:BJ132)-BI132</f>
        <v>34</v>
      </c>
      <c r="AM132" s="1">
        <f>IFERROR((AK132)/(COUNTIF($J$2:K132,J132)-1),0)</f>
        <v>3</v>
      </c>
      <c r="AN132" s="1">
        <f>IFERROR((AL132)/(COUNTIF($J$2:K132,K132)-1),0)</f>
        <v>1.3076923076923077</v>
      </c>
      <c r="AT132" s="1" t="str">
        <f t="shared" si="98"/>
        <v>AC Mailand</v>
      </c>
      <c r="AU132" s="1" t="str">
        <f t="shared" si="99"/>
        <v>FK Austria Wien</v>
      </c>
      <c r="AV132">
        <f t="shared" si="100"/>
        <v>1</v>
      </c>
      <c r="AW132" s="1">
        <f t="shared" si="101"/>
        <v>5</v>
      </c>
      <c r="AY132" t="str">
        <f t="shared" si="32"/>
        <v>FK Austria Wien</v>
      </c>
      <c r="AZ132" t="str">
        <f t="shared" si="33"/>
        <v>AC Mailand</v>
      </c>
      <c r="BA132">
        <f t="shared" si="34"/>
        <v>1</v>
      </c>
      <c r="BB132">
        <f t="shared" si="35"/>
        <v>5</v>
      </c>
      <c r="BD132" t="str">
        <f t="shared" si="36"/>
        <v>FK Austria Wien</v>
      </c>
      <c r="BE132" t="str">
        <f t="shared" si="37"/>
        <v>AC Mailand</v>
      </c>
      <c r="BF132">
        <f t="shared" si="102"/>
        <v>5</v>
      </c>
      <c r="BG132">
        <f t="shared" si="103"/>
        <v>1</v>
      </c>
      <c r="BI132">
        <f t="shared" si="38"/>
        <v>0</v>
      </c>
      <c r="BJ132">
        <f t="shared" si="39"/>
        <v>3</v>
      </c>
    </row>
    <row r="133" spans="1:62" x14ac:dyDescent="0.3">
      <c r="A133" t="s">
        <v>47</v>
      </c>
      <c r="B133" s="15" t="s">
        <v>183</v>
      </c>
      <c r="C133" t="s">
        <v>35</v>
      </c>
      <c r="D133" t="s">
        <v>94</v>
      </c>
      <c r="E133" t="s">
        <v>43</v>
      </c>
      <c r="F133" s="11">
        <v>0.66666666666666663</v>
      </c>
      <c r="G133">
        <v>10536</v>
      </c>
      <c r="H133" s="1">
        <v>6</v>
      </c>
      <c r="I133" s="1">
        <v>0</v>
      </c>
      <c r="J133" s="1" t="s">
        <v>68</v>
      </c>
      <c r="K133" s="1" t="s">
        <v>0</v>
      </c>
      <c r="L133" s="1">
        <v>1</v>
      </c>
      <c r="M133" s="1">
        <v>0</v>
      </c>
      <c r="N133" s="1" t="str">
        <f t="shared" si="93"/>
        <v>S</v>
      </c>
      <c r="O133" s="1" t="str">
        <f t="shared" si="94"/>
        <v>N</v>
      </c>
      <c r="P133" s="1">
        <f t="shared" si="95"/>
        <v>1</v>
      </c>
      <c r="Q133" s="4">
        <f>IFERROR((SUMIF($J$2:K133,J133,$L$2:M133)-L133)/(COUNTIF($J$2:K133,J133)-1),0)</f>
        <v>1.8636363636363635</v>
      </c>
      <c r="R133" s="4">
        <f>IFERROR((SUMIF($AT$2:AT133,AT133,$AV$2:AW133)-AV133)/(COUNTIF($J$2:K133,J133)-1),0)</f>
        <v>0.40909090909090912</v>
      </c>
      <c r="S133" s="4">
        <f t="shared" si="76"/>
        <v>1.4545454545454544</v>
      </c>
      <c r="T133" s="5">
        <f>IFERROR((SUMIF($AY$2:AZ133,AY133,$BA$2:BB133)-BA133)/(COUNTIF($J$2:K133,K133)-1),0)</f>
        <v>1.4444444444444444</v>
      </c>
      <c r="U133" s="5">
        <f>IFERROR((SUMIF($BD$2:BE133,BD133,$BF$2:BG133)-BF133)/(COUNTIF($J$2:K133,K133)-1),0)</f>
        <v>1.5</v>
      </c>
      <c r="V133" s="5">
        <f t="shared" si="77"/>
        <v>-5.555555555555558E-2</v>
      </c>
      <c r="W133" s="9">
        <f>IFERROR((SUMIF($J$2:J133,J133,L$2:L133)-L133)/(COUNTIF($J$2:J133,J133)-1),0)</f>
        <v>1.7</v>
      </c>
      <c r="X133" s="9">
        <f>IFERROR((SUMIF($J$2:J133,J133,M$2:M133)-M133)/(COUNTIF($J$2:J133,J133)-1),0)</f>
        <v>0.9</v>
      </c>
      <c r="Y133" s="9">
        <f t="shared" si="78"/>
        <v>0.79999999999999993</v>
      </c>
      <c r="Z133" s="1">
        <f>IFERROR((SUMIF($K$2:K133,J133,$M$2:M133))/(COUNTIF($K$2:K133,J133)),0)</f>
        <v>2</v>
      </c>
      <c r="AA133" s="1">
        <f>IFERROR((SUMIF($K$2:K133,J133,$L$2:L133))/(COUNTIF($K$2:K133,J133)),0)</f>
        <v>1.3333333333333333</v>
      </c>
      <c r="AB133" s="1">
        <f t="shared" si="79"/>
        <v>0.66666666666666674</v>
      </c>
      <c r="AC133" s="9">
        <f>IFERROR((SUMIF($J$2:J133,K133,$L$2:L133))/(COUNTIF($J$2:J133,K133)),0)</f>
        <v>1.625</v>
      </c>
      <c r="AD133" s="9">
        <f>IFERROR((SUMIF($J$2:J133,K133,$M$2:M133))/(COUNTIF($J$2:J133,K133)),0)</f>
        <v>1.25</v>
      </c>
      <c r="AE133" s="9">
        <f t="shared" si="80"/>
        <v>0.375</v>
      </c>
      <c r="AF133" s="1">
        <f>IFERROR((SUMIF(K$2:K133,K133,M$2:M133)-M133)/(COUNTIF($K$2:K133,K133)-1),0)</f>
        <v>1.3</v>
      </c>
      <c r="AG133" s="1">
        <f>IFERROR((SUMIF(K$2:K133,K133,L$2:L133)-L133)/(COUNTIF($K$2:K133,K133)-1),0)</f>
        <v>1.7</v>
      </c>
      <c r="AH133" s="1">
        <f t="shared" si="81"/>
        <v>-0.39999999999999991</v>
      </c>
      <c r="AI133" s="1">
        <f t="shared" si="96"/>
        <v>3</v>
      </c>
      <c r="AJ133" s="1">
        <f t="shared" si="97"/>
        <v>0</v>
      </c>
      <c r="AK133" s="1">
        <f>SUMIF($J$2:K133,J133,AI$2:AJ133)-AI133</f>
        <v>45</v>
      </c>
      <c r="AL133" s="1">
        <f>SUMIF($AY$2:AZ133,AY133,$BI$2:BJ133)-BI133</f>
        <v>24</v>
      </c>
      <c r="AM133" s="1">
        <f>IFERROR((AK133)/(COUNTIF($J$2:K133,J133)-1),0)</f>
        <v>2.0454545454545454</v>
      </c>
      <c r="AN133" s="1">
        <f>IFERROR((AL133)/(COUNTIF($J$2:K133,K133)-1),0)</f>
        <v>1.3333333333333333</v>
      </c>
      <c r="AT133" s="1" t="str">
        <f t="shared" si="98"/>
        <v>SK Sturm Graz</v>
      </c>
      <c r="AU133" s="1" t="str">
        <f t="shared" si="99"/>
        <v>LASK</v>
      </c>
      <c r="AV133">
        <f t="shared" si="100"/>
        <v>0</v>
      </c>
      <c r="AW133" s="1">
        <f t="shared" si="101"/>
        <v>1</v>
      </c>
      <c r="AY133" t="str">
        <f t="shared" si="32"/>
        <v>LASK</v>
      </c>
      <c r="AZ133" t="str">
        <f t="shared" si="33"/>
        <v>SK Sturm Graz</v>
      </c>
      <c r="BA133">
        <f t="shared" si="34"/>
        <v>0</v>
      </c>
      <c r="BB133">
        <f t="shared" si="35"/>
        <v>1</v>
      </c>
      <c r="BD133" t="str">
        <f t="shared" si="36"/>
        <v>LASK</v>
      </c>
      <c r="BE133" t="str">
        <f t="shared" si="37"/>
        <v>SK Sturm Graz</v>
      </c>
      <c r="BF133">
        <f t="shared" si="102"/>
        <v>1</v>
      </c>
      <c r="BG133">
        <f t="shared" si="103"/>
        <v>0</v>
      </c>
      <c r="BI133">
        <f t="shared" si="38"/>
        <v>0</v>
      </c>
      <c r="BJ133">
        <f t="shared" si="39"/>
        <v>3</v>
      </c>
    </row>
    <row r="134" spans="1:62" x14ac:dyDescent="0.3">
      <c r="A134" t="s">
        <v>47</v>
      </c>
      <c r="B134" s="15" t="s">
        <v>183</v>
      </c>
      <c r="C134" t="s">
        <v>35</v>
      </c>
      <c r="D134" t="s">
        <v>94</v>
      </c>
      <c r="E134" t="s">
        <v>43</v>
      </c>
      <c r="F134" s="11">
        <v>0.77083333333333337</v>
      </c>
      <c r="G134">
        <v>3169</v>
      </c>
      <c r="H134" s="1">
        <v>7</v>
      </c>
      <c r="I134" s="1">
        <v>0</v>
      </c>
      <c r="J134" s="1" t="s">
        <v>58</v>
      </c>
      <c r="K134" s="1" t="s">
        <v>65</v>
      </c>
      <c r="L134" s="1">
        <v>3</v>
      </c>
      <c r="M134" s="1">
        <v>0</v>
      </c>
      <c r="N134" s="1" t="str">
        <f t="shared" si="93"/>
        <v>S</v>
      </c>
      <c r="O134" s="1" t="str">
        <f t="shared" si="94"/>
        <v>N</v>
      </c>
      <c r="P134" s="1">
        <f t="shared" si="95"/>
        <v>3</v>
      </c>
      <c r="Q134" s="4">
        <f>IFERROR((SUMIF($J$2:K134,J134,$L$2:M134)-L134)/(COUNTIF($J$2:K134,J134)-1),0)</f>
        <v>1.4</v>
      </c>
      <c r="R134" s="4">
        <f>IFERROR((SUMIF($AT$2:AT134,AT134,$AV$2:AW134)-AV134)/(COUNTIF($J$2:K134,J134)-1),0)</f>
        <v>0.6</v>
      </c>
      <c r="S134" s="4">
        <f t="shared" si="76"/>
        <v>0.79999999999999993</v>
      </c>
      <c r="T134" s="5">
        <f>IFERROR((SUMIF($AY$2:AZ134,AY134,$BA$2:BB134)-BA134)/(COUNTIF($J$2:K134,K134)-1),0)</f>
        <v>0.6875</v>
      </c>
      <c r="U134" s="5">
        <f>IFERROR((SUMIF($BD$2:BE134,BD134,$BF$2:BG134)-BF134)/(COUNTIF($J$2:K134,K134)-1),0)</f>
        <v>2.1875</v>
      </c>
      <c r="V134" s="5">
        <f t="shared" si="77"/>
        <v>-1.5</v>
      </c>
      <c r="W134" s="9">
        <f>IFERROR((SUMIF($J$2:J134,J134,L$2:L134)-L134)/(COUNTIF($J$2:J134,J134)-1),0)</f>
        <v>1.6363636363636365</v>
      </c>
      <c r="X134" s="9">
        <f>IFERROR((SUMIF($J$2:J134,J134,M$2:M134)-M134)/(COUNTIF($J$2:J134,J134)-1),0)</f>
        <v>1.3636363636363635</v>
      </c>
      <c r="Y134" s="9">
        <f t="shared" si="78"/>
        <v>0.27272727272727293</v>
      </c>
      <c r="Z134" s="1">
        <f>IFERROR((SUMIF($K$2:K134,J134,$M$2:M134))/(COUNTIF($K$2:K134,J134)),0)</f>
        <v>1.2142857142857142</v>
      </c>
      <c r="AA134" s="1">
        <f>IFERROR((SUMIF($K$2:K134,J134,$L$2:L134))/(COUNTIF($K$2:K134,J134)),0)</f>
        <v>1.5</v>
      </c>
      <c r="AB134" s="1">
        <f t="shared" si="79"/>
        <v>-0.28571428571428581</v>
      </c>
      <c r="AC134" s="9">
        <f>IFERROR((SUMIF($J$2:J134,K134,$L$2:L134))/(COUNTIF($J$2:J134,K134)),0)</f>
        <v>0.5</v>
      </c>
      <c r="AD134" s="9">
        <f>IFERROR((SUMIF($J$2:J134,K134,$M$2:M134))/(COUNTIF($J$2:J134,K134)),0)</f>
        <v>1.75</v>
      </c>
      <c r="AE134" s="9">
        <f t="shared" si="80"/>
        <v>-1.25</v>
      </c>
      <c r="AF134" s="1">
        <f>IFERROR((SUMIF(K$2:K134,K134,M$2:M134)-M134)/(COUNTIF($K$2:K134,K134)-1),0)</f>
        <v>0.875</v>
      </c>
      <c r="AG134" s="1">
        <f>IFERROR((SUMIF(K$2:K134,K134,L$2:L134)-L134)/(COUNTIF($K$2:K134,K134)-1),0)</f>
        <v>2.625</v>
      </c>
      <c r="AH134" s="1">
        <f t="shared" si="81"/>
        <v>-1.75</v>
      </c>
      <c r="AI134" s="1">
        <f t="shared" si="96"/>
        <v>3</v>
      </c>
      <c r="AJ134" s="1">
        <f t="shared" si="97"/>
        <v>0</v>
      </c>
      <c r="AK134" s="1">
        <f>SUMIF($J$2:K134,J134,AI$2:AJ134)-AI134</f>
        <v>30</v>
      </c>
      <c r="AL134" s="1">
        <f>SUMIF($AY$2:AZ134,AY134,$BI$2:BJ134)-BI134</f>
        <v>4</v>
      </c>
      <c r="AM134" s="1">
        <f>IFERROR((AK134)/(COUNTIF($J$2:K134,J134)-1),0)</f>
        <v>1.2</v>
      </c>
      <c r="AN134" s="1">
        <f>IFERROR((AL134)/(COUNTIF($J$2:K134,K134)-1),0)</f>
        <v>0.25</v>
      </c>
      <c r="AT134" s="1" t="str">
        <f t="shared" si="98"/>
        <v>SC Rheindorf Altach</v>
      </c>
      <c r="AU134" s="1" t="str">
        <f t="shared" si="99"/>
        <v>SKN St. Pölten</v>
      </c>
      <c r="AV134">
        <f t="shared" si="100"/>
        <v>0</v>
      </c>
      <c r="AW134" s="1">
        <f t="shared" si="101"/>
        <v>3</v>
      </c>
      <c r="AY134" t="str">
        <f t="shared" si="32"/>
        <v>SKN St. Pölten</v>
      </c>
      <c r="AZ134" t="str">
        <f t="shared" si="33"/>
        <v>SC Rheindorf Altach</v>
      </c>
      <c r="BA134">
        <f t="shared" si="34"/>
        <v>0</v>
      </c>
      <c r="BB134">
        <f t="shared" si="35"/>
        <v>3</v>
      </c>
      <c r="BD134" t="str">
        <f t="shared" si="36"/>
        <v>SKN St. Pölten</v>
      </c>
      <c r="BE134" t="str">
        <f t="shared" si="37"/>
        <v>SC Rheindorf Altach</v>
      </c>
      <c r="BF134">
        <f t="shared" si="102"/>
        <v>3</v>
      </c>
      <c r="BG134">
        <f t="shared" si="103"/>
        <v>0</v>
      </c>
      <c r="BI134">
        <f t="shared" si="38"/>
        <v>0</v>
      </c>
      <c r="BJ134">
        <f t="shared" si="39"/>
        <v>3</v>
      </c>
    </row>
    <row r="135" spans="1:62" x14ac:dyDescent="0.3">
      <c r="A135" t="s">
        <v>47</v>
      </c>
      <c r="B135" s="15" t="s">
        <v>183</v>
      </c>
      <c r="C135" t="s">
        <v>35</v>
      </c>
      <c r="D135" t="s">
        <v>94</v>
      </c>
      <c r="E135" t="s">
        <v>43</v>
      </c>
      <c r="F135" s="11">
        <v>0.77083333333333337</v>
      </c>
      <c r="G135">
        <v>1056</v>
      </c>
      <c r="H135" s="1">
        <v>7</v>
      </c>
      <c r="I135" s="1">
        <v>0</v>
      </c>
      <c r="J135" s="1" t="s">
        <v>56</v>
      </c>
      <c r="K135" s="1" t="s">
        <v>76</v>
      </c>
      <c r="L135" s="1">
        <v>2</v>
      </c>
      <c r="M135" s="1">
        <v>0</v>
      </c>
      <c r="N135" s="1" t="str">
        <f t="shared" si="93"/>
        <v>S</v>
      </c>
      <c r="O135" s="1" t="str">
        <f t="shared" si="94"/>
        <v>N</v>
      </c>
      <c r="P135" s="1">
        <f t="shared" si="95"/>
        <v>2</v>
      </c>
      <c r="Q135" s="4">
        <f>IFERROR((SUMIF($J$2:K135,J135,$L$2:M135)-L135)/(COUNTIF($J$2:K135,J135)-1),0)</f>
        <v>1.8235294117647058</v>
      </c>
      <c r="R135" s="4">
        <f>IFERROR((SUMIF($AT$2:AT135,AT135,$AV$2:AW135)-AV135)/(COUNTIF($J$2:K135,J135)-1),0)</f>
        <v>0.52941176470588236</v>
      </c>
      <c r="S135" s="4">
        <f t="shared" si="76"/>
        <v>1.2941176470588234</v>
      </c>
      <c r="T135" s="5">
        <f>IFERROR((SUMIF($AY$2:AZ135,AY135,$BA$2:BB135)-BA135)/(COUNTIF($J$2:K135,K135)-1),0)</f>
        <v>1.6111111111111112</v>
      </c>
      <c r="U135" s="5">
        <f>IFERROR((SUMIF($BD$2:BE135,BD135,$BF$2:BG135)-BF135)/(COUNTIF($J$2:K135,K135)-1),0)</f>
        <v>1.5555555555555556</v>
      </c>
      <c r="V135" s="5">
        <f t="shared" si="77"/>
        <v>5.555555555555558E-2</v>
      </c>
      <c r="W135" s="9">
        <f>IFERROR((SUMIF($J$2:J135,J135,L$2:L135)-L135)/(COUNTIF($J$2:J135,J135)-1),0)</f>
        <v>2.1428571428571428</v>
      </c>
      <c r="X135" s="9">
        <f>IFERROR((SUMIF($J$2:J135,J135,M$2:M135)-M135)/(COUNTIF($J$2:J135,J135)-1),0)</f>
        <v>1.2857142857142858</v>
      </c>
      <c r="Y135" s="9">
        <f t="shared" si="78"/>
        <v>0.85714285714285698</v>
      </c>
      <c r="Z135" s="1">
        <f>IFERROR((SUMIF($K$2:K135,J135,$M$2:M135))/(COUNTIF($K$2:K135,J135)),0)</f>
        <v>1.6</v>
      </c>
      <c r="AA135" s="1">
        <f>IFERROR((SUMIF($K$2:K135,J135,$L$2:L135))/(COUNTIF($K$2:K135,J135)),0)</f>
        <v>2</v>
      </c>
      <c r="AB135" s="1">
        <f t="shared" si="79"/>
        <v>-0.39999999999999991</v>
      </c>
      <c r="AC135" s="9">
        <f>IFERROR((SUMIF($J$2:J135,K135,$L$2:L135))/(COUNTIF($J$2:J135,K135)),0)</f>
        <v>0.875</v>
      </c>
      <c r="AD135" s="9">
        <f>IFERROR((SUMIF($J$2:J135,K135,$M$2:M135))/(COUNTIF($J$2:J135,K135)),0)</f>
        <v>1.875</v>
      </c>
      <c r="AE135" s="9">
        <f t="shared" si="80"/>
        <v>-1</v>
      </c>
      <c r="AF135" s="1">
        <f>IFERROR((SUMIF(K$2:K135,K135,M$2:M135)-M135)/(COUNTIF($K$2:K135,K135)-1),0)</f>
        <v>2.2000000000000002</v>
      </c>
      <c r="AG135" s="1">
        <f>IFERROR((SUMIF(K$2:K135,K135,L$2:L135)-L135)/(COUNTIF($K$2:K135,K135)-1),0)</f>
        <v>1.3</v>
      </c>
      <c r="AH135" s="1">
        <f t="shared" si="81"/>
        <v>0.90000000000000013</v>
      </c>
      <c r="AI135" s="1">
        <f t="shared" si="96"/>
        <v>3</v>
      </c>
      <c r="AJ135" s="1">
        <f t="shared" si="97"/>
        <v>0</v>
      </c>
      <c r="AK135" s="1">
        <f>SUMIF($J$2:K135,J135,AI$2:AJ135)-AI135</f>
        <v>25</v>
      </c>
      <c r="AL135" s="1">
        <f>SUMIF($AY$2:AZ135,AY135,$BI$2:BJ135)-BI135</f>
        <v>23</v>
      </c>
      <c r="AM135" s="1">
        <f>IFERROR((AK135)/(COUNTIF($J$2:K135,J135)-1),0)</f>
        <v>1.4705882352941178</v>
      </c>
      <c r="AN135" s="1">
        <f>IFERROR((AL135)/(COUNTIF($J$2:K135,K135)-1),0)</f>
        <v>1.2777777777777777</v>
      </c>
      <c r="AT135" s="1" t="str">
        <f t="shared" si="98"/>
        <v>FC Admira Wacker Mödling</v>
      </c>
      <c r="AU135" s="1" t="str">
        <f t="shared" si="99"/>
        <v>SV Mattersburg</v>
      </c>
      <c r="AV135">
        <f t="shared" si="100"/>
        <v>0</v>
      </c>
      <c r="AW135" s="1">
        <f t="shared" si="101"/>
        <v>2</v>
      </c>
      <c r="AY135" t="str">
        <f t="shared" si="32"/>
        <v>SV Mattersburg</v>
      </c>
      <c r="AZ135" t="str">
        <f t="shared" si="33"/>
        <v>FC Admira Wacker Mödling</v>
      </c>
      <c r="BA135">
        <f t="shared" si="34"/>
        <v>0</v>
      </c>
      <c r="BB135">
        <f t="shared" si="35"/>
        <v>2</v>
      </c>
      <c r="BD135" t="str">
        <f t="shared" si="36"/>
        <v>SV Mattersburg</v>
      </c>
      <c r="BE135" t="str">
        <f t="shared" si="37"/>
        <v>FC Admira Wacker Mödling</v>
      </c>
      <c r="BF135">
        <f t="shared" si="102"/>
        <v>2</v>
      </c>
      <c r="BG135">
        <f t="shared" si="103"/>
        <v>0</v>
      </c>
      <c r="BI135">
        <f t="shared" si="38"/>
        <v>0</v>
      </c>
      <c r="BJ135">
        <f t="shared" si="39"/>
        <v>3</v>
      </c>
    </row>
    <row r="136" spans="1:62" x14ac:dyDescent="0.3">
      <c r="A136" t="s">
        <v>47</v>
      </c>
      <c r="B136" s="15">
        <v>43065</v>
      </c>
      <c r="C136" t="s">
        <v>35</v>
      </c>
      <c r="D136" t="s">
        <v>94</v>
      </c>
      <c r="E136" t="s">
        <v>64</v>
      </c>
      <c r="F136" s="11">
        <v>0.6875</v>
      </c>
      <c r="G136">
        <v>24375</v>
      </c>
      <c r="H136" s="1">
        <v>3</v>
      </c>
      <c r="I136" s="1">
        <v>0</v>
      </c>
      <c r="J136" s="1" t="s">
        <v>71</v>
      </c>
      <c r="K136" s="1" t="s">
        <v>40</v>
      </c>
      <c r="L136" s="1">
        <v>2</v>
      </c>
      <c r="M136" s="1">
        <v>3</v>
      </c>
      <c r="N136" s="1" t="str">
        <f t="shared" si="93"/>
        <v>N</v>
      </c>
      <c r="O136" s="1" t="str">
        <f t="shared" si="94"/>
        <v>S</v>
      </c>
      <c r="P136" s="1">
        <f t="shared" si="95"/>
        <v>-1</v>
      </c>
      <c r="Q136" s="4">
        <f>IFERROR((SUMIF($J$2:K136,J136,$L$2:M136)-L136)/(COUNTIF($J$2:K136,J136)-1),0)</f>
        <v>1.8333333333333333</v>
      </c>
      <c r="R136" s="4">
        <f>IFERROR((SUMIF($AT$2:AT136,AT136,$AV$2:AW136)-AV136)/(COUNTIF($J$2:K136,J136)-1),0)</f>
        <v>0.44444444444444442</v>
      </c>
      <c r="S136" s="4">
        <f t="shared" si="76"/>
        <v>1.3888888888888888</v>
      </c>
      <c r="T136" s="5">
        <f>IFERROR((SUMIF($AY$2:AZ136,AY136,$BA$2:BB136)-BA136)/(COUNTIF($J$2:K136,K136)-1),0)</f>
        <v>2.2758620689655173</v>
      </c>
      <c r="U136" s="5">
        <f>IFERROR((SUMIF($BD$2:BE136,BD136,$BF$2:BG136)-BF136)/(COUNTIF($J$2:K136,K136)-1),0)</f>
        <v>0.51724137931034486</v>
      </c>
      <c r="V136" s="5">
        <f t="shared" si="77"/>
        <v>1.7586206896551726</v>
      </c>
      <c r="W136" s="9">
        <f>IFERROR((SUMIF($J$2:J136,J136,L$2:L136)-L136)/(COUNTIF($J$2:J136,J136)-1),0)</f>
        <v>1.7142857142857142</v>
      </c>
      <c r="X136" s="9">
        <f>IFERROR((SUMIF($J$2:J136,J136,M$2:M136)-M136)/(COUNTIF($J$2:J136,J136)-1),0)</f>
        <v>1.1428571428571428</v>
      </c>
      <c r="Y136" s="9">
        <f t="shared" si="78"/>
        <v>0.5714285714285714</v>
      </c>
      <c r="Z136" s="1">
        <f>IFERROR((SUMIF($K$2:K136,J136,$M$2:M136))/(COUNTIF($K$2:K136,J136)),0)</f>
        <v>1.9090909090909092</v>
      </c>
      <c r="AA136" s="1">
        <f>IFERROR((SUMIF($K$2:K136,J136,$L$2:L136))/(COUNTIF($K$2:K136,J136)),0)</f>
        <v>0.90909090909090906</v>
      </c>
      <c r="AB136" s="1">
        <f t="shared" si="79"/>
        <v>1</v>
      </c>
      <c r="AC136" s="9">
        <f>IFERROR((SUMIF($J$2:J136,K136,$L$2:L136))/(COUNTIF($J$2:J136,K136)),0)</f>
        <v>2.4285714285714284</v>
      </c>
      <c r="AD136" s="9">
        <f>IFERROR((SUMIF($J$2:J136,K136,$M$2:M136))/(COUNTIF($J$2:J136,K136)),0)</f>
        <v>0.5</v>
      </c>
      <c r="AE136" s="9">
        <f t="shared" si="80"/>
        <v>1.9285714285714284</v>
      </c>
      <c r="AF136" s="1">
        <f>IFERROR((SUMIF(K$2:K136,K136,M$2:M136)-M136)/(COUNTIF($K$2:K136,K136)-1),0)</f>
        <v>2.1333333333333333</v>
      </c>
      <c r="AG136" s="1">
        <f>IFERROR((SUMIF(K$2:K136,K136,L$2:L136)-L136)/(COUNTIF($K$2:K136,K136)-1),0)</f>
        <v>0.53333333333333333</v>
      </c>
      <c r="AH136" s="1">
        <f t="shared" si="81"/>
        <v>1.6</v>
      </c>
      <c r="AI136" s="1">
        <f t="shared" si="96"/>
        <v>0</v>
      </c>
      <c r="AJ136" s="1">
        <f t="shared" si="97"/>
        <v>3</v>
      </c>
      <c r="AK136" s="1">
        <f>SUMIF($J$2:K136,J136,AI$2:AJ136)-AI136</f>
        <v>38</v>
      </c>
      <c r="AL136" s="1">
        <f>SUMIF($AY$2:AZ136,AY136,$BI$2:BJ136)-BI136</f>
        <v>66</v>
      </c>
      <c r="AM136" s="1">
        <f>IFERROR((AK136)/(COUNTIF($J$2:K136,J136)-1),0)</f>
        <v>2.1111111111111112</v>
      </c>
      <c r="AN136" s="1">
        <f>IFERROR((AL136)/(COUNTIF($J$2:K136,K136)-1),0)</f>
        <v>2.2758620689655173</v>
      </c>
      <c r="AT136" s="1" t="str">
        <f t="shared" si="98"/>
        <v>SK Rapid Wien</v>
      </c>
      <c r="AU136" s="1" t="str">
        <f t="shared" si="99"/>
        <v>Red Bull Salzburg</v>
      </c>
      <c r="AV136">
        <f t="shared" si="100"/>
        <v>3</v>
      </c>
      <c r="AW136" s="1">
        <f t="shared" si="101"/>
        <v>2</v>
      </c>
      <c r="AY136" t="str">
        <f t="shared" si="32"/>
        <v>Red Bull Salzburg</v>
      </c>
      <c r="AZ136" t="str">
        <f t="shared" si="33"/>
        <v>SK Rapid Wien</v>
      </c>
      <c r="BA136">
        <f t="shared" si="34"/>
        <v>3</v>
      </c>
      <c r="BB136">
        <f t="shared" si="35"/>
        <v>2</v>
      </c>
      <c r="BD136" t="str">
        <f t="shared" si="36"/>
        <v>Red Bull Salzburg</v>
      </c>
      <c r="BE136" t="str">
        <f t="shared" si="37"/>
        <v>SK Rapid Wien</v>
      </c>
      <c r="BF136">
        <f t="shared" si="102"/>
        <v>2</v>
      </c>
      <c r="BG136">
        <f t="shared" si="103"/>
        <v>3</v>
      </c>
      <c r="BI136">
        <f t="shared" si="38"/>
        <v>3</v>
      </c>
      <c r="BJ136">
        <f t="shared" si="39"/>
        <v>0</v>
      </c>
    </row>
    <row r="137" spans="1:62" x14ac:dyDescent="0.3">
      <c r="A137" t="s">
        <v>47</v>
      </c>
      <c r="B137" s="15" t="s">
        <v>98</v>
      </c>
      <c r="C137" t="s">
        <v>35</v>
      </c>
      <c r="D137" t="s">
        <v>94</v>
      </c>
      <c r="E137" t="s">
        <v>64</v>
      </c>
      <c r="F137" s="11">
        <v>0.58333333333333337</v>
      </c>
      <c r="G137">
        <v>3500</v>
      </c>
      <c r="H137" s="1">
        <v>3</v>
      </c>
      <c r="I137" s="1">
        <v>0</v>
      </c>
      <c r="J137" s="1" t="s">
        <v>49</v>
      </c>
      <c r="K137" s="1" t="s">
        <v>81</v>
      </c>
      <c r="L137" s="1">
        <v>1</v>
      </c>
      <c r="M137" s="1">
        <v>2</v>
      </c>
      <c r="N137" s="1" t="str">
        <f t="shared" si="93"/>
        <v>N</v>
      </c>
      <c r="O137" s="1" t="str">
        <f t="shared" si="94"/>
        <v>S</v>
      </c>
      <c r="P137" s="1">
        <f t="shared" si="95"/>
        <v>-1</v>
      </c>
      <c r="Q137" s="4">
        <f>IFERROR((SUMIF($J$2:K137,J137,$L$2:M137)-L137)/(COUNTIF($J$2:K137,J137)-1),0)</f>
        <v>1.0555555555555556</v>
      </c>
      <c r="R137" s="4">
        <f>IFERROR((SUMIF($AT$2:AT137,AT137,$AV$2:AW137)-AV137)/(COUNTIF($J$2:K137,J137)-1),0)</f>
        <v>0.3888888888888889</v>
      </c>
      <c r="S137" s="4">
        <f t="shared" si="76"/>
        <v>0.66666666666666674</v>
      </c>
      <c r="T137" s="5">
        <f>IFERROR((SUMIF($AY$2:AZ137,AY137,$BA$2:BB137)-BA137)/(COUNTIF($J$2:K137,K137)-1),0)</f>
        <v>1.5925925925925926</v>
      </c>
      <c r="U137" s="5">
        <f>IFERROR((SUMIF($BD$2:BE137,BD137,$BF$2:BG137)-BF137)/(COUNTIF($J$2:K137,K137)-1),0)</f>
        <v>1.7037037037037037</v>
      </c>
      <c r="V137" s="5">
        <f t="shared" si="77"/>
        <v>-0.11111111111111116</v>
      </c>
      <c r="W137" s="9">
        <f>IFERROR((SUMIF($J$2:J137,J137,L$2:L137)-L137)/(COUNTIF($J$2:J137,J137)-1),0)</f>
        <v>1</v>
      </c>
      <c r="X137" s="9">
        <f>IFERROR((SUMIF($J$2:J137,J137,M$2:M137)-M137)/(COUNTIF($J$2:J137,J137)-1),0)</f>
        <v>1</v>
      </c>
      <c r="Y137" s="9">
        <f t="shared" si="78"/>
        <v>0</v>
      </c>
      <c r="Z137" s="1">
        <f>IFERROR((SUMIF($K$2:K137,J137,$M$2:M137))/(COUNTIF($K$2:K137,J137)),0)</f>
        <v>1.0909090909090908</v>
      </c>
      <c r="AA137" s="1">
        <f>IFERROR((SUMIF($K$2:K137,J137,$L$2:L137))/(COUNTIF($K$2:K137,J137)),0)</f>
        <v>1.5454545454545454</v>
      </c>
      <c r="AB137" s="1">
        <f t="shared" si="79"/>
        <v>-0.45454545454545459</v>
      </c>
      <c r="AC137" s="9">
        <f>IFERROR((SUMIF($J$2:J137,K137,$L$2:L137))/(COUNTIF($J$2:J137,K137)),0)</f>
        <v>1.4615384615384615</v>
      </c>
      <c r="AD137" s="9">
        <f>IFERROR((SUMIF($J$2:J137,K137,$M$2:M137))/(COUNTIF($J$2:J137,K137)),0)</f>
        <v>1.8461538461538463</v>
      </c>
      <c r="AE137" s="9">
        <f t="shared" si="80"/>
        <v>-0.3846153846153848</v>
      </c>
      <c r="AF137" s="1">
        <f>IFERROR((SUMIF(K$2:K137,K137,M$2:M137)-M137)/(COUNTIF($K$2:K137,K137)-1),0)</f>
        <v>1.7142857142857142</v>
      </c>
      <c r="AG137" s="1">
        <f>IFERROR((SUMIF(K$2:K137,K137,L$2:L137)-L137)/(COUNTIF($K$2:K137,K137)-1),0)</f>
        <v>1.5714285714285714</v>
      </c>
      <c r="AH137" s="1">
        <f t="shared" si="81"/>
        <v>0.14285714285714279</v>
      </c>
      <c r="AI137" s="1">
        <f t="shared" si="96"/>
        <v>0</v>
      </c>
      <c r="AJ137" s="1">
        <f t="shared" si="97"/>
        <v>3</v>
      </c>
      <c r="AK137" s="1">
        <f>SUMIF($J$2:K137,J137,AI$2:AJ137)-AI137</f>
        <v>20</v>
      </c>
      <c r="AL137" s="1">
        <f>SUMIF($AY$2:AZ137,AY137,$BI$2:BJ137)-BI137</f>
        <v>34</v>
      </c>
      <c r="AM137" s="1">
        <f>IFERROR((AK137)/(COUNTIF($J$2:K137,J137)-1),0)</f>
        <v>1.1111111111111112</v>
      </c>
      <c r="AN137" s="1">
        <f>IFERROR((AL137)/(COUNTIF($J$2:K137,K137)-1),0)</f>
        <v>1.2592592592592593</v>
      </c>
      <c r="AT137" s="1" t="str">
        <f t="shared" si="98"/>
        <v>Wolfsberger AC</v>
      </c>
      <c r="AU137" s="1" t="str">
        <f t="shared" si="99"/>
        <v>FK Austria Wien</v>
      </c>
      <c r="AV137">
        <f t="shared" si="100"/>
        <v>2</v>
      </c>
      <c r="AW137" s="1">
        <f t="shared" si="101"/>
        <v>1</v>
      </c>
      <c r="AY137" t="str">
        <f t="shared" si="32"/>
        <v>FK Austria Wien</v>
      </c>
      <c r="AZ137" t="str">
        <f t="shared" si="33"/>
        <v>Wolfsberger AC</v>
      </c>
      <c r="BA137">
        <f t="shared" si="34"/>
        <v>2</v>
      </c>
      <c r="BB137">
        <f t="shared" si="35"/>
        <v>1</v>
      </c>
      <c r="BD137" t="str">
        <f t="shared" si="36"/>
        <v>FK Austria Wien</v>
      </c>
      <c r="BE137" t="str">
        <f t="shared" si="37"/>
        <v>Wolfsberger AC</v>
      </c>
      <c r="BF137">
        <f t="shared" si="102"/>
        <v>1</v>
      </c>
      <c r="BG137">
        <f t="shared" si="103"/>
        <v>2</v>
      </c>
      <c r="BI137">
        <f t="shared" si="38"/>
        <v>3</v>
      </c>
      <c r="BJ137">
        <f t="shared" si="39"/>
        <v>0</v>
      </c>
    </row>
    <row r="138" spans="1:62" x14ac:dyDescent="0.3">
      <c r="A138" t="s">
        <v>47</v>
      </c>
      <c r="B138" s="15" t="s">
        <v>184</v>
      </c>
      <c r="C138" t="s">
        <v>35</v>
      </c>
      <c r="D138" t="s">
        <v>94</v>
      </c>
      <c r="E138" t="s">
        <v>37</v>
      </c>
      <c r="F138" s="11">
        <v>0.79166666666666663</v>
      </c>
      <c r="G138">
        <v>6527</v>
      </c>
      <c r="H138" s="1">
        <v>3</v>
      </c>
      <c r="I138" s="1">
        <v>0</v>
      </c>
      <c r="J138" s="1" t="s">
        <v>68</v>
      </c>
      <c r="K138" s="1" t="s">
        <v>56</v>
      </c>
      <c r="L138" s="1">
        <v>6</v>
      </c>
      <c r="M138" s="1">
        <v>1</v>
      </c>
      <c r="N138" s="1" t="str">
        <f t="shared" si="93"/>
        <v>S</v>
      </c>
      <c r="O138" s="1" t="str">
        <f t="shared" si="94"/>
        <v>N</v>
      </c>
      <c r="P138" s="1">
        <f t="shared" si="95"/>
        <v>5</v>
      </c>
      <c r="Q138" s="4">
        <f>IFERROR((SUMIF($J$2:K138,J138,$L$2:M138)-L138)/(COUNTIF($J$2:K138,J138)-1),0)</f>
        <v>1.826086956521739</v>
      </c>
      <c r="R138" s="4">
        <f>IFERROR((SUMIF($AT$2:AT138,AT138,$AV$2:AW138)-AV138)/(COUNTIF($J$2:K138,J138)-1),0)</f>
        <v>0.39130434782608697</v>
      </c>
      <c r="S138" s="4">
        <f t="shared" si="76"/>
        <v>1.4347826086956521</v>
      </c>
      <c r="T138" s="5">
        <f>IFERROR((SUMIF($AY$2:AZ138,AY138,$BA$2:BB138)-BA138)/(COUNTIF($J$2:K138,K138)-1),0)</f>
        <v>1.8333333333333333</v>
      </c>
      <c r="U138" s="5">
        <f>IFERROR((SUMIF($BD$2:BE138,BD138,$BF$2:BG138)-BF138)/(COUNTIF($J$2:K138,K138)-1),0)</f>
        <v>1.6111111111111112</v>
      </c>
      <c r="V138" s="5">
        <f t="shared" si="77"/>
        <v>0.2222222222222221</v>
      </c>
      <c r="W138" s="9">
        <f>IFERROR((SUMIF($J$2:J138,J138,L$2:L138)-L138)/(COUNTIF($J$2:J138,J138)-1),0)</f>
        <v>1.6363636363636365</v>
      </c>
      <c r="X138" s="9">
        <f>IFERROR((SUMIF($J$2:J138,J138,M$2:M138)-M138)/(COUNTIF($J$2:J138,J138)-1),0)</f>
        <v>0.81818181818181823</v>
      </c>
      <c r="Y138" s="9">
        <f t="shared" si="78"/>
        <v>0.81818181818181823</v>
      </c>
      <c r="Z138" s="1">
        <f>IFERROR((SUMIF($K$2:K138,J138,$M$2:M138))/(COUNTIF($K$2:K138,J138)),0)</f>
        <v>2</v>
      </c>
      <c r="AA138" s="1">
        <f>IFERROR((SUMIF($K$2:K138,J138,$L$2:L138))/(COUNTIF($K$2:K138,J138)),0)</f>
        <v>1.3333333333333333</v>
      </c>
      <c r="AB138" s="1">
        <f t="shared" si="79"/>
        <v>0.66666666666666674</v>
      </c>
      <c r="AC138" s="9">
        <f>IFERROR((SUMIF($J$2:J138,K138,$L$2:L138))/(COUNTIF($J$2:J138,K138)),0)</f>
        <v>2.125</v>
      </c>
      <c r="AD138" s="9">
        <f>IFERROR((SUMIF($J$2:J138,K138,$M$2:M138))/(COUNTIF($J$2:J138,K138)),0)</f>
        <v>1.125</v>
      </c>
      <c r="AE138" s="9">
        <f t="shared" si="80"/>
        <v>1</v>
      </c>
      <c r="AF138" s="1">
        <f>IFERROR((SUMIF(K$2:K138,K138,M$2:M138)-M138)/(COUNTIF($K$2:K138,K138)-1),0)</f>
        <v>1.6</v>
      </c>
      <c r="AG138" s="1">
        <f>IFERROR((SUMIF(K$2:K138,K138,L$2:L138)-L138)/(COUNTIF($K$2:K138,K138)-1),0)</f>
        <v>2</v>
      </c>
      <c r="AH138" s="1">
        <f t="shared" si="81"/>
        <v>-0.39999999999999991</v>
      </c>
      <c r="AI138" s="1">
        <f t="shared" si="96"/>
        <v>3</v>
      </c>
      <c r="AJ138" s="1">
        <f t="shared" si="97"/>
        <v>0</v>
      </c>
      <c r="AK138" s="1">
        <f>SUMIF($J$2:K138,J138,AI$2:AJ138)-AI138</f>
        <v>48</v>
      </c>
      <c r="AL138" s="1">
        <f>SUMIF($AY$2:AZ138,AY138,$BI$2:BJ138)-BI138</f>
        <v>28</v>
      </c>
      <c r="AM138" s="1">
        <f>IFERROR((AK138)/(COUNTIF($J$2:K138,J138)-1),0)</f>
        <v>2.0869565217391304</v>
      </c>
      <c r="AN138" s="1">
        <f>IFERROR((AL138)/(COUNTIF($J$2:K138,K138)-1),0)</f>
        <v>1.5555555555555556</v>
      </c>
      <c r="AT138" s="1" t="str">
        <f t="shared" si="98"/>
        <v>SK Sturm Graz</v>
      </c>
      <c r="AU138" s="1" t="str">
        <f t="shared" si="99"/>
        <v>FC Admira Wacker Mödling</v>
      </c>
      <c r="AV138">
        <f t="shared" si="100"/>
        <v>1</v>
      </c>
      <c r="AW138" s="1">
        <f t="shared" si="101"/>
        <v>6</v>
      </c>
      <c r="AY138" t="str">
        <f t="shared" si="32"/>
        <v>FC Admira Wacker Mödling</v>
      </c>
      <c r="AZ138" t="str">
        <f t="shared" si="33"/>
        <v>SK Sturm Graz</v>
      </c>
      <c r="BA138">
        <f t="shared" si="34"/>
        <v>1</v>
      </c>
      <c r="BB138">
        <f t="shared" si="35"/>
        <v>6</v>
      </c>
      <c r="BD138" t="str">
        <f t="shared" si="36"/>
        <v>FC Admira Wacker Mödling</v>
      </c>
      <c r="BE138" t="str">
        <f t="shared" si="37"/>
        <v>SK Sturm Graz</v>
      </c>
      <c r="BF138">
        <f t="shared" si="102"/>
        <v>6</v>
      </c>
      <c r="BG138">
        <f t="shared" si="103"/>
        <v>1</v>
      </c>
      <c r="BI138">
        <f t="shared" si="38"/>
        <v>0</v>
      </c>
      <c r="BJ138">
        <f t="shared" si="39"/>
        <v>3</v>
      </c>
    </row>
    <row r="139" spans="1:62" x14ac:dyDescent="0.3">
      <c r="A139" t="s">
        <v>47</v>
      </c>
      <c r="B139" s="15">
        <v>43068</v>
      </c>
      <c r="C139" t="s">
        <v>35</v>
      </c>
      <c r="D139" t="s">
        <v>94</v>
      </c>
      <c r="E139" t="s">
        <v>46</v>
      </c>
      <c r="F139" s="11">
        <v>0.77083333333333337</v>
      </c>
      <c r="G139">
        <v>3922</v>
      </c>
      <c r="H139" s="1">
        <v>3</v>
      </c>
      <c r="I139" s="1">
        <v>0</v>
      </c>
      <c r="J139" s="1" t="s">
        <v>40</v>
      </c>
      <c r="K139" s="1" t="s">
        <v>76</v>
      </c>
      <c r="L139" s="1">
        <v>2</v>
      </c>
      <c r="M139" s="1">
        <v>0</v>
      </c>
      <c r="N139" s="1" t="str">
        <f t="shared" si="93"/>
        <v>S</v>
      </c>
      <c r="O139" s="1" t="str">
        <f t="shared" si="94"/>
        <v>N</v>
      </c>
      <c r="P139" s="1">
        <f t="shared" si="95"/>
        <v>2</v>
      </c>
      <c r="Q139" s="4">
        <f>IFERROR((SUMIF($J$2:K139,J139,$L$2:M139)-L139)/(COUNTIF($J$2:K139,J139)-1),0)</f>
        <v>2.2999999999999998</v>
      </c>
      <c r="R139" s="4">
        <f>IFERROR((SUMIF($AT$2:AT139,AT139,$AV$2:AW139)-AV139)/(COUNTIF($J$2:K139,J139)-1),0)</f>
        <v>0.23333333333333334</v>
      </c>
      <c r="S139" s="4">
        <f t="shared" si="76"/>
        <v>2.0666666666666664</v>
      </c>
      <c r="T139" s="5">
        <f>IFERROR((SUMIF($AY$2:AZ139,AY139,$BA$2:BB139)-BA139)/(COUNTIF($J$2:K139,K139)-1),0)</f>
        <v>1.5263157894736843</v>
      </c>
      <c r="U139" s="5">
        <f>IFERROR((SUMIF($BD$2:BE139,BD139,$BF$2:BG139)-BF139)/(COUNTIF($J$2:K139,K139)-1),0)</f>
        <v>1.5789473684210527</v>
      </c>
      <c r="V139" s="5">
        <f t="shared" si="77"/>
        <v>-5.2631578947368363E-2</v>
      </c>
      <c r="W139" s="9">
        <f>IFERROR((SUMIF($J$2:J139,J139,L$2:L139)-L139)/(COUNTIF($J$2:J139,J139)-1),0)</f>
        <v>2.4285714285714284</v>
      </c>
      <c r="X139" s="9">
        <f>IFERROR((SUMIF($J$2:J139,J139,M$2:M139)-M139)/(COUNTIF($J$2:J139,J139)-1),0)</f>
        <v>0.5</v>
      </c>
      <c r="Y139" s="9">
        <f t="shared" si="78"/>
        <v>1.9285714285714284</v>
      </c>
      <c r="Z139" s="1">
        <f>IFERROR((SUMIF($K$2:K139,J139,$M$2:M139))/(COUNTIF($K$2:K139,J139)),0)</f>
        <v>2.1875</v>
      </c>
      <c r="AA139" s="1">
        <f>IFERROR((SUMIF($K$2:K139,J139,$L$2:L139))/(COUNTIF($K$2:K139,J139)),0)</f>
        <v>0.625</v>
      </c>
      <c r="AB139" s="1">
        <f t="shared" si="79"/>
        <v>1.5625</v>
      </c>
      <c r="AC139" s="9">
        <f>IFERROR((SUMIF($J$2:J139,K139,$L$2:L139))/(COUNTIF($J$2:J139,K139)),0)</f>
        <v>0.875</v>
      </c>
      <c r="AD139" s="9">
        <f>IFERROR((SUMIF($J$2:J139,K139,$M$2:M139))/(COUNTIF($J$2:J139,K139)),0)</f>
        <v>1.875</v>
      </c>
      <c r="AE139" s="9">
        <f t="shared" si="80"/>
        <v>-1</v>
      </c>
      <c r="AF139" s="1">
        <f>IFERROR((SUMIF(K$2:K139,K139,M$2:M139)-M139)/(COUNTIF($K$2:K139,K139)-1),0)</f>
        <v>2</v>
      </c>
      <c r="AG139" s="1">
        <f>IFERROR((SUMIF(K$2:K139,K139,L$2:L139)-L139)/(COUNTIF($K$2:K139,K139)-1),0)</f>
        <v>1.3636363636363635</v>
      </c>
      <c r="AH139" s="1">
        <f t="shared" si="81"/>
        <v>0.63636363636363646</v>
      </c>
      <c r="AI139" s="1">
        <f t="shared" si="96"/>
        <v>3</v>
      </c>
      <c r="AJ139" s="1">
        <f t="shared" si="97"/>
        <v>0</v>
      </c>
      <c r="AK139" s="1">
        <f>SUMIF($J$2:K139,J139,AI$2:AJ139)-AI139</f>
        <v>69</v>
      </c>
      <c r="AL139" s="1">
        <f>SUMIF($AY$2:AZ139,AY139,$BI$2:BJ139)-BI139</f>
        <v>23</v>
      </c>
      <c r="AM139" s="1">
        <f>IFERROR((AK139)/(COUNTIF($J$2:K139,J139)-1),0)</f>
        <v>2.2999999999999998</v>
      </c>
      <c r="AN139" s="1">
        <f>IFERROR((AL139)/(COUNTIF($J$2:K139,K139)-1),0)</f>
        <v>1.2105263157894737</v>
      </c>
      <c r="AT139" s="1" t="str">
        <f t="shared" si="98"/>
        <v>Red Bull Salzburg</v>
      </c>
      <c r="AU139" s="1" t="str">
        <f t="shared" si="99"/>
        <v>SV Mattersburg</v>
      </c>
      <c r="AV139">
        <f t="shared" si="100"/>
        <v>0</v>
      </c>
      <c r="AW139" s="1">
        <f t="shared" si="101"/>
        <v>2</v>
      </c>
      <c r="AY139" t="str">
        <f t="shared" si="32"/>
        <v>SV Mattersburg</v>
      </c>
      <c r="AZ139" t="str">
        <f t="shared" si="33"/>
        <v>Red Bull Salzburg</v>
      </c>
      <c r="BA139">
        <f t="shared" si="34"/>
        <v>0</v>
      </c>
      <c r="BB139">
        <f t="shared" si="35"/>
        <v>2</v>
      </c>
      <c r="BD139" t="str">
        <f t="shared" si="36"/>
        <v>SV Mattersburg</v>
      </c>
      <c r="BE139" t="str">
        <f t="shared" si="37"/>
        <v>Red Bull Salzburg</v>
      </c>
      <c r="BF139">
        <f t="shared" si="102"/>
        <v>2</v>
      </c>
      <c r="BG139">
        <f t="shared" si="103"/>
        <v>0</v>
      </c>
      <c r="BI139">
        <f t="shared" si="38"/>
        <v>0</v>
      </c>
      <c r="BJ139">
        <f t="shared" si="39"/>
        <v>3</v>
      </c>
    </row>
    <row r="140" spans="1:62" x14ac:dyDescent="0.3">
      <c r="A140" t="s">
        <v>47</v>
      </c>
      <c r="B140" s="15" t="s">
        <v>99</v>
      </c>
      <c r="C140" t="s">
        <v>35</v>
      </c>
      <c r="D140" t="s">
        <v>94</v>
      </c>
      <c r="E140" t="s">
        <v>46</v>
      </c>
      <c r="F140" s="11">
        <v>0.77083333333333337</v>
      </c>
      <c r="G140">
        <v>2214</v>
      </c>
      <c r="H140" s="1">
        <v>3</v>
      </c>
      <c r="I140" s="1">
        <v>0</v>
      </c>
      <c r="J140" s="1" t="s">
        <v>65</v>
      </c>
      <c r="K140" s="1" t="s">
        <v>81</v>
      </c>
      <c r="L140" s="1">
        <v>1</v>
      </c>
      <c r="M140" s="1">
        <v>0</v>
      </c>
      <c r="N140" s="1" t="str">
        <f t="shared" si="93"/>
        <v>S</v>
      </c>
      <c r="O140" s="1" t="str">
        <f t="shared" si="94"/>
        <v>N</v>
      </c>
      <c r="P140" s="1">
        <f t="shared" si="95"/>
        <v>1</v>
      </c>
      <c r="Q140" s="4">
        <f>IFERROR((SUMIF($J$2:K140,J140,$L$2:M140)-L140)/(COUNTIF($J$2:K140,J140)-1),0)</f>
        <v>0.6470588235294118</v>
      </c>
      <c r="R140" s="4">
        <f>IFERROR((SUMIF($AT$2:AT140,AT140,$AV$2:AW140)-AV140)/(COUNTIF($J$2:K140,J140)-1),0)</f>
        <v>0.82352941176470584</v>
      </c>
      <c r="S140" s="4">
        <f t="shared" si="76"/>
        <v>-0.17647058823529405</v>
      </c>
      <c r="T140" s="5">
        <f>IFERROR((SUMIF($AY$2:AZ140,AY140,$BA$2:BB140)-BA140)/(COUNTIF($J$2:K140,K140)-1),0)</f>
        <v>1.6071428571428572</v>
      </c>
      <c r="U140" s="5">
        <f>IFERROR((SUMIF($BD$2:BE140,BD140,$BF$2:BG140)-BF140)/(COUNTIF($J$2:K140,K140)-1),0)</f>
        <v>1.6785714285714286</v>
      </c>
      <c r="V140" s="5">
        <f t="shared" si="77"/>
        <v>-7.1428571428571397E-2</v>
      </c>
      <c r="W140" s="9">
        <f>IFERROR((SUMIF($J$2:J140,J140,L$2:L140)-L140)/(COUNTIF($J$2:J140,J140)-1),0)</f>
        <v>0.5</v>
      </c>
      <c r="X140" s="9">
        <f>IFERROR((SUMIF($J$2:J140,J140,M$2:M140)-M140)/(COUNTIF($J$2:J140,J140)-1),0)</f>
        <v>1.75</v>
      </c>
      <c r="Y140" s="9">
        <f t="shared" si="78"/>
        <v>-1.25</v>
      </c>
      <c r="Z140" s="1">
        <f>IFERROR((SUMIF($K$2:K140,J140,$M$2:M140))/(COUNTIF($K$2:K140,J140)),0)</f>
        <v>0.77777777777777779</v>
      </c>
      <c r="AA140" s="1">
        <f>IFERROR((SUMIF($K$2:K140,J140,$L$2:L140))/(COUNTIF($K$2:K140,J140)),0)</f>
        <v>2.6666666666666665</v>
      </c>
      <c r="AB140" s="1">
        <f t="shared" si="79"/>
        <v>-1.8888888888888888</v>
      </c>
      <c r="AC140" s="9">
        <f>IFERROR((SUMIF($J$2:J140,K140,$L$2:L140))/(COUNTIF($J$2:J140,K140)),0)</f>
        <v>1.4615384615384615</v>
      </c>
      <c r="AD140" s="9">
        <f>IFERROR((SUMIF($J$2:J140,K140,$M$2:M140))/(COUNTIF($J$2:J140,K140)),0)</f>
        <v>1.8461538461538463</v>
      </c>
      <c r="AE140" s="9">
        <f t="shared" si="80"/>
        <v>-0.3846153846153848</v>
      </c>
      <c r="AF140" s="1">
        <f>IFERROR((SUMIF(K$2:K140,K140,M$2:M140)-M140)/(COUNTIF($K$2:K140,K140)-1),0)</f>
        <v>1.7333333333333334</v>
      </c>
      <c r="AG140" s="1">
        <f>IFERROR((SUMIF(K$2:K140,K140,L$2:L140)-L140)/(COUNTIF($K$2:K140,K140)-1),0)</f>
        <v>1.5333333333333334</v>
      </c>
      <c r="AH140" s="1">
        <f t="shared" si="81"/>
        <v>0.19999999999999996</v>
      </c>
      <c r="AI140" s="1">
        <f t="shared" si="96"/>
        <v>3</v>
      </c>
      <c r="AJ140" s="1">
        <f t="shared" si="97"/>
        <v>0</v>
      </c>
      <c r="AK140" s="1">
        <f>SUMIF($J$2:K140,J140,AI$2:AJ140)-AI140</f>
        <v>4</v>
      </c>
      <c r="AL140" s="1">
        <f>SUMIF($AY$2:AZ140,AY140,$BI$2:BJ140)-BI140</f>
        <v>37</v>
      </c>
      <c r="AM140" s="1">
        <f>IFERROR((AK140)/(COUNTIF($J$2:K140,J140)-1),0)</f>
        <v>0.23529411764705882</v>
      </c>
      <c r="AN140" s="1">
        <f>IFERROR((AL140)/(COUNTIF($J$2:K140,K140)-1),0)</f>
        <v>1.3214285714285714</v>
      </c>
      <c r="AT140" s="1" t="str">
        <f t="shared" si="98"/>
        <v>SKN St. Pölten</v>
      </c>
      <c r="AU140" s="1" t="str">
        <f t="shared" si="99"/>
        <v>FK Austria Wien</v>
      </c>
      <c r="AV140">
        <f t="shared" si="100"/>
        <v>0</v>
      </c>
      <c r="AW140" s="1">
        <f t="shared" si="101"/>
        <v>1</v>
      </c>
      <c r="AY140" t="str">
        <f t="shared" si="32"/>
        <v>FK Austria Wien</v>
      </c>
      <c r="AZ140" t="str">
        <f t="shared" si="33"/>
        <v>SKN St. Pölten</v>
      </c>
      <c r="BA140">
        <f t="shared" si="34"/>
        <v>0</v>
      </c>
      <c r="BB140">
        <f t="shared" si="35"/>
        <v>1</v>
      </c>
      <c r="BD140" t="str">
        <f t="shared" si="36"/>
        <v>FK Austria Wien</v>
      </c>
      <c r="BE140" t="str">
        <f t="shared" si="37"/>
        <v>SKN St. Pölten</v>
      </c>
      <c r="BF140">
        <f t="shared" si="102"/>
        <v>1</v>
      </c>
      <c r="BG140">
        <f t="shared" si="103"/>
        <v>0</v>
      </c>
      <c r="BI140">
        <f t="shared" si="38"/>
        <v>0</v>
      </c>
      <c r="BJ140">
        <f t="shared" si="39"/>
        <v>3</v>
      </c>
    </row>
    <row r="141" spans="1:62" x14ac:dyDescent="0.3">
      <c r="A141" t="s">
        <v>47</v>
      </c>
      <c r="B141" s="15" t="s">
        <v>99</v>
      </c>
      <c r="C141" t="s">
        <v>35</v>
      </c>
      <c r="D141" t="s">
        <v>94</v>
      </c>
      <c r="E141" t="s">
        <v>46</v>
      </c>
      <c r="F141" s="11">
        <v>0.77083333333333337</v>
      </c>
      <c r="G141">
        <v>4457</v>
      </c>
      <c r="H141" s="1">
        <v>4</v>
      </c>
      <c r="I141" s="1">
        <v>0</v>
      </c>
      <c r="J141" s="1" t="s">
        <v>0</v>
      </c>
      <c r="K141" s="1" t="s">
        <v>49</v>
      </c>
      <c r="L141" s="1">
        <v>2</v>
      </c>
      <c r="M141" s="1">
        <v>0</v>
      </c>
      <c r="N141" s="1" t="str">
        <f t="shared" si="93"/>
        <v>S</v>
      </c>
      <c r="O141" s="1" t="str">
        <f t="shared" si="94"/>
        <v>N</v>
      </c>
      <c r="P141" s="1">
        <f t="shared" si="95"/>
        <v>2</v>
      </c>
      <c r="Q141" s="4">
        <f>IFERROR((SUMIF($J$2:K141,J141,$L$2:M141)-L141)/(COUNTIF($J$2:K141,J141)-1),0)</f>
        <v>1.368421052631579</v>
      </c>
      <c r="R141" s="4">
        <f>IFERROR((SUMIF($AT$2:AT141,AT141,$AV$2:AW141)-AV141)/(COUNTIF($J$2:K141,J141)-1),0)</f>
        <v>0.52631578947368418</v>
      </c>
      <c r="S141" s="4">
        <f t="shared" ref="S141:S181" si="104">Q141-R141</f>
        <v>0.8421052631578948</v>
      </c>
      <c r="T141" s="5">
        <f>IFERROR((SUMIF($AY$2:AZ141,AY141,$BA$2:BB141)-BA141)/(COUNTIF($J$2:K141,K141)-1),0)</f>
        <v>1.0526315789473684</v>
      </c>
      <c r="U141" s="5">
        <f>IFERROR((SUMIF($BD$2:BE141,BD141,$BF$2:BG141)-BF141)/(COUNTIF($J$2:K141,K141)-1),0)</f>
        <v>1.368421052631579</v>
      </c>
      <c r="V141" s="5">
        <f t="shared" ref="V141:V181" si="105">T141-U141</f>
        <v>-0.31578947368421062</v>
      </c>
      <c r="W141" s="9">
        <f>IFERROR((SUMIF($J$2:J141,J141,L$2:L141)-L141)/(COUNTIF($J$2:J141,J141)-1),0)</f>
        <v>1.625</v>
      </c>
      <c r="X141" s="9">
        <f>IFERROR((SUMIF($J$2:J141,J141,M$2:M141)-M141)/(COUNTIF($J$2:J141,J141)-1),0)</f>
        <v>1.25</v>
      </c>
      <c r="Y141" s="9">
        <f t="shared" ref="Y141:Y181" si="106">W141-X141</f>
        <v>0.375</v>
      </c>
      <c r="Z141" s="1">
        <f>IFERROR((SUMIF($K$2:K141,J141,$M$2:M141))/(COUNTIF($K$2:K141,J141)),0)</f>
        <v>1.1818181818181819</v>
      </c>
      <c r="AA141" s="1">
        <f>IFERROR((SUMIF($K$2:K141,J141,$L$2:L141))/(COUNTIF($K$2:K141,J141)),0)</f>
        <v>1.6363636363636365</v>
      </c>
      <c r="AB141" s="1">
        <f t="shared" ref="AB141:AB181" si="107">Z141-AA141</f>
        <v>-0.45454545454545459</v>
      </c>
      <c r="AC141" s="9">
        <f>IFERROR((SUMIF($J$2:J141,K141,$L$2:L141))/(COUNTIF($J$2:J141,K141)),0)</f>
        <v>1</v>
      </c>
      <c r="AD141" s="9">
        <f>IFERROR((SUMIF($J$2:J141,K141,$M$2:M141))/(COUNTIF($J$2:J141,K141)),0)</f>
        <v>1.125</v>
      </c>
      <c r="AE141" s="9">
        <f t="shared" ref="AE141:AE181" si="108">AC141-AD141</f>
        <v>-0.125</v>
      </c>
      <c r="AF141" s="1">
        <f>IFERROR((SUMIF(K$2:K141,K141,M$2:M141)-M141)/(COUNTIF($K$2:K141,K141)-1),0)</f>
        <v>1.0909090909090908</v>
      </c>
      <c r="AG141" s="1">
        <f>IFERROR((SUMIF(K$2:K141,K141,L$2:L141)-L141)/(COUNTIF($K$2:K141,K141)-1),0)</f>
        <v>1.5454545454545454</v>
      </c>
      <c r="AH141" s="1">
        <f t="shared" ref="AH141:AH181" si="109">AF141-AG141</f>
        <v>-0.45454545454545459</v>
      </c>
      <c r="AI141" s="1">
        <f t="shared" si="96"/>
        <v>3</v>
      </c>
      <c r="AJ141" s="1">
        <f t="shared" si="97"/>
        <v>0</v>
      </c>
      <c r="AK141" s="1">
        <f>SUMIF($J$2:K141,J141,AI$2:AJ141)-AI141</f>
        <v>24</v>
      </c>
      <c r="AL141" s="1">
        <f>SUMIF($AY$2:AZ141,AY141,$BI$2:BJ141)-BI141</f>
        <v>20</v>
      </c>
      <c r="AM141" s="1">
        <f>IFERROR((AK141)/(COUNTIF($J$2:K141,J141)-1),0)</f>
        <v>1.263157894736842</v>
      </c>
      <c r="AN141" s="1">
        <f>IFERROR((AL141)/(COUNTIF($J$2:K141,K141)-1),0)</f>
        <v>1.0526315789473684</v>
      </c>
      <c r="AT141" s="1" t="str">
        <f t="shared" si="98"/>
        <v>LASK</v>
      </c>
      <c r="AU141" s="1" t="str">
        <f t="shared" si="99"/>
        <v>Wolfsberger AC</v>
      </c>
      <c r="AV141">
        <f t="shared" si="100"/>
        <v>0</v>
      </c>
      <c r="AW141" s="1">
        <f t="shared" si="101"/>
        <v>2</v>
      </c>
      <c r="AY141" t="str">
        <f t="shared" si="32"/>
        <v>Wolfsberger AC</v>
      </c>
      <c r="AZ141" t="str">
        <f t="shared" si="33"/>
        <v>LASK</v>
      </c>
      <c r="BA141">
        <f t="shared" si="34"/>
        <v>0</v>
      </c>
      <c r="BB141">
        <f t="shared" si="35"/>
        <v>2</v>
      </c>
      <c r="BD141" t="str">
        <f t="shared" si="36"/>
        <v>Wolfsberger AC</v>
      </c>
      <c r="BE141" t="str">
        <f t="shared" si="37"/>
        <v>LASK</v>
      </c>
      <c r="BF141">
        <f t="shared" si="102"/>
        <v>2</v>
      </c>
      <c r="BG141">
        <f t="shared" si="103"/>
        <v>0</v>
      </c>
      <c r="BI141">
        <f t="shared" si="38"/>
        <v>0</v>
      </c>
      <c r="BJ141">
        <f t="shared" si="39"/>
        <v>3</v>
      </c>
    </row>
    <row r="142" spans="1:62" x14ac:dyDescent="0.3">
      <c r="A142" t="s">
        <v>47</v>
      </c>
      <c r="B142" s="15" t="s">
        <v>99</v>
      </c>
      <c r="C142" t="s">
        <v>35</v>
      </c>
      <c r="D142" t="s">
        <v>94</v>
      </c>
      <c r="E142" t="s">
        <v>46</v>
      </c>
      <c r="F142" s="11">
        <v>0.85416666666666663</v>
      </c>
      <c r="G142">
        <v>13400</v>
      </c>
      <c r="H142" s="1">
        <v>3</v>
      </c>
      <c r="I142" s="1">
        <v>0</v>
      </c>
      <c r="J142" s="1" t="s">
        <v>71</v>
      </c>
      <c r="K142" s="1" t="s">
        <v>58</v>
      </c>
      <c r="L142" s="1">
        <v>1</v>
      </c>
      <c r="M142" s="1">
        <v>2</v>
      </c>
      <c r="N142" s="1" t="str">
        <f t="shared" si="93"/>
        <v>N</v>
      </c>
      <c r="O142" s="1" t="str">
        <f t="shared" si="94"/>
        <v>S</v>
      </c>
      <c r="P142" s="1">
        <f t="shared" si="95"/>
        <v>-1</v>
      </c>
      <c r="Q142" s="4">
        <f>IFERROR((SUMIF($J$2:K142,J142,$L$2:M142)-L142)/(COUNTIF($J$2:K142,J142)-1),0)</f>
        <v>1.8421052631578947</v>
      </c>
      <c r="R142" s="4">
        <f>IFERROR((SUMIF($AT$2:AT142,AT142,$AV$2:AW142)-AV142)/(COUNTIF($J$2:K142,J142)-1),0)</f>
        <v>0.57894736842105265</v>
      </c>
      <c r="S142" s="4">
        <f t="shared" si="104"/>
        <v>1.263157894736842</v>
      </c>
      <c r="T142" s="5">
        <f>IFERROR((SUMIF($AY$2:AZ142,AY142,$BA$2:BB142)-BA142)/(COUNTIF($J$2:K142,K142)-1),0)</f>
        <v>1.4615384615384615</v>
      </c>
      <c r="U142" s="5">
        <f>IFERROR((SUMIF($BD$2:BE142,BD142,$BF$2:BG142)-BF142)/(COUNTIF($J$2:K142,K142)-1),0)</f>
        <v>1.3846153846153846</v>
      </c>
      <c r="V142" s="5">
        <f t="shared" si="105"/>
        <v>7.6923076923076872E-2</v>
      </c>
      <c r="W142" s="9">
        <f>IFERROR((SUMIF($J$2:J142,J142,L$2:L142)-L142)/(COUNTIF($J$2:J142,J142)-1),0)</f>
        <v>1.75</v>
      </c>
      <c r="X142" s="9">
        <f>IFERROR((SUMIF($J$2:J142,J142,M$2:M142)-M142)/(COUNTIF($J$2:J142,J142)-1),0)</f>
        <v>1.375</v>
      </c>
      <c r="Y142" s="9">
        <f t="shared" si="106"/>
        <v>0.375</v>
      </c>
      <c r="Z142" s="1">
        <f>IFERROR((SUMIF($K$2:K142,J142,$M$2:M142))/(COUNTIF($K$2:K142,J142)),0)</f>
        <v>1.9090909090909092</v>
      </c>
      <c r="AA142" s="1">
        <f>IFERROR((SUMIF($K$2:K142,J142,$L$2:L142))/(COUNTIF($K$2:K142,J142)),0)</f>
        <v>0.90909090909090906</v>
      </c>
      <c r="AB142" s="1">
        <f t="shared" si="107"/>
        <v>1</v>
      </c>
      <c r="AC142" s="9">
        <f>IFERROR((SUMIF($J$2:J142,K142,$L$2:L142))/(COUNTIF($J$2:J142,K142)),0)</f>
        <v>1.75</v>
      </c>
      <c r="AD142" s="9">
        <f>IFERROR((SUMIF($J$2:J142,K142,$M$2:M142))/(COUNTIF($J$2:J142,K142)),0)</f>
        <v>1.25</v>
      </c>
      <c r="AE142" s="9">
        <f t="shared" si="108"/>
        <v>0.5</v>
      </c>
      <c r="AF142" s="1">
        <f>IFERROR((SUMIF(K$2:K142,K142,M$2:M142)-M142)/(COUNTIF($K$2:K142,K142)-1),0)</f>
        <v>1.2142857142857142</v>
      </c>
      <c r="AG142" s="1">
        <f>IFERROR((SUMIF(K$2:K142,K142,L$2:L142)-L142)/(COUNTIF($K$2:K142,K142)-1),0)</f>
        <v>1.5</v>
      </c>
      <c r="AH142" s="1">
        <f t="shared" si="109"/>
        <v>-0.28571428571428581</v>
      </c>
      <c r="AI142" s="1">
        <f t="shared" si="96"/>
        <v>0</v>
      </c>
      <c r="AJ142" s="1">
        <f t="shared" si="97"/>
        <v>3</v>
      </c>
      <c r="AK142" s="1">
        <f>SUMIF($J$2:K142,J142,AI$2:AJ142)-AI142</f>
        <v>38</v>
      </c>
      <c r="AL142" s="1">
        <f>SUMIF($AY$2:AZ142,AY142,$BI$2:BJ142)-BI142</f>
        <v>33</v>
      </c>
      <c r="AM142" s="1">
        <f>IFERROR((AK142)/(COUNTIF($J$2:K142,J142)-1),0)</f>
        <v>2</v>
      </c>
      <c r="AN142" s="1">
        <f>IFERROR((AL142)/(COUNTIF($J$2:K142,K142)-1),0)</f>
        <v>1.2692307692307692</v>
      </c>
      <c r="AT142" s="1" t="str">
        <f t="shared" si="98"/>
        <v>SK Rapid Wien</v>
      </c>
      <c r="AU142" s="1" t="str">
        <f t="shared" si="99"/>
        <v>SC Rheindorf Altach</v>
      </c>
      <c r="AV142">
        <f t="shared" si="100"/>
        <v>2</v>
      </c>
      <c r="AW142" s="1">
        <f t="shared" si="101"/>
        <v>1</v>
      </c>
      <c r="AY142" t="str">
        <f t="shared" si="32"/>
        <v>SC Rheindorf Altach</v>
      </c>
      <c r="AZ142" t="str">
        <f t="shared" si="33"/>
        <v>SK Rapid Wien</v>
      </c>
      <c r="BA142">
        <f t="shared" si="34"/>
        <v>2</v>
      </c>
      <c r="BB142">
        <f t="shared" si="35"/>
        <v>1</v>
      </c>
      <c r="BD142" t="str">
        <f t="shared" si="36"/>
        <v>SC Rheindorf Altach</v>
      </c>
      <c r="BE142" t="str">
        <f t="shared" si="37"/>
        <v>SK Rapid Wien</v>
      </c>
      <c r="BF142">
        <f t="shared" si="102"/>
        <v>1</v>
      </c>
      <c r="BG142">
        <f t="shared" si="103"/>
        <v>2</v>
      </c>
      <c r="BI142">
        <f t="shared" si="38"/>
        <v>3</v>
      </c>
      <c r="BJ142">
        <f t="shared" si="39"/>
        <v>0</v>
      </c>
    </row>
    <row r="143" spans="1:62" x14ac:dyDescent="0.3">
      <c r="A143" t="s">
        <v>47</v>
      </c>
      <c r="B143" s="15" t="s">
        <v>185</v>
      </c>
      <c r="C143" t="s">
        <v>35</v>
      </c>
      <c r="D143" t="s">
        <v>101</v>
      </c>
      <c r="E143" t="s">
        <v>43</v>
      </c>
      <c r="F143" s="11">
        <v>0.77083333333333337</v>
      </c>
      <c r="G143">
        <v>3872</v>
      </c>
      <c r="H143" s="1">
        <v>4</v>
      </c>
      <c r="I143" s="1">
        <v>0</v>
      </c>
      <c r="J143" s="1" t="s">
        <v>58</v>
      </c>
      <c r="K143" s="1" t="s">
        <v>68</v>
      </c>
      <c r="L143" s="1">
        <v>1</v>
      </c>
      <c r="M143" s="1">
        <v>2</v>
      </c>
      <c r="N143" s="1" t="str">
        <f t="shared" si="93"/>
        <v>N</v>
      </c>
      <c r="O143" s="1" t="str">
        <f t="shared" si="94"/>
        <v>S</v>
      </c>
      <c r="P143" s="1">
        <f t="shared" si="95"/>
        <v>-1</v>
      </c>
      <c r="Q143" s="4">
        <f>IFERROR((SUMIF($J$2:K143,J143,$L$2:M143)-L143)/(COUNTIF($J$2:K143,J143)-1),0)</f>
        <v>1.4814814814814814</v>
      </c>
      <c r="R143" s="4">
        <f>IFERROR((SUMIF($AT$2:AT143,AT143,$AV$2:AW143)-AV143)/(COUNTIF($J$2:K143,J143)-1),0)</f>
        <v>0.55555555555555558</v>
      </c>
      <c r="S143" s="4">
        <f t="shared" si="104"/>
        <v>0.92592592592592582</v>
      </c>
      <c r="T143" s="5">
        <f>IFERROR((SUMIF($AY$2:AZ143,AY143,$BA$2:BB143)-BA143)/(COUNTIF($J$2:K143,K143)-1),0)</f>
        <v>2</v>
      </c>
      <c r="U143" s="5">
        <f>IFERROR((SUMIF($BD$2:BE143,BD143,$BF$2:BG143)-BF143)/(COUNTIF($J$2:K143,K143)-1),0)</f>
        <v>1.0833333333333333</v>
      </c>
      <c r="V143" s="5">
        <f t="shared" si="105"/>
        <v>0.91666666666666674</v>
      </c>
      <c r="W143" s="9">
        <f>IFERROR((SUMIF($J$2:J143,J143,L$2:L143)-L143)/(COUNTIF($J$2:J143,J143)-1),0)</f>
        <v>1.75</v>
      </c>
      <c r="X143" s="9">
        <f>IFERROR((SUMIF($J$2:J143,J143,M$2:M143)-M143)/(COUNTIF($J$2:J143,J143)-1),0)</f>
        <v>1.25</v>
      </c>
      <c r="Y143" s="9">
        <f t="shared" si="106"/>
        <v>0.5</v>
      </c>
      <c r="Z143" s="1">
        <f>IFERROR((SUMIF($K$2:K143,J143,$M$2:M143))/(COUNTIF($K$2:K143,J143)),0)</f>
        <v>1.2666666666666666</v>
      </c>
      <c r="AA143" s="1">
        <f>IFERROR((SUMIF($K$2:K143,J143,$L$2:L143))/(COUNTIF($K$2:K143,J143)),0)</f>
        <v>1.4666666666666666</v>
      </c>
      <c r="AB143" s="1">
        <f t="shared" si="107"/>
        <v>-0.19999999999999996</v>
      </c>
      <c r="AC143" s="9">
        <f>IFERROR((SUMIF($J$2:J143,K143,$L$2:L143))/(COUNTIF($J$2:J143,K143)),0)</f>
        <v>2</v>
      </c>
      <c r="AD143" s="9">
        <f>IFERROR((SUMIF($J$2:J143,K143,$M$2:M143))/(COUNTIF($J$2:J143,K143)),0)</f>
        <v>0.83333333333333337</v>
      </c>
      <c r="AE143" s="9">
        <f t="shared" si="108"/>
        <v>1.1666666666666665</v>
      </c>
      <c r="AF143" s="1">
        <f>IFERROR((SUMIF(K$2:K143,K143,M$2:M143)-M143)/(COUNTIF($K$2:K143,K143)-1),0)</f>
        <v>2</v>
      </c>
      <c r="AG143" s="1">
        <f>IFERROR((SUMIF(K$2:K143,K143,L$2:L143)-L143)/(COUNTIF($K$2:K143,K143)-1),0)</f>
        <v>1.3333333333333333</v>
      </c>
      <c r="AH143" s="1">
        <f t="shared" si="109"/>
        <v>0.66666666666666674</v>
      </c>
      <c r="AI143" s="1">
        <f t="shared" si="96"/>
        <v>0</v>
      </c>
      <c r="AJ143" s="1">
        <f t="shared" si="97"/>
        <v>3</v>
      </c>
      <c r="AK143" s="1">
        <f>SUMIF($J$2:K143,J143,AI$2:AJ143)-AI143</f>
        <v>36</v>
      </c>
      <c r="AL143" s="1">
        <f>SUMIF($AY$2:AZ143,AY143,$BI$2:BJ143)-BI143</f>
        <v>51</v>
      </c>
      <c r="AM143" s="1">
        <f>IFERROR((AK143)/(COUNTIF($J$2:K143,J143)-1),0)</f>
        <v>1.3333333333333333</v>
      </c>
      <c r="AN143" s="1">
        <f>IFERROR((AL143)/(COUNTIF($J$2:K143,K143)-1),0)</f>
        <v>2.125</v>
      </c>
      <c r="AT143" s="1" t="str">
        <f t="shared" si="98"/>
        <v>SC Rheindorf Altach</v>
      </c>
      <c r="AU143" s="1" t="str">
        <f t="shared" si="99"/>
        <v>SK Sturm Graz</v>
      </c>
      <c r="AV143">
        <f t="shared" si="100"/>
        <v>2</v>
      </c>
      <c r="AW143" s="1">
        <f t="shared" si="101"/>
        <v>1</v>
      </c>
      <c r="AY143" t="str">
        <f t="shared" si="32"/>
        <v>SK Sturm Graz</v>
      </c>
      <c r="AZ143" t="str">
        <f t="shared" si="33"/>
        <v>SC Rheindorf Altach</v>
      </c>
      <c r="BA143">
        <f t="shared" si="34"/>
        <v>2</v>
      </c>
      <c r="BB143">
        <f t="shared" si="35"/>
        <v>1</v>
      </c>
      <c r="BD143" t="str">
        <f t="shared" si="36"/>
        <v>SK Sturm Graz</v>
      </c>
      <c r="BE143" t="str">
        <f t="shared" si="37"/>
        <v>SC Rheindorf Altach</v>
      </c>
      <c r="BF143">
        <f t="shared" si="102"/>
        <v>1</v>
      </c>
      <c r="BG143">
        <f t="shared" si="103"/>
        <v>2</v>
      </c>
      <c r="BI143">
        <f t="shared" si="38"/>
        <v>3</v>
      </c>
      <c r="BJ143">
        <f t="shared" si="39"/>
        <v>0</v>
      </c>
    </row>
    <row r="144" spans="1:62" x14ac:dyDescent="0.3">
      <c r="A144" t="s">
        <v>47</v>
      </c>
      <c r="B144" s="15" t="s">
        <v>185</v>
      </c>
      <c r="C144" t="s">
        <v>35</v>
      </c>
      <c r="D144" t="s">
        <v>101</v>
      </c>
      <c r="E144" t="s">
        <v>43</v>
      </c>
      <c r="F144" s="11">
        <v>0.77083333333333337</v>
      </c>
      <c r="G144">
        <v>1716</v>
      </c>
      <c r="H144" s="1">
        <v>3</v>
      </c>
      <c r="I144" s="1">
        <v>0</v>
      </c>
      <c r="J144" s="1" t="s">
        <v>76</v>
      </c>
      <c r="K144" s="1" t="s">
        <v>0</v>
      </c>
      <c r="L144" s="1">
        <v>1</v>
      </c>
      <c r="M144" s="1">
        <v>0</v>
      </c>
      <c r="N144" s="1" t="str">
        <f t="shared" si="93"/>
        <v>S</v>
      </c>
      <c r="O144" s="1" t="str">
        <f t="shared" si="94"/>
        <v>N</v>
      </c>
      <c r="P144" s="1">
        <f t="shared" si="95"/>
        <v>1</v>
      </c>
      <c r="Q144" s="4">
        <f>IFERROR((SUMIF($J$2:K144,J144,$L$2:M144)-L144)/(COUNTIF($J$2:K144,J144)-1),0)</f>
        <v>1.45</v>
      </c>
      <c r="R144" s="4">
        <f>IFERROR((SUMIF($AT$2:AT144,AT144,$AV$2:AW144)-AV144)/(COUNTIF($J$2:K144,J144)-1),0)</f>
        <v>0.75</v>
      </c>
      <c r="S144" s="4">
        <f t="shared" si="104"/>
        <v>0.7</v>
      </c>
      <c r="T144" s="5">
        <f>IFERROR((SUMIF($AY$2:AZ144,AY144,$BA$2:BB144)-BA144)/(COUNTIF($J$2:K144,K144)-1),0)</f>
        <v>1.4</v>
      </c>
      <c r="U144" s="5">
        <f>IFERROR((SUMIF($BD$2:BE144,BD144,$BF$2:BG144)-BF144)/(COUNTIF($J$2:K144,K144)-1),0)</f>
        <v>1.4</v>
      </c>
      <c r="V144" s="5">
        <f t="shared" si="105"/>
        <v>0</v>
      </c>
      <c r="W144" s="9">
        <f>IFERROR((SUMIF($J$2:J144,J144,L$2:L144)-L144)/(COUNTIF($J$2:J144,J144)-1),0)</f>
        <v>0.875</v>
      </c>
      <c r="X144" s="9">
        <f>IFERROR((SUMIF($J$2:J144,J144,M$2:M144)-M144)/(COUNTIF($J$2:J144,J144)-1),0)</f>
        <v>1.875</v>
      </c>
      <c r="Y144" s="9">
        <f t="shared" si="106"/>
        <v>-1</v>
      </c>
      <c r="Z144" s="1">
        <f>IFERROR((SUMIF($K$2:K144,J144,$M$2:M144))/(COUNTIF($K$2:K144,J144)),0)</f>
        <v>1.8333333333333333</v>
      </c>
      <c r="AA144" s="1">
        <f>IFERROR((SUMIF($K$2:K144,J144,$L$2:L144))/(COUNTIF($K$2:K144,J144)),0)</f>
        <v>1.4166666666666667</v>
      </c>
      <c r="AB144" s="1">
        <f t="shared" si="107"/>
        <v>0.41666666666666652</v>
      </c>
      <c r="AC144" s="9">
        <f>IFERROR((SUMIF($J$2:J144,K144,$L$2:L144))/(COUNTIF($J$2:J144,K144)),0)</f>
        <v>1.6666666666666667</v>
      </c>
      <c r="AD144" s="9">
        <f>IFERROR((SUMIF($J$2:J144,K144,$M$2:M144))/(COUNTIF($J$2:J144,K144)),0)</f>
        <v>1.1111111111111112</v>
      </c>
      <c r="AE144" s="9">
        <f t="shared" si="108"/>
        <v>0.55555555555555558</v>
      </c>
      <c r="AF144" s="1">
        <f>IFERROR((SUMIF(K$2:K144,K144,M$2:M144)-M144)/(COUNTIF($K$2:K144,K144)-1),0)</f>
        <v>1.1818181818181819</v>
      </c>
      <c r="AG144" s="1">
        <f>IFERROR((SUMIF(K$2:K144,K144,L$2:L144)-L144)/(COUNTIF($K$2:K144,K144)-1),0)</f>
        <v>1.6363636363636365</v>
      </c>
      <c r="AH144" s="1">
        <f t="shared" si="109"/>
        <v>-0.45454545454545459</v>
      </c>
      <c r="AI144" s="1">
        <f t="shared" si="96"/>
        <v>3</v>
      </c>
      <c r="AJ144" s="1">
        <f t="shared" si="97"/>
        <v>0</v>
      </c>
      <c r="AK144" s="1">
        <f>SUMIF($J$2:K144,J144,AI$2:AJ144)-AI144</f>
        <v>23</v>
      </c>
      <c r="AL144" s="1">
        <f>SUMIF($AY$2:AZ144,AY144,$BI$2:BJ144)-BI144</f>
        <v>27</v>
      </c>
      <c r="AM144" s="1">
        <f>IFERROR((AK144)/(COUNTIF($J$2:K144,J144)-1),0)</f>
        <v>1.1499999999999999</v>
      </c>
      <c r="AN144" s="1">
        <f>IFERROR((AL144)/(COUNTIF($J$2:K144,K144)-1),0)</f>
        <v>1.35</v>
      </c>
      <c r="AT144" s="1" t="str">
        <f t="shared" si="98"/>
        <v>SV Mattersburg</v>
      </c>
      <c r="AU144" s="1" t="str">
        <f t="shared" si="99"/>
        <v>LASK</v>
      </c>
      <c r="AV144">
        <f t="shared" si="100"/>
        <v>0</v>
      </c>
      <c r="AW144" s="1">
        <f t="shared" si="101"/>
        <v>1</v>
      </c>
      <c r="AY144" t="str">
        <f t="shared" si="32"/>
        <v>LASK</v>
      </c>
      <c r="AZ144" t="str">
        <f t="shared" si="33"/>
        <v>SV Mattersburg</v>
      </c>
      <c r="BA144">
        <f t="shared" si="34"/>
        <v>0</v>
      </c>
      <c r="BB144">
        <f t="shared" si="35"/>
        <v>1</v>
      </c>
      <c r="BD144" t="str">
        <f t="shared" si="36"/>
        <v>LASK</v>
      </c>
      <c r="BE144" t="str">
        <f t="shared" si="37"/>
        <v>SV Mattersburg</v>
      </c>
      <c r="BF144">
        <f t="shared" si="102"/>
        <v>1</v>
      </c>
      <c r="BG144">
        <f t="shared" si="103"/>
        <v>0</v>
      </c>
      <c r="BI144">
        <f t="shared" si="38"/>
        <v>0</v>
      </c>
      <c r="BJ144">
        <f t="shared" si="39"/>
        <v>3</v>
      </c>
    </row>
    <row r="145" spans="1:62" x14ac:dyDescent="0.3">
      <c r="A145" t="s">
        <v>47</v>
      </c>
      <c r="B145" s="15" t="s">
        <v>185</v>
      </c>
      <c r="C145" t="s">
        <v>35</v>
      </c>
      <c r="D145" t="s">
        <v>101</v>
      </c>
      <c r="E145" t="s">
        <v>43</v>
      </c>
      <c r="F145" s="11">
        <v>0.77083333333333337</v>
      </c>
      <c r="G145">
        <v>1600</v>
      </c>
      <c r="H145" s="1">
        <v>3</v>
      </c>
      <c r="I145" s="1">
        <v>0</v>
      </c>
      <c r="J145" s="1" t="s">
        <v>56</v>
      </c>
      <c r="K145" s="1" t="s">
        <v>65</v>
      </c>
      <c r="L145" s="1">
        <v>1</v>
      </c>
      <c r="M145" s="1">
        <v>0</v>
      </c>
      <c r="N145" s="1" t="str">
        <f t="shared" si="93"/>
        <v>S</v>
      </c>
      <c r="O145" s="1" t="str">
        <f t="shared" si="94"/>
        <v>N</v>
      </c>
      <c r="P145" s="1">
        <f t="shared" si="95"/>
        <v>1</v>
      </c>
      <c r="Q145" s="4">
        <f>IFERROR((SUMIF($J$2:K145,J145,$L$2:M145)-L145)/(COUNTIF($J$2:K145,J145)-1),0)</f>
        <v>1.7894736842105263</v>
      </c>
      <c r="R145" s="4">
        <f>IFERROR((SUMIF($AT$2:AT145,AT145,$AV$2:AW145)-AV145)/(COUNTIF($J$2:K145,J145)-1),0)</f>
        <v>0.47368421052631576</v>
      </c>
      <c r="S145" s="4">
        <f t="shared" si="104"/>
        <v>1.3157894736842106</v>
      </c>
      <c r="T145" s="5">
        <f>IFERROR((SUMIF($AY$2:AZ145,AY145,$BA$2:BB145)-BA145)/(COUNTIF($J$2:K145,K145)-1),0)</f>
        <v>0.66666666666666663</v>
      </c>
      <c r="U145" s="5">
        <f>IFERROR((SUMIF($BD$2:BE145,BD145,$BF$2:BG145)-BF145)/(COUNTIF($J$2:K145,K145)-1),0)</f>
        <v>2.1111111111111112</v>
      </c>
      <c r="V145" s="5">
        <f t="shared" si="105"/>
        <v>-1.4444444444444446</v>
      </c>
      <c r="W145" s="9">
        <f>IFERROR((SUMIF($J$2:J145,J145,L$2:L145)-L145)/(COUNTIF($J$2:J145,J145)-1),0)</f>
        <v>2.125</v>
      </c>
      <c r="X145" s="9">
        <f>IFERROR((SUMIF($J$2:J145,J145,M$2:M145)-M145)/(COUNTIF($J$2:J145,J145)-1),0)</f>
        <v>1.125</v>
      </c>
      <c r="Y145" s="9">
        <f t="shared" si="106"/>
        <v>1</v>
      </c>
      <c r="Z145" s="1">
        <f>IFERROR((SUMIF($K$2:K145,J145,$M$2:M145))/(COUNTIF($K$2:K145,J145)),0)</f>
        <v>1.5454545454545454</v>
      </c>
      <c r="AA145" s="1">
        <f>IFERROR((SUMIF($K$2:K145,J145,$L$2:L145))/(COUNTIF($K$2:K145,J145)),0)</f>
        <v>2.3636363636363638</v>
      </c>
      <c r="AB145" s="1">
        <f t="shared" si="107"/>
        <v>-0.81818181818181834</v>
      </c>
      <c r="AC145" s="9">
        <f>IFERROR((SUMIF($J$2:J145,K145,$L$2:L145))/(COUNTIF($J$2:J145,K145)),0)</f>
        <v>0.55555555555555558</v>
      </c>
      <c r="AD145" s="9">
        <f>IFERROR((SUMIF($J$2:J145,K145,$M$2:M145))/(COUNTIF($J$2:J145,K145)),0)</f>
        <v>1.5555555555555556</v>
      </c>
      <c r="AE145" s="9">
        <f t="shared" si="108"/>
        <v>-1</v>
      </c>
      <c r="AF145" s="1">
        <f>IFERROR((SUMIF(K$2:K145,K145,M$2:M145)-M145)/(COUNTIF($K$2:K145,K145)-1),0)</f>
        <v>0.77777777777777779</v>
      </c>
      <c r="AG145" s="1">
        <f>IFERROR((SUMIF(K$2:K145,K145,L$2:L145)-L145)/(COUNTIF($K$2:K145,K145)-1),0)</f>
        <v>2.6666666666666665</v>
      </c>
      <c r="AH145" s="1">
        <f t="shared" si="109"/>
        <v>-1.8888888888888888</v>
      </c>
      <c r="AI145" s="1">
        <f t="shared" si="96"/>
        <v>3</v>
      </c>
      <c r="AJ145" s="1">
        <f t="shared" si="97"/>
        <v>0</v>
      </c>
      <c r="AK145" s="1">
        <f>SUMIF($J$2:K145,J145,AI$2:AJ145)-AI145</f>
        <v>28</v>
      </c>
      <c r="AL145" s="1">
        <f>SUMIF($AY$2:AZ145,AY145,$BI$2:BJ145)-BI145</f>
        <v>7</v>
      </c>
      <c r="AM145" s="1">
        <f>IFERROR((AK145)/(COUNTIF($J$2:K145,J145)-1),0)</f>
        <v>1.4736842105263157</v>
      </c>
      <c r="AN145" s="1">
        <f>IFERROR((AL145)/(COUNTIF($J$2:K145,K145)-1),0)</f>
        <v>0.3888888888888889</v>
      </c>
      <c r="AT145" s="1" t="str">
        <f t="shared" si="98"/>
        <v>FC Admira Wacker Mödling</v>
      </c>
      <c r="AU145" s="1" t="str">
        <f t="shared" si="99"/>
        <v>SKN St. Pölten</v>
      </c>
      <c r="AV145">
        <f t="shared" si="100"/>
        <v>0</v>
      </c>
      <c r="AW145" s="1">
        <f t="shared" si="101"/>
        <v>1</v>
      </c>
      <c r="AY145" t="str">
        <f t="shared" si="32"/>
        <v>SKN St. Pölten</v>
      </c>
      <c r="AZ145" t="str">
        <f t="shared" si="33"/>
        <v>FC Admira Wacker Mödling</v>
      </c>
      <c r="BA145">
        <f t="shared" si="34"/>
        <v>0</v>
      </c>
      <c r="BB145">
        <f t="shared" si="35"/>
        <v>1</v>
      </c>
      <c r="BD145" t="str">
        <f t="shared" si="36"/>
        <v>SKN St. Pölten</v>
      </c>
      <c r="BE145" t="str">
        <f t="shared" si="37"/>
        <v>FC Admira Wacker Mödling</v>
      </c>
      <c r="BF145">
        <f t="shared" si="102"/>
        <v>1</v>
      </c>
      <c r="BG145">
        <f t="shared" si="103"/>
        <v>0</v>
      </c>
      <c r="BI145">
        <f t="shared" si="38"/>
        <v>0</v>
      </c>
      <c r="BJ145">
        <f t="shared" si="39"/>
        <v>3</v>
      </c>
    </row>
    <row r="146" spans="1:62" x14ac:dyDescent="0.3">
      <c r="A146" t="s">
        <v>47</v>
      </c>
      <c r="B146" s="15" t="s">
        <v>185</v>
      </c>
      <c r="C146" t="s">
        <v>35</v>
      </c>
      <c r="D146" t="s">
        <v>101</v>
      </c>
      <c r="E146" t="s">
        <v>43</v>
      </c>
      <c r="F146" s="11">
        <v>0.66666666666666663</v>
      </c>
      <c r="G146">
        <v>3401</v>
      </c>
      <c r="H146" s="1">
        <v>3</v>
      </c>
      <c r="I146" s="1">
        <v>0</v>
      </c>
      <c r="J146" s="1" t="s">
        <v>49</v>
      </c>
      <c r="K146" s="1" t="s">
        <v>71</v>
      </c>
      <c r="L146" s="1">
        <v>0</v>
      </c>
      <c r="M146" s="1">
        <v>0</v>
      </c>
      <c r="N146" s="1" t="str">
        <f t="shared" si="93"/>
        <v>U</v>
      </c>
      <c r="O146" s="1" t="str">
        <f t="shared" si="94"/>
        <v>U</v>
      </c>
      <c r="P146" s="1">
        <f t="shared" si="95"/>
        <v>0</v>
      </c>
      <c r="Q146" s="4">
        <f>IFERROR((SUMIF($J$2:K146,J146,$L$2:M146)-L146)/(COUNTIF($J$2:K146,J146)-1),0)</f>
        <v>1</v>
      </c>
      <c r="R146" s="4">
        <f>IFERROR((SUMIF($AT$2:AT146,AT146,$AV$2:AW146)-AV146)/(COUNTIF($J$2:K146,J146)-1),0)</f>
        <v>0.45</v>
      </c>
      <c r="S146" s="4">
        <f t="shared" si="104"/>
        <v>0.55000000000000004</v>
      </c>
      <c r="T146" s="5">
        <f>IFERROR((SUMIF($AY$2:AZ146,AY146,$BA$2:BB146)-BA146)/(COUNTIF($J$2:K146,K146)-1),0)</f>
        <v>1.8</v>
      </c>
      <c r="U146" s="5">
        <f>IFERROR((SUMIF($BD$2:BE146,BD146,$BF$2:BG146)-BF146)/(COUNTIF($J$2:K146,K146)-1),0)</f>
        <v>1.1499999999999999</v>
      </c>
      <c r="V146" s="5">
        <f t="shared" si="105"/>
        <v>0.65000000000000013</v>
      </c>
      <c r="W146" s="9">
        <f>IFERROR((SUMIF($J$2:J146,J146,L$2:L146)-L146)/(COUNTIF($J$2:J146,J146)-1),0)</f>
        <v>1</v>
      </c>
      <c r="X146" s="9">
        <f>IFERROR((SUMIF($J$2:J146,J146,M$2:M146)-M146)/(COUNTIF($J$2:J146,J146)-1),0)</f>
        <v>1.125</v>
      </c>
      <c r="Y146" s="9">
        <f t="shared" si="106"/>
        <v>-0.125</v>
      </c>
      <c r="Z146" s="1">
        <f>IFERROR((SUMIF($K$2:K146,J146,$M$2:M146))/(COUNTIF($K$2:K146,J146)),0)</f>
        <v>1</v>
      </c>
      <c r="AA146" s="1">
        <f>IFERROR((SUMIF($K$2:K146,J146,$L$2:L146))/(COUNTIF($K$2:K146,J146)),0)</f>
        <v>1.5833333333333333</v>
      </c>
      <c r="AB146" s="1">
        <f t="shared" si="107"/>
        <v>-0.58333333333333326</v>
      </c>
      <c r="AC146" s="9">
        <f>IFERROR((SUMIF($J$2:J146,K146,$L$2:L146))/(COUNTIF($J$2:J146,K146)),0)</f>
        <v>1.6666666666666667</v>
      </c>
      <c r="AD146" s="9">
        <f>IFERROR((SUMIF($J$2:J146,K146,$M$2:M146))/(COUNTIF($J$2:J146,K146)),0)</f>
        <v>1.4444444444444444</v>
      </c>
      <c r="AE146" s="9">
        <f t="shared" si="108"/>
        <v>0.22222222222222232</v>
      </c>
      <c r="AF146" s="1">
        <f>IFERROR((SUMIF(K$2:K146,K146,M$2:M146)-M146)/(COUNTIF($K$2:K146,K146)-1),0)</f>
        <v>1.9090909090909092</v>
      </c>
      <c r="AG146" s="1">
        <f>IFERROR((SUMIF(K$2:K146,K146,L$2:L146)-L146)/(COUNTIF($K$2:K146,K146)-1),0)</f>
        <v>0.90909090909090906</v>
      </c>
      <c r="AH146" s="1">
        <f t="shared" si="109"/>
        <v>1</v>
      </c>
      <c r="AI146" s="1">
        <f t="shared" si="96"/>
        <v>1</v>
      </c>
      <c r="AJ146" s="1">
        <f t="shared" si="97"/>
        <v>1</v>
      </c>
      <c r="AK146" s="1">
        <f>SUMIF($J$2:K146,J146,AI$2:AJ146)-AI146</f>
        <v>20</v>
      </c>
      <c r="AL146" s="1">
        <f>SUMIF($AY$2:AZ146,AY146,$BI$2:BJ146)-BI146</f>
        <v>38</v>
      </c>
      <c r="AM146" s="1">
        <f>IFERROR((AK146)/(COUNTIF($J$2:K146,J146)-1),0)</f>
        <v>1</v>
      </c>
      <c r="AN146" s="1">
        <f>IFERROR((AL146)/(COUNTIF($J$2:K146,K146)-1),0)</f>
        <v>1.9</v>
      </c>
      <c r="AT146" s="1" t="str">
        <f t="shared" si="98"/>
        <v>Wolfsberger AC</v>
      </c>
      <c r="AU146" s="1" t="str">
        <f t="shared" si="99"/>
        <v>SK Rapid Wien</v>
      </c>
      <c r="AV146">
        <f t="shared" si="100"/>
        <v>0</v>
      </c>
      <c r="AW146" s="1">
        <f t="shared" si="101"/>
        <v>0</v>
      </c>
      <c r="AY146" t="str">
        <f t="shared" si="32"/>
        <v>SK Rapid Wien</v>
      </c>
      <c r="AZ146" t="str">
        <f t="shared" si="33"/>
        <v>Wolfsberger AC</v>
      </c>
      <c r="BA146">
        <f t="shared" si="34"/>
        <v>0</v>
      </c>
      <c r="BB146">
        <f t="shared" si="35"/>
        <v>0</v>
      </c>
      <c r="BD146" t="str">
        <f t="shared" si="36"/>
        <v>SK Rapid Wien</v>
      </c>
      <c r="BE146" t="str">
        <f t="shared" si="37"/>
        <v>Wolfsberger AC</v>
      </c>
      <c r="BF146">
        <f t="shared" si="102"/>
        <v>0</v>
      </c>
      <c r="BG146">
        <f t="shared" si="103"/>
        <v>0</v>
      </c>
      <c r="BI146">
        <f t="shared" si="38"/>
        <v>1</v>
      </c>
      <c r="BJ146">
        <f t="shared" si="39"/>
        <v>1</v>
      </c>
    </row>
    <row r="147" spans="1:62" x14ac:dyDescent="0.3">
      <c r="A147" t="s">
        <v>47</v>
      </c>
      <c r="B147" s="15">
        <v>43072</v>
      </c>
      <c r="C147" t="s">
        <v>35</v>
      </c>
      <c r="D147" t="s">
        <v>101</v>
      </c>
      <c r="E147" t="s">
        <v>64</v>
      </c>
      <c r="F147" s="11">
        <v>0.6875</v>
      </c>
      <c r="G147">
        <v>6386</v>
      </c>
      <c r="H147" s="1">
        <v>4</v>
      </c>
      <c r="I147" s="1">
        <v>0</v>
      </c>
      <c r="J147" s="1" t="s">
        <v>81</v>
      </c>
      <c r="K147" s="1" t="s">
        <v>40</v>
      </c>
      <c r="L147" s="1">
        <v>1</v>
      </c>
      <c r="M147" s="1">
        <v>1</v>
      </c>
      <c r="N147" s="1" t="str">
        <f t="shared" si="93"/>
        <v>U</v>
      </c>
      <c r="O147" s="1" t="str">
        <f t="shared" si="94"/>
        <v>U</v>
      </c>
      <c r="P147" s="1">
        <f t="shared" si="95"/>
        <v>0</v>
      </c>
      <c r="Q147" s="4">
        <f>IFERROR((SUMIF($J$2:K147,J147,$L$2:M147)-L147)/(COUNTIF($J$2:K147,J147)-1),0)</f>
        <v>1.5517241379310345</v>
      </c>
      <c r="R147" s="4">
        <f>IFERROR((SUMIF($AT$2:AT147,AT147,$AV$2:AW147)-AV147)/(COUNTIF($J$2:K147,J147)-1),0)</f>
        <v>0.82758620689655171</v>
      </c>
      <c r="S147" s="4">
        <f t="shared" si="104"/>
        <v>0.72413793103448276</v>
      </c>
      <c r="T147" s="5">
        <f>IFERROR((SUMIF($AY$2:AZ147,AY147,$BA$2:BB147)-BA147)/(COUNTIF($J$2:K147,K147)-1),0)</f>
        <v>2.2903225806451615</v>
      </c>
      <c r="U147" s="5">
        <f>IFERROR((SUMIF($BD$2:BE147,BD147,$BF$2:BG147)-BF147)/(COUNTIF($J$2:K147,K147)-1),0)</f>
        <v>0.54838709677419351</v>
      </c>
      <c r="V147" s="5">
        <f t="shared" si="105"/>
        <v>1.741935483870968</v>
      </c>
      <c r="W147" s="9">
        <f>IFERROR((SUMIF($J$2:J147,J147,L$2:L147)-L147)/(COUNTIF($J$2:J147,J147)-1),0)</f>
        <v>1.4615384615384615</v>
      </c>
      <c r="X147" s="9">
        <f>IFERROR((SUMIF($J$2:J147,J147,M$2:M147)-M147)/(COUNTIF($J$2:J147,J147)-1),0)</f>
        <v>1.8461538461538463</v>
      </c>
      <c r="Y147" s="9">
        <f t="shared" si="106"/>
        <v>-0.3846153846153848</v>
      </c>
      <c r="Z147" s="1">
        <f>IFERROR((SUMIF($K$2:K147,J147,$M$2:M147))/(COUNTIF($K$2:K147,J147)),0)</f>
        <v>1.625</v>
      </c>
      <c r="AA147" s="1">
        <f>IFERROR((SUMIF($K$2:K147,J147,$L$2:L147))/(COUNTIF($K$2:K147,J147)),0)</f>
        <v>1.5</v>
      </c>
      <c r="AB147" s="1">
        <f t="shared" si="107"/>
        <v>0.125</v>
      </c>
      <c r="AC147" s="9">
        <f>IFERROR((SUMIF($J$2:J147,K147,$L$2:L147))/(COUNTIF($J$2:J147,K147)),0)</f>
        <v>2.4</v>
      </c>
      <c r="AD147" s="9">
        <f>IFERROR((SUMIF($J$2:J147,K147,$M$2:M147))/(COUNTIF($J$2:J147,K147)),0)</f>
        <v>0.46666666666666667</v>
      </c>
      <c r="AE147" s="9">
        <f t="shared" si="108"/>
        <v>1.9333333333333331</v>
      </c>
      <c r="AF147" s="1">
        <f>IFERROR((SUMIF(K$2:K147,K147,M$2:M147)-M147)/(COUNTIF($K$2:K147,K147)-1),0)</f>
        <v>2.1875</v>
      </c>
      <c r="AG147" s="1">
        <f>IFERROR((SUMIF(K$2:K147,K147,L$2:L147)-L147)/(COUNTIF($K$2:K147,K147)-1),0)</f>
        <v>0.625</v>
      </c>
      <c r="AH147" s="1">
        <f t="shared" si="109"/>
        <v>1.5625</v>
      </c>
      <c r="AI147" s="1">
        <f t="shared" si="96"/>
        <v>1</v>
      </c>
      <c r="AJ147" s="1">
        <f t="shared" si="97"/>
        <v>1</v>
      </c>
      <c r="AK147" s="1">
        <f>SUMIF($J$2:K147,J147,AI$2:AJ147)-AI147</f>
        <v>37</v>
      </c>
      <c r="AL147" s="1">
        <f>SUMIF($AY$2:AZ147,AY147,$BI$2:BJ147)-BI147</f>
        <v>72</v>
      </c>
      <c r="AM147" s="1">
        <f>IFERROR((AK147)/(COUNTIF($J$2:K147,J147)-1),0)</f>
        <v>1.2758620689655173</v>
      </c>
      <c r="AN147" s="1">
        <f>IFERROR((AL147)/(COUNTIF($J$2:K147,K147)-1),0)</f>
        <v>2.3225806451612905</v>
      </c>
      <c r="AT147" s="1" t="str">
        <f t="shared" si="98"/>
        <v>FK Austria Wien</v>
      </c>
      <c r="AU147" s="1" t="str">
        <f t="shared" si="99"/>
        <v>Red Bull Salzburg</v>
      </c>
      <c r="AV147">
        <f t="shared" si="100"/>
        <v>1</v>
      </c>
      <c r="AW147" s="1">
        <f t="shared" si="101"/>
        <v>1</v>
      </c>
      <c r="AY147" t="str">
        <f t="shared" si="32"/>
        <v>Red Bull Salzburg</v>
      </c>
      <c r="AZ147" t="str">
        <f t="shared" si="33"/>
        <v>FK Austria Wien</v>
      </c>
      <c r="BA147">
        <f t="shared" si="34"/>
        <v>1</v>
      </c>
      <c r="BB147">
        <f t="shared" si="35"/>
        <v>1</v>
      </c>
      <c r="BD147" t="str">
        <f t="shared" si="36"/>
        <v>Red Bull Salzburg</v>
      </c>
      <c r="BE147" t="str">
        <f t="shared" si="37"/>
        <v>FK Austria Wien</v>
      </c>
      <c r="BF147">
        <f t="shared" si="102"/>
        <v>1</v>
      </c>
      <c r="BG147">
        <f t="shared" si="103"/>
        <v>1</v>
      </c>
      <c r="BI147">
        <f t="shared" si="38"/>
        <v>1</v>
      </c>
      <c r="BJ147">
        <f t="shared" si="39"/>
        <v>1</v>
      </c>
    </row>
    <row r="148" spans="1:62" x14ac:dyDescent="0.3">
      <c r="A148" t="s">
        <v>72</v>
      </c>
      <c r="B148" s="15">
        <v>43076</v>
      </c>
      <c r="C148" t="s">
        <v>35</v>
      </c>
      <c r="D148" t="s">
        <v>101</v>
      </c>
      <c r="E148" t="s">
        <v>61</v>
      </c>
      <c r="F148" s="11">
        <v>0.87847222222222221</v>
      </c>
      <c r="G148">
        <v>23865</v>
      </c>
      <c r="H148" s="1">
        <v>4</v>
      </c>
      <c r="I148" s="1">
        <v>0</v>
      </c>
      <c r="J148" s="1" t="s">
        <v>83</v>
      </c>
      <c r="K148" s="1" t="s">
        <v>40</v>
      </c>
      <c r="L148" s="1">
        <v>0</v>
      </c>
      <c r="M148" s="1">
        <v>0</v>
      </c>
      <c r="N148" s="1" t="str">
        <f t="shared" si="93"/>
        <v>U</v>
      </c>
      <c r="O148" s="1" t="str">
        <f t="shared" si="94"/>
        <v>U</v>
      </c>
      <c r="P148" s="1">
        <f t="shared" si="95"/>
        <v>0</v>
      </c>
      <c r="Q148" s="4">
        <f>IFERROR((SUMIF($J$2:K148,J148,$L$2:M148)-L148)/(COUNTIF($J$2:K148,J148)-1),0)</f>
        <v>0</v>
      </c>
      <c r="R148" s="4">
        <f>IFERROR((SUMIF($AT$2:AT148,AT148,$AV$2:AW148)-AV148)/(COUNTIF($J$2:K148,J148)-1),0)</f>
        <v>0</v>
      </c>
      <c r="S148" s="4">
        <f t="shared" si="104"/>
        <v>0</v>
      </c>
      <c r="T148" s="5">
        <f>IFERROR((SUMIF($AY$2:AZ148,AY148,$BA$2:BB148)-BA148)/(COUNTIF($J$2:K148,K148)-1),0)</f>
        <v>2.25</v>
      </c>
      <c r="U148" s="5">
        <f>IFERROR((SUMIF($BD$2:BE148,BD148,$BF$2:BG148)-BF148)/(COUNTIF($J$2:K148,K148)-1),0)</f>
        <v>0.5625</v>
      </c>
      <c r="V148" s="5">
        <f t="shared" si="105"/>
        <v>1.6875</v>
      </c>
      <c r="W148" s="9">
        <f>IFERROR((SUMIF($J$2:J148,J148,L$2:L148)-L148)/(COUNTIF($J$2:J148,J148)-1),0)</f>
        <v>0</v>
      </c>
      <c r="X148" s="9">
        <f>IFERROR((SUMIF($J$2:J148,J148,M$2:M148)-M148)/(COUNTIF($J$2:J148,J148)-1),0)</f>
        <v>0</v>
      </c>
      <c r="Y148" s="9">
        <f t="shared" si="106"/>
        <v>0</v>
      </c>
      <c r="Z148" s="1">
        <f>IFERROR((SUMIF($K$2:K148,J148,$M$2:M148))/(COUNTIF($K$2:K148,J148)),0)</f>
        <v>0</v>
      </c>
      <c r="AA148" s="1">
        <f>IFERROR((SUMIF($K$2:K148,J148,$L$2:L148))/(COUNTIF($K$2:K148,J148)),0)</f>
        <v>1</v>
      </c>
      <c r="AB148" s="1">
        <f t="shared" si="107"/>
        <v>-1</v>
      </c>
      <c r="AC148" s="9">
        <f>IFERROR((SUMIF($J$2:J148,K148,$L$2:L148))/(COUNTIF($J$2:J148,K148)),0)</f>
        <v>2.4</v>
      </c>
      <c r="AD148" s="9">
        <f>IFERROR((SUMIF($J$2:J148,K148,$M$2:M148))/(COUNTIF($J$2:J148,K148)),0)</f>
        <v>0.46666666666666667</v>
      </c>
      <c r="AE148" s="9">
        <f t="shared" si="108"/>
        <v>1.9333333333333331</v>
      </c>
      <c r="AF148" s="1">
        <f>IFERROR((SUMIF(K$2:K148,K148,M$2:M148)-M148)/(COUNTIF($K$2:K148,K148)-1),0)</f>
        <v>2.1176470588235294</v>
      </c>
      <c r="AG148" s="1">
        <f>IFERROR((SUMIF(K$2:K148,K148,L$2:L148)-L148)/(COUNTIF($K$2:K148,K148)-1),0)</f>
        <v>0.6470588235294118</v>
      </c>
      <c r="AH148" s="1">
        <f t="shared" si="109"/>
        <v>1.4705882352941178</v>
      </c>
      <c r="AI148" s="1">
        <f t="shared" si="96"/>
        <v>1</v>
      </c>
      <c r="AJ148" s="1">
        <f t="shared" si="97"/>
        <v>1</v>
      </c>
      <c r="AK148" s="1">
        <f>SUMIF($J$2:K148,J148,AI$2:AJ148)-AI148</f>
        <v>0</v>
      </c>
      <c r="AL148" s="1">
        <f>SUMIF($AY$2:AZ148,AY148,$BI$2:BJ148)-BI148</f>
        <v>73</v>
      </c>
      <c r="AM148" s="1">
        <f>IFERROR((AK148)/(COUNTIF($J$2:K148,J148)-1),0)</f>
        <v>0</v>
      </c>
      <c r="AN148" s="1">
        <f>IFERROR((AL148)/(COUNTIF($J$2:K148,K148)-1),0)</f>
        <v>2.28125</v>
      </c>
      <c r="AT148" s="1" t="str">
        <f t="shared" si="98"/>
        <v>Olympique Marseille</v>
      </c>
      <c r="AU148" s="1" t="str">
        <f t="shared" si="99"/>
        <v>Red Bull Salzburg</v>
      </c>
      <c r="AV148">
        <f t="shared" si="100"/>
        <v>0</v>
      </c>
      <c r="AW148" s="1">
        <f t="shared" si="101"/>
        <v>0</v>
      </c>
      <c r="AY148" t="str">
        <f t="shared" si="32"/>
        <v>Red Bull Salzburg</v>
      </c>
      <c r="AZ148" t="str">
        <f t="shared" si="33"/>
        <v>Olympique Marseille</v>
      </c>
      <c r="BA148">
        <f t="shared" si="34"/>
        <v>0</v>
      </c>
      <c r="BB148">
        <f t="shared" si="35"/>
        <v>0</v>
      </c>
      <c r="BD148" t="str">
        <f t="shared" si="36"/>
        <v>Red Bull Salzburg</v>
      </c>
      <c r="BE148" t="str">
        <f t="shared" si="37"/>
        <v>Olympique Marseille</v>
      </c>
      <c r="BF148">
        <f t="shared" si="102"/>
        <v>0</v>
      </c>
      <c r="BG148">
        <f t="shared" si="103"/>
        <v>0</v>
      </c>
      <c r="BI148">
        <f t="shared" si="38"/>
        <v>1</v>
      </c>
      <c r="BJ148">
        <f t="shared" si="39"/>
        <v>1</v>
      </c>
    </row>
    <row r="149" spans="1:62" x14ac:dyDescent="0.3">
      <c r="A149" t="s">
        <v>47</v>
      </c>
      <c r="B149" s="15" t="s">
        <v>102</v>
      </c>
      <c r="C149" t="s">
        <v>35</v>
      </c>
      <c r="D149" t="s">
        <v>101</v>
      </c>
      <c r="E149" t="s">
        <v>61</v>
      </c>
      <c r="F149" s="11">
        <v>0.79166666666666663</v>
      </c>
      <c r="G149">
        <v>23133</v>
      </c>
      <c r="H149" s="1">
        <v>4</v>
      </c>
      <c r="I149" s="1">
        <v>0</v>
      </c>
      <c r="J149" s="1" t="s">
        <v>81</v>
      </c>
      <c r="K149" s="1" t="s">
        <v>154</v>
      </c>
      <c r="L149" s="1">
        <v>0</v>
      </c>
      <c r="M149" s="1">
        <v>0</v>
      </c>
      <c r="N149" s="1" t="str">
        <f t="shared" si="93"/>
        <v>U</v>
      </c>
      <c r="O149" s="1" t="str">
        <f t="shared" si="94"/>
        <v>U</v>
      </c>
      <c r="P149" s="1">
        <f t="shared" si="95"/>
        <v>0</v>
      </c>
      <c r="Q149" s="4">
        <f>IFERROR((SUMIF($J$2:K149,J149,$L$2:M149)-L149)/(COUNTIF($J$2:K149,J149)-1),0)</f>
        <v>1.5333333333333334</v>
      </c>
      <c r="R149" s="4">
        <f>IFERROR((SUMIF($AT$2:AT149,AT149,$AV$2:AW149)-AV149)/(COUNTIF($J$2:K149,J149)-1),0)</f>
        <v>0.83333333333333337</v>
      </c>
      <c r="S149" s="4">
        <f t="shared" si="104"/>
        <v>0.70000000000000007</v>
      </c>
      <c r="T149" s="5">
        <f>IFERROR((SUMIF($AY$2:AZ149,AY149,$BA$2:BB149)-BA149)/(COUNTIF($J$2:K149,K149)-1),0)</f>
        <v>2</v>
      </c>
      <c r="U149" s="5">
        <f>IFERROR((SUMIF($BD$2:BE149,BD149,$BF$2:BG149)-BF149)/(COUNTIF($J$2:K149,K149)-1),0)</f>
        <v>2</v>
      </c>
      <c r="V149" s="5">
        <f t="shared" si="105"/>
        <v>0</v>
      </c>
      <c r="W149" s="9">
        <f>IFERROR((SUMIF($J$2:J149,J149,L$2:L149)-L149)/(COUNTIF($J$2:J149,J149)-1),0)</f>
        <v>1.4285714285714286</v>
      </c>
      <c r="X149" s="9">
        <f>IFERROR((SUMIF($J$2:J149,J149,M$2:M149)-M149)/(COUNTIF($J$2:J149,J149)-1),0)</f>
        <v>1.7857142857142858</v>
      </c>
      <c r="Y149" s="9">
        <f t="shared" si="106"/>
        <v>-0.35714285714285721</v>
      </c>
      <c r="Z149" s="1">
        <f>IFERROR((SUMIF($K$2:K149,J149,$M$2:M149))/(COUNTIF($K$2:K149,J149)),0)</f>
        <v>1.625</v>
      </c>
      <c r="AA149" s="1">
        <f>IFERROR((SUMIF($K$2:K149,J149,$L$2:L149))/(COUNTIF($K$2:K149,J149)),0)</f>
        <v>1.5</v>
      </c>
      <c r="AB149" s="1">
        <f t="shared" si="107"/>
        <v>0.125</v>
      </c>
      <c r="AC149" s="9">
        <f>IFERROR((SUMIF($J$2:J149,K149,$L$2:L149))/(COUNTIF($J$2:J149,K149)),0)</f>
        <v>2</v>
      </c>
      <c r="AD149" s="9">
        <f>IFERROR((SUMIF($J$2:J149,K149,$M$2:M149))/(COUNTIF($J$2:J149,K149)),0)</f>
        <v>2</v>
      </c>
      <c r="AE149" s="9">
        <f t="shared" si="108"/>
        <v>0</v>
      </c>
      <c r="AF149" s="1">
        <f>IFERROR((SUMIF(K$2:K149,K149,M$2:M149)-M149)/(COUNTIF($K$2:K149,K149)-1),0)</f>
        <v>0</v>
      </c>
      <c r="AG149" s="1">
        <f>IFERROR((SUMIF(K$2:K149,K149,L$2:L149)-L149)/(COUNTIF($K$2:K149,K149)-1),0)</f>
        <v>0</v>
      </c>
      <c r="AH149" s="1">
        <f t="shared" si="109"/>
        <v>0</v>
      </c>
      <c r="AI149" s="1">
        <f t="shared" si="96"/>
        <v>1</v>
      </c>
      <c r="AJ149" s="1">
        <f t="shared" si="97"/>
        <v>1</v>
      </c>
      <c r="AK149" s="1">
        <f>SUMIF($J$2:K149,J149,AI$2:AJ149)-AI149</f>
        <v>38</v>
      </c>
      <c r="AL149" s="1">
        <f>SUMIF($AY$2:AZ149,AY149,$BI$2:BJ149)-BI149</f>
        <v>1</v>
      </c>
      <c r="AM149" s="1">
        <f>IFERROR((AK149)/(COUNTIF($J$2:K149,J149)-1),0)</f>
        <v>1.2666666666666666</v>
      </c>
      <c r="AN149" s="1">
        <f>IFERROR((AL149)/(COUNTIF($J$2:K149,K149)-1),0)</f>
        <v>1</v>
      </c>
      <c r="AT149" s="1" t="str">
        <f t="shared" si="98"/>
        <v>FK Austria Wien</v>
      </c>
      <c r="AU149" s="1" t="str">
        <f t="shared" si="99"/>
        <v>AEK Athen</v>
      </c>
      <c r="AV149">
        <f t="shared" si="100"/>
        <v>0</v>
      </c>
      <c r="AW149" s="1">
        <f t="shared" si="101"/>
        <v>0</v>
      </c>
      <c r="AY149" t="str">
        <f t="shared" si="32"/>
        <v>AEK Athen</v>
      </c>
      <c r="AZ149" t="str">
        <f t="shared" si="33"/>
        <v>FK Austria Wien</v>
      </c>
      <c r="BA149">
        <f t="shared" si="34"/>
        <v>0</v>
      </c>
      <c r="BB149">
        <f t="shared" si="35"/>
        <v>0</v>
      </c>
      <c r="BD149" t="str">
        <f t="shared" si="36"/>
        <v>AEK Athen</v>
      </c>
      <c r="BE149" t="str">
        <f t="shared" si="37"/>
        <v>FK Austria Wien</v>
      </c>
      <c r="BF149">
        <f t="shared" si="102"/>
        <v>0</v>
      </c>
      <c r="BG149">
        <f t="shared" si="103"/>
        <v>0</v>
      </c>
      <c r="BI149">
        <f t="shared" si="38"/>
        <v>1</v>
      </c>
      <c r="BJ149">
        <f t="shared" si="39"/>
        <v>1</v>
      </c>
    </row>
    <row r="150" spans="1:62" x14ac:dyDescent="0.3">
      <c r="A150" t="s">
        <v>47</v>
      </c>
      <c r="B150" s="15" t="s">
        <v>186</v>
      </c>
      <c r="C150" t="s">
        <v>35</v>
      </c>
      <c r="D150" t="s">
        <v>101</v>
      </c>
      <c r="E150" t="s">
        <v>43</v>
      </c>
      <c r="F150" s="11">
        <v>0.77083333333333337</v>
      </c>
      <c r="G150">
        <v>8778</v>
      </c>
      <c r="H150" s="1">
        <v>7</v>
      </c>
      <c r="I150" s="1">
        <v>0</v>
      </c>
      <c r="J150" s="1" t="s">
        <v>68</v>
      </c>
      <c r="K150" s="1" t="s">
        <v>65</v>
      </c>
      <c r="L150" s="1">
        <v>3</v>
      </c>
      <c r="M150" s="1">
        <v>2</v>
      </c>
      <c r="N150" s="1" t="str">
        <f t="shared" si="93"/>
        <v>S</v>
      </c>
      <c r="O150" s="1" t="str">
        <f t="shared" si="94"/>
        <v>N</v>
      </c>
      <c r="P150" s="1">
        <f t="shared" si="95"/>
        <v>1</v>
      </c>
      <c r="Q150" s="4">
        <f>IFERROR((SUMIF($J$2:K150,J150,$L$2:M150)-L150)/(COUNTIF($J$2:K150,J150)-1),0)</f>
        <v>2</v>
      </c>
      <c r="R150" s="4">
        <f>IFERROR((SUMIF($AT$2:AT150,AT150,$AV$2:AW150)-AV150)/(COUNTIF($J$2:K150,J150)-1),0)</f>
        <v>0.4</v>
      </c>
      <c r="S150" s="4">
        <f t="shared" si="104"/>
        <v>1.6</v>
      </c>
      <c r="T150" s="5">
        <f>IFERROR((SUMIF($AY$2:AZ150,AY150,$BA$2:BB150)-BA150)/(COUNTIF($J$2:K150,K150)-1),0)</f>
        <v>0.63157894736842102</v>
      </c>
      <c r="U150" s="5">
        <f>IFERROR((SUMIF($BD$2:BE150,BD150,$BF$2:BG150)-BF150)/(COUNTIF($J$2:K150,K150)-1),0)</f>
        <v>2.0526315789473686</v>
      </c>
      <c r="V150" s="5">
        <f t="shared" si="105"/>
        <v>-1.4210526315789476</v>
      </c>
      <c r="W150" s="9">
        <f>IFERROR((SUMIF($J$2:J150,J150,L$2:L150)-L150)/(COUNTIF($J$2:J150,J150)-1),0)</f>
        <v>2</v>
      </c>
      <c r="X150" s="9">
        <f>IFERROR((SUMIF($J$2:J150,J150,M$2:M150)-M150)/(COUNTIF($J$2:J150,J150)-1),0)</f>
        <v>0.83333333333333337</v>
      </c>
      <c r="Y150" s="9">
        <f t="shared" si="106"/>
        <v>1.1666666666666665</v>
      </c>
      <c r="Z150" s="1">
        <f>IFERROR((SUMIF($K$2:K150,J150,$M$2:M150))/(COUNTIF($K$2:K150,J150)),0)</f>
        <v>2</v>
      </c>
      <c r="AA150" s="1">
        <f>IFERROR((SUMIF($K$2:K150,J150,$L$2:L150))/(COUNTIF($K$2:K150,J150)),0)</f>
        <v>1.3076923076923077</v>
      </c>
      <c r="AB150" s="1">
        <f t="shared" si="107"/>
        <v>0.69230769230769229</v>
      </c>
      <c r="AC150" s="9">
        <f>IFERROR((SUMIF($J$2:J150,K150,$L$2:L150))/(COUNTIF($J$2:J150,K150)),0)</f>
        <v>0.55555555555555558</v>
      </c>
      <c r="AD150" s="9">
        <f>IFERROR((SUMIF($J$2:J150,K150,$M$2:M150))/(COUNTIF($J$2:J150,K150)),0)</f>
        <v>1.5555555555555556</v>
      </c>
      <c r="AE150" s="9">
        <f t="shared" si="108"/>
        <v>-1</v>
      </c>
      <c r="AF150" s="1">
        <f>IFERROR((SUMIF(K$2:K150,K150,M$2:M150)-M150)/(COUNTIF($K$2:K150,K150)-1),0)</f>
        <v>0.7</v>
      </c>
      <c r="AG150" s="1">
        <f>IFERROR((SUMIF(K$2:K150,K150,L$2:L150)-L150)/(COUNTIF($K$2:K150,K150)-1),0)</f>
        <v>2.5</v>
      </c>
      <c r="AH150" s="1">
        <f t="shared" si="109"/>
        <v>-1.8</v>
      </c>
      <c r="AI150" s="1">
        <f t="shared" si="96"/>
        <v>3</v>
      </c>
      <c r="AJ150" s="1">
        <f t="shared" si="97"/>
        <v>0</v>
      </c>
      <c r="AK150" s="1">
        <f>SUMIF($J$2:K150,J150,AI$2:AJ150)-AI150</f>
        <v>54</v>
      </c>
      <c r="AL150" s="1">
        <f>SUMIF($AY$2:AZ150,AY150,$BI$2:BJ150)-BI150</f>
        <v>7</v>
      </c>
      <c r="AM150" s="1">
        <f>IFERROR((AK150)/(COUNTIF($J$2:K150,J150)-1),0)</f>
        <v>2.16</v>
      </c>
      <c r="AN150" s="1">
        <f>IFERROR((AL150)/(COUNTIF($J$2:K150,K150)-1),0)</f>
        <v>0.36842105263157893</v>
      </c>
      <c r="AT150" s="1" t="str">
        <f t="shared" si="98"/>
        <v>SK Sturm Graz</v>
      </c>
      <c r="AU150" s="1" t="str">
        <f t="shared" si="99"/>
        <v>SKN St. Pölten</v>
      </c>
      <c r="AV150">
        <f t="shared" si="100"/>
        <v>2</v>
      </c>
      <c r="AW150" s="1">
        <f t="shared" si="101"/>
        <v>3</v>
      </c>
      <c r="AY150" t="str">
        <f t="shared" si="32"/>
        <v>SKN St. Pölten</v>
      </c>
      <c r="AZ150" t="str">
        <f t="shared" si="33"/>
        <v>SK Sturm Graz</v>
      </c>
      <c r="BA150">
        <f t="shared" si="34"/>
        <v>2</v>
      </c>
      <c r="BB150">
        <f t="shared" si="35"/>
        <v>3</v>
      </c>
      <c r="BD150" t="str">
        <f t="shared" si="36"/>
        <v>SKN St. Pölten</v>
      </c>
      <c r="BE150" t="str">
        <f t="shared" si="37"/>
        <v>SK Sturm Graz</v>
      </c>
      <c r="BF150">
        <f t="shared" si="102"/>
        <v>3</v>
      </c>
      <c r="BG150">
        <f t="shared" si="103"/>
        <v>2</v>
      </c>
      <c r="BI150">
        <f t="shared" si="38"/>
        <v>0</v>
      </c>
      <c r="BJ150">
        <f t="shared" si="39"/>
        <v>3</v>
      </c>
    </row>
    <row r="151" spans="1:62" x14ac:dyDescent="0.3">
      <c r="A151" t="s">
        <v>47</v>
      </c>
      <c r="B151" s="15" t="s">
        <v>186</v>
      </c>
      <c r="C151" t="s">
        <v>35</v>
      </c>
      <c r="D151" t="s">
        <v>101</v>
      </c>
      <c r="E151" t="s">
        <v>43</v>
      </c>
      <c r="F151" s="11">
        <v>0.77083333333333337</v>
      </c>
      <c r="G151">
        <v>3817</v>
      </c>
      <c r="H151" s="1">
        <v>7</v>
      </c>
      <c r="I151" s="1">
        <v>0</v>
      </c>
      <c r="J151" s="1" t="s">
        <v>0</v>
      </c>
      <c r="K151" s="1" t="s">
        <v>56</v>
      </c>
      <c r="L151" s="1">
        <v>2</v>
      </c>
      <c r="M151" s="1">
        <v>1</v>
      </c>
      <c r="N151" s="1" t="str">
        <f t="shared" si="93"/>
        <v>S</v>
      </c>
      <c r="O151" s="1" t="str">
        <f t="shared" si="94"/>
        <v>N</v>
      </c>
      <c r="P151" s="1">
        <f t="shared" si="95"/>
        <v>1</v>
      </c>
      <c r="Q151" s="4">
        <f>IFERROR((SUMIF($J$2:K151,J151,$L$2:M151)-L151)/(COUNTIF($J$2:K151,J151)-1),0)</f>
        <v>1.3333333333333333</v>
      </c>
      <c r="R151" s="4">
        <f>IFERROR((SUMIF($AT$2:AT151,AT151,$AV$2:AW151)-AV151)/(COUNTIF($J$2:K151,J151)-1),0)</f>
        <v>0.47619047619047616</v>
      </c>
      <c r="S151" s="4">
        <f t="shared" si="104"/>
        <v>0.8571428571428571</v>
      </c>
      <c r="T151" s="5">
        <f>IFERROR((SUMIF($AY$2:AZ151,AY151,$BA$2:BB151)-BA151)/(COUNTIF($J$2:K151,K151)-1),0)</f>
        <v>1.75</v>
      </c>
      <c r="U151" s="5">
        <f>IFERROR((SUMIF($BD$2:BE151,BD151,$BF$2:BG151)-BF151)/(COUNTIF($J$2:K151,K151)-1),0)</f>
        <v>1.75</v>
      </c>
      <c r="V151" s="5">
        <f t="shared" si="105"/>
        <v>0</v>
      </c>
      <c r="W151" s="9">
        <f>IFERROR((SUMIF($J$2:J151,J151,L$2:L151)-L151)/(COUNTIF($J$2:J151,J151)-1),0)</f>
        <v>1.6666666666666667</v>
      </c>
      <c r="X151" s="9">
        <f>IFERROR((SUMIF($J$2:J151,J151,M$2:M151)-M151)/(COUNTIF($J$2:J151,J151)-1),0)</f>
        <v>1.1111111111111112</v>
      </c>
      <c r="Y151" s="9">
        <f t="shared" si="106"/>
        <v>0.55555555555555558</v>
      </c>
      <c r="Z151" s="1">
        <f>IFERROR((SUMIF($K$2:K151,J151,$M$2:M151))/(COUNTIF($K$2:K151,J151)),0)</f>
        <v>1.0833333333333333</v>
      </c>
      <c r="AA151" s="1">
        <f>IFERROR((SUMIF($K$2:K151,J151,$L$2:L151))/(COUNTIF($K$2:K151,J151)),0)</f>
        <v>1.5833333333333333</v>
      </c>
      <c r="AB151" s="1">
        <f t="shared" si="107"/>
        <v>-0.5</v>
      </c>
      <c r="AC151" s="9">
        <f>IFERROR((SUMIF($J$2:J151,K151,$L$2:L151))/(COUNTIF($J$2:J151,K151)),0)</f>
        <v>2</v>
      </c>
      <c r="AD151" s="9">
        <f>IFERROR((SUMIF($J$2:J151,K151,$M$2:M151))/(COUNTIF($J$2:J151,K151)),0)</f>
        <v>1</v>
      </c>
      <c r="AE151" s="9">
        <f t="shared" si="108"/>
        <v>1</v>
      </c>
      <c r="AF151" s="1">
        <f>IFERROR((SUMIF(K$2:K151,K151,M$2:M151)-M151)/(COUNTIF($K$2:K151,K151)-1),0)</f>
        <v>1.5454545454545454</v>
      </c>
      <c r="AG151" s="1">
        <f>IFERROR((SUMIF(K$2:K151,K151,L$2:L151)-L151)/(COUNTIF($K$2:K151,K151)-1),0)</f>
        <v>2.3636363636363638</v>
      </c>
      <c r="AH151" s="1">
        <f t="shared" si="109"/>
        <v>-0.81818181818181834</v>
      </c>
      <c r="AI151" s="1">
        <f t="shared" si="96"/>
        <v>3</v>
      </c>
      <c r="AJ151" s="1">
        <f t="shared" si="97"/>
        <v>0</v>
      </c>
      <c r="AK151" s="1">
        <f>SUMIF($J$2:K151,J151,AI$2:AJ151)-AI151</f>
        <v>27</v>
      </c>
      <c r="AL151" s="1">
        <f>SUMIF($AY$2:AZ151,AY151,$BI$2:BJ151)-BI151</f>
        <v>31</v>
      </c>
      <c r="AM151" s="1">
        <f>IFERROR((AK151)/(COUNTIF($J$2:K151,J151)-1),0)</f>
        <v>1.2857142857142858</v>
      </c>
      <c r="AN151" s="1">
        <f>IFERROR((AL151)/(COUNTIF($J$2:K151,K151)-1),0)</f>
        <v>1.55</v>
      </c>
      <c r="AT151" s="1" t="str">
        <f t="shared" si="98"/>
        <v>LASK</v>
      </c>
      <c r="AU151" s="1" t="str">
        <f t="shared" si="99"/>
        <v>FC Admira Wacker Mödling</v>
      </c>
      <c r="AV151">
        <f t="shared" si="100"/>
        <v>1</v>
      </c>
      <c r="AW151" s="1">
        <f t="shared" si="101"/>
        <v>2</v>
      </c>
      <c r="AY151" t="str">
        <f t="shared" si="32"/>
        <v>FC Admira Wacker Mödling</v>
      </c>
      <c r="AZ151" t="str">
        <f t="shared" si="33"/>
        <v>LASK</v>
      </c>
      <c r="BA151">
        <f t="shared" si="34"/>
        <v>1</v>
      </c>
      <c r="BB151">
        <f t="shared" si="35"/>
        <v>2</v>
      </c>
      <c r="BD151" t="str">
        <f t="shared" si="36"/>
        <v>FC Admira Wacker Mödling</v>
      </c>
      <c r="BE151" t="str">
        <f t="shared" si="37"/>
        <v>LASK</v>
      </c>
      <c r="BF151">
        <f t="shared" si="102"/>
        <v>2</v>
      </c>
      <c r="BG151">
        <f t="shared" si="103"/>
        <v>1</v>
      </c>
      <c r="BI151">
        <f t="shared" si="38"/>
        <v>0</v>
      </c>
      <c r="BJ151">
        <f t="shared" si="39"/>
        <v>3</v>
      </c>
    </row>
    <row r="152" spans="1:62" x14ac:dyDescent="0.3">
      <c r="A152" t="s">
        <v>47</v>
      </c>
      <c r="B152" s="15" t="s">
        <v>186</v>
      </c>
      <c r="C152" t="s">
        <v>35</v>
      </c>
      <c r="D152" t="s">
        <v>101</v>
      </c>
      <c r="E152" t="s">
        <v>43</v>
      </c>
      <c r="F152" s="11">
        <v>0.66666666666666663</v>
      </c>
      <c r="G152">
        <v>14400</v>
      </c>
      <c r="H152" s="1">
        <v>7</v>
      </c>
      <c r="I152" s="1">
        <v>0</v>
      </c>
      <c r="J152" s="1" t="s">
        <v>71</v>
      </c>
      <c r="K152" s="1" t="s">
        <v>76</v>
      </c>
      <c r="L152" s="1">
        <v>2</v>
      </c>
      <c r="M152" s="1">
        <v>2</v>
      </c>
      <c r="N152" s="1" t="str">
        <f t="shared" si="93"/>
        <v>U</v>
      </c>
      <c r="O152" s="1" t="str">
        <f t="shared" si="94"/>
        <v>U</v>
      </c>
      <c r="P152" s="1">
        <f t="shared" si="95"/>
        <v>0</v>
      </c>
      <c r="Q152" s="4">
        <f>IFERROR((SUMIF($J$2:K152,J152,$L$2:M152)-L152)/(COUNTIF($J$2:K152,J152)-1),0)</f>
        <v>1.7142857142857142</v>
      </c>
      <c r="R152" s="4">
        <f>IFERROR((SUMIF($AT$2:AT152,AT152,$AV$2:AW152)-AV152)/(COUNTIF($J$2:K152,J152)-1),0)</f>
        <v>0.61904761904761907</v>
      </c>
      <c r="S152" s="4">
        <f t="shared" si="104"/>
        <v>1.0952380952380951</v>
      </c>
      <c r="T152" s="5">
        <f>IFERROR((SUMIF($AY$2:AZ152,AY152,$BA$2:BB152)-BA152)/(COUNTIF($J$2:K152,K152)-1),0)</f>
        <v>1.4285714285714286</v>
      </c>
      <c r="U152" s="5">
        <f>IFERROR((SUMIF($BD$2:BE152,BD152,$BF$2:BG152)-BF152)/(COUNTIF($J$2:K152,K152)-1),0)</f>
        <v>1.5238095238095237</v>
      </c>
      <c r="V152" s="5">
        <f t="shared" si="105"/>
        <v>-9.5238095238095122E-2</v>
      </c>
      <c r="W152" s="9">
        <f>IFERROR((SUMIF($J$2:J152,J152,L$2:L152)-L152)/(COUNTIF($J$2:J152,J152)-1),0)</f>
        <v>1.6666666666666667</v>
      </c>
      <c r="X152" s="9">
        <f>IFERROR((SUMIF($J$2:J152,J152,M$2:M152)-M152)/(COUNTIF($J$2:J152,J152)-1),0)</f>
        <v>1.4444444444444444</v>
      </c>
      <c r="Y152" s="9">
        <f t="shared" si="106"/>
        <v>0.22222222222222232</v>
      </c>
      <c r="Z152" s="1">
        <f>IFERROR((SUMIF($K$2:K152,J152,$M$2:M152))/(COUNTIF($K$2:K152,J152)),0)</f>
        <v>1.75</v>
      </c>
      <c r="AA152" s="1">
        <f>IFERROR((SUMIF($K$2:K152,J152,$L$2:L152))/(COUNTIF($K$2:K152,J152)),0)</f>
        <v>0.83333333333333337</v>
      </c>
      <c r="AB152" s="1">
        <f t="shared" si="107"/>
        <v>0.91666666666666663</v>
      </c>
      <c r="AC152" s="9">
        <f>IFERROR((SUMIF($J$2:J152,K152,$L$2:L152))/(COUNTIF($J$2:J152,K152)),0)</f>
        <v>0.88888888888888884</v>
      </c>
      <c r="AD152" s="9">
        <f>IFERROR((SUMIF($J$2:J152,K152,$M$2:M152))/(COUNTIF($J$2:J152,K152)),0)</f>
        <v>1.6666666666666667</v>
      </c>
      <c r="AE152" s="9">
        <f t="shared" si="108"/>
        <v>-0.7777777777777779</v>
      </c>
      <c r="AF152" s="1">
        <f>IFERROR((SUMIF(K$2:K152,K152,M$2:M152)-M152)/(COUNTIF($K$2:K152,K152)-1),0)</f>
        <v>1.8333333333333333</v>
      </c>
      <c r="AG152" s="1">
        <f>IFERROR((SUMIF(K$2:K152,K152,L$2:L152)-L152)/(COUNTIF($K$2:K152,K152)-1),0)</f>
        <v>1.4166666666666667</v>
      </c>
      <c r="AH152" s="1">
        <f t="shared" si="109"/>
        <v>0.41666666666666652</v>
      </c>
      <c r="AI152" s="1">
        <f t="shared" si="96"/>
        <v>1</v>
      </c>
      <c r="AJ152" s="1">
        <f t="shared" si="97"/>
        <v>1</v>
      </c>
      <c r="AK152" s="1">
        <f>SUMIF($J$2:K152,J152,AI$2:AJ152)-AI152</f>
        <v>39</v>
      </c>
      <c r="AL152" s="1">
        <f>SUMIF($AY$2:AZ152,AY152,$BI$2:BJ152)-BI152</f>
        <v>26</v>
      </c>
      <c r="AM152" s="1">
        <f>IFERROR((AK152)/(COUNTIF($J$2:K152,J152)-1),0)</f>
        <v>1.8571428571428572</v>
      </c>
      <c r="AN152" s="1">
        <f>IFERROR((AL152)/(COUNTIF($J$2:K152,K152)-1),0)</f>
        <v>1.2380952380952381</v>
      </c>
      <c r="AT152" s="1" t="str">
        <f t="shared" si="98"/>
        <v>SK Rapid Wien</v>
      </c>
      <c r="AU152" s="1" t="str">
        <f t="shared" si="99"/>
        <v>SV Mattersburg</v>
      </c>
      <c r="AV152">
        <f t="shared" si="100"/>
        <v>2</v>
      </c>
      <c r="AW152" s="1">
        <f t="shared" si="101"/>
        <v>2</v>
      </c>
      <c r="AY152" t="str">
        <f t="shared" si="32"/>
        <v>SV Mattersburg</v>
      </c>
      <c r="AZ152" t="str">
        <f t="shared" si="33"/>
        <v>SK Rapid Wien</v>
      </c>
      <c r="BA152">
        <f t="shared" si="34"/>
        <v>2</v>
      </c>
      <c r="BB152">
        <f t="shared" si="35"/>
        <v>2</v>
      </c>
      <c r="BD152" t="str">
        <f t="shared" si="36"/>
        <v>SV Mattersburg</v>
      </c>
      <c r="BE152" t="str">
        <f t="shared" si="37"/>
        <v>SK Rapid Wien</v>
      </c>
      <c r="BF152">
        <f t="shared" si="102"/>
        <v>2</v>
      </c>
      <c r="BG152">
        <f t="shared" si="103"/>
        <v>2</v>
      </c>
      <c r="BI152">
        <f t="shared" si="38"/>
        <v>1</v>
      </c>
      <c r="BJ152">
        <f t="shared" si="39"/>
        <v>1</v>
      </c>
    </row>
    <row r="153" spans="1:62" x14ac:dyDescent="0.3">
      <c r="A153" t="s">
        <v>47</v>
      </c>
      <c r="B153" s="15">
        <v>43079</v>
      </c>
      <c r="C153" t="s">
        <v>35</v>
      </c>
      <c r="D153" t="s">
        <v>101</v>
      </c>
      <c r="E153" t="s">
        <v>64</v>
      </c>
      <c r="F153" s="11">
        <v>0.6875</v>
      </c>
      <c r="G153">
        <v>2187</v>
      </c>
      <c r="H153" s="1">
        <v>3</v>
      </c>
      <c r="I153" s="1">
        <v>0</v>
      </c>
      <c r="J153" s="1" t="s">
        <v>49</v>
      </c>
      <c r="K153" s="1" t="s">
        <v>40</v>
      </c>
      <c r="L153" s="1">
        <v>0</v>
      </c>
      <c r="M153" s="1">
        <v>0</v>
      </c>
      <c r="N153" s="1" t="str">
        <f t="shared" si="93"/>
        <v>U</v>
      </c>
      <c r="O153" s="1" t="str">
        <f t="shared" si="94"/>
        <v>U</v>
      </c>
      <c r="P153" s="1">
        <f t="shared" si="95"/>
        <v>0</v>
      </c>
      <c r="Q153" s="4">
        <f>IFERROR((SUMIF($J$2:K153,J153,$L$2:M153)-L153)/(COUNTIF($J$2:K153,J153)-1),0)</f>
        <v>0.95238095238095233</v>
      </c>
      <c r="R153" s="4">
        <f>IFERROR((SUMIF($AT$2:AT153,AT153,$AV$2:AW153)-AV153)/(COUNTIF($J$2:K153,J153)-1),0)</f>
        <v>0.42857142857142855</v>
      </c>
      <c r="S153" s="4">
        <f t="shared" si="104"/>
        <v>0.52380952380952372</v>
      </c>
      <c r="T153" s="5">
        <f>IFERROR((SUMIF($AY$2:AZ153,AY153,$BA$2:BB153)-BA153)/(COUNTIF($J$2:K153,K153)-1),0)</f>
        <v>2.1818181818181817</v>
      </c>
      <c r="U153" s="5">
        <f>IFERROR((SUMIF($BD$2:BE153,BD153,$BF$2:BG153)-BF153)/(COUNTIF($J$2:K153,K153)-1),0)</f>
        <v>0.54545454545454541</v>
      </c>
      <c r="V153" s="5">
        <f t="shared" si="105"/>
        <v>1.6363636363636362</v>
      </c>
      <c r="W153" s="9">
        <f>IFERROR((SUMIF($J$2:J153,J153,L$2:L153)-L153)/(COUNTIF($J$2:J153,J153)-1),0)</f>
        <v>0.88888888888888884</v>
      </c>
      <c r="X153" s="9">
        <f>IFERROR((SUMIF($J$2:J153,J153,M$2:M153)-M153)/(COUNTIF($J$2:J153,J153)-1),0)</f>
        <v>1</v>
      </c>
      <c r="Y153" s="9">
        <f t="shared" si="106"/>
        <v>-0.11111111111111116</v>
      </c>
      <c r="Z153" s="1">
        <f>IFERROR((SUMIF($K$2:K153,J153,$M$2:M153))/(COUNTIF($K$2:K153,J153)),0)</f>
        <v>1</v>
      </c>
      <c r="AA153" s="1">
        <f>IFERROR((SUMIF($K$2:K153,J153,$L$2:L153))/(COUNTIF($K$2:K153,J153)),0)</f>
        <v>1.5833333333333333</v>
      </c>
      <c r="AB153" s="1">
        <f t="shared" si="107"/>
        <v>-0.58333333333333326</v>
      </c>
      <c r="AC153" s="9">
        <f>IFERROR((SUMIF($J$2:J153,K153,$L$2:L153))/(COUNTIF($J$2:J153,K153)),0)</f>
        <v>2.4</v>
      </c>
      <c r="AD153" s="9">
        <f>IFERROR((SUMIF($J$2:J153,K153,$M$2:M153))/(COUNTIF($J$2:J153,K153)),0)</f>
        <v>0.46666666666666667</v>
      </c>
      <c r="AE153" s="9">
        <f t="shared" si="108"/>
        <v>1.9333333333333331</v>
      </c>
      <c r="AF153" s="1">
        <f>IFERROR((SUMIF(K$2:K153,K153,M$2:M153)-M153)/(COUNTIF($K$2:K153,K153)-1),0)</f>
        <v>2</v>
      </c>
      <c r="AG153" s="1">
        <f>IFERROR((SUMIF(K$2:K153,K153,L$2:L153)-L153)/(COUNTIF($K$2:K153,K153)-1),0)</f>
        <v>0.61111111111111116</v>
      </c>
      <c r="AH153" s="1">
        <f t="shared" si="109"/>
        <v>1.3888888888888888</v>
      </c>
      <c r="AI153" s="1">
        <f t="shared" si="96"/>
        <v>1</v>
      </c>
      <c r="AJ153" s="1">
        <f t="shared" si="97"/>
        <v>1</v>
      </c>
      <c r="AK153" s="1">
        <f>SUMIF($J$2:K153,J153,AI$2:AJ153)-AI153</f>
        <v>21</v>
      </c>
      <c r="AL153" s="1">
        <f>SUMIF($AY$2:AZ153,AY153,$BI$2:BJ153)-BI153</f>
        <v>74</v>
      </c>
      <c r="AM153" s="1">
        <f>IFERROR((AK153)/(COUNTIF($J$2:K153,J153)-1),0)</f>
        <v>1</v>
      </c>
      <c r="AN153" s="1">
        <f>IFERROR((AL153)/(COUNTIF($J$2:K153,K153)-1),0)</f>
        <v>2.2424242424242422</v>
      </c>
      <c r="AT153" s="1" t="str">
        <f t="shared" si="98"/>
        <v>Wolfsberger AC</v>
      </c>
      <c r="AU153" s="1" t="str">
        <f t="shared" si="99"/>
        <v>Red Bull Salzburg</v>
      </c>
      <c r="AV153">
        <f t="shared" si="100"/>
        <v>0</v>
      </c>
      <c r="AW153" s="1">
        <f t="shared" si="101"/>
        <v>0</v>
      </c>
      <c r="AY153" t="str">
        <f t="shared" si="32"/>
        <v>Red Bull Salzburg</v>
      </c>
      <c r="AZ153" t="str">
        <f t="shared" si="33"/>
        <v>Wolfsberger AC</v>
      </c>
      <c r="BA153">
        <f t="shared" si="34"/>
        <v>0</v>
      </c>
      <c r="BB153">
        <f t="shared" si="35"/>
        <v>0</v>
      </c>
      <c r="BD153" t="str">
        <f t="shared" si="36"/>
        <v>Red Bull Salzburg</v>
      </c>
      <c r="BE153" t="str">
        <f t="shared" si="37"/>
        <v>Wolfsberger AC</v>
      </c>
      <c r="BF153">
        <f t="shared" si="102"/>
        <v>0</v>
      </c>
      <c r="BG153">
        <f t="shared" si="103"/>
        <v>0</v>
      </c>
      <c r="BI153">
        <f t="shared" si="38"/>
        <v>1</v>
      </c>
      <c r="BJ153">
        <f t="shared" si="39"/>
        <v>1</v>
      </c>
    </row>
    <row r="154" spans="1:62" x14ac:dyDescent="0.3">
      <c r="A154" t="s">
        <v>47</v>
      </c>
      <c r="B154" s="15" t="s">
        <v>103</v>
      </c>
      <c r="C154" t="s">
        <v>35</v>
      </c>
      <c r="D154" t="s">
        <v>101</v>
      </c>
      <c r="E154" t="s">
        <v>64</v>
      </c>
      <c r="F154" s="11">
        <v>0.58333333333333337</v>
      </c>
      <c r="G154">
        <v>2717</v>
      </c>
      <c r="H154" s="1">
        <v>3</v>
      </c>
      <c r="I154" s="1">
        <v>0</v>
      </c>
      <c r="J154" s="1" t="s">
        <v>58</v>
      </c>
      <c r="K154" s="1" t="s">
        <v>81</v>
      </c>
      <c r="L154" s="1">
        <v>1</v>
      </c>
      <c r="M154" s="1">
        <v>0</v>
      </c>
      <c r="N154" s="1" t="str">
        <f t="shared" si="93"/>
        <v>S</v>
      </c>
      <c r="O154" s="1" t="str">
        <f t="shared" si="94"/>
        <v>N</v>
      </c>
      <c r="P154" s="1">
        <f t="shared" si="95"/>
        <v>1</v>
      </c>
      <c r="Q154" s="4">
        <f>IFERROR((SUMIF($J$2:K154,J154,$L$2:M154)-L154)/(COUNTIF($J$2:K154,J154)-1),0)</f>
        <v>1.4642857142857142</v>
      </c>
      <c r="R154" s="4">
        <f>IFERROR((SUMIF($AT$2:AT154,AT154,$AV$2:AW154)-AV154)/(COUNTIF($J$2:K154,J154)-1),0)</f>
        <v>0.6071428571428571</v>
      </c>
      <c r="S154" s="4">
        <f t="shared" si="104"/>
        <v>0.8571428571428571</v>
      </c>
      <c r="T154" s="5">
        <f>IFERROR((SUMIF($AY$2:AZ154,AY154,$BA$2:BB154)-BA154)/(COUNTIF($J$2:K154,K154)-1),0)</f>
        <v>1.4838709677419355</v>
      </c>
      <c r="U154" s="5">
        <f>IFERROR((SUMIF($BD$2:BE154,BD154,$BF$2:BG154)-BF154)/(COUNTIF($J$2:K154,K154)-1),0)</f>
        <v>1.5806451612903225</v>
      </c>
      <c r="V154" s="5">
        <f t="shared" si="105"/>
        <v>-9.6774193548387011E-2</v>
      </c>
      <c r="W154" s="9">
        <f>IFERROR((SUMIF($J$2:J154,J154,L$2:L154)-L154)/(COUNTIF($J$2:J154,J154)-1),0)</f>
        <v>1.6923076923076923</v>
      </c>
      <c r="X154" s="9">
        <f>IFERROR((SUMIF($J$2:J154,J154,M$2:M154)-M154)/(COUNTIF($J$2:J154,J154)-1),0)</f>
        <v>1.3076923076923077</v>
      </c>
      <c r="Y154" s="9">
        <f t="shared" si="106"/>
        <v>0.38461538461538458</v>
      </c>
      <c r="Z154" s="1">
        <f>IFERROR((SUMIF($K$2:K154,J154,$M$2:M154))/(COUNTIF($K$2:K154,J154)),0)</f>
        <v>1.2666666666666666</v>
      </c>
      <c r="AA154" s="1">
        <f>IFERROR((SUMIF($K$2:K154,J154,$L$2:L154))/(COUNTIF($K$2:K154,J154)),0)</f>
        <v>1.4666666666666666</v>
      </c>
      <c r="AB154" s="1">
        <f t="shared" si="107"/>
        <v>-0.19999999999999996</v>
      </c>
      <c r="AC154" s="9">
        <f>IFERROR((SUMIF($J$2:J154,K154,$L$2:L154))/(COUNTIF($J$2:J154,K154)),0)</f>
        <v>1.3333333333333333</v>
      </c>
      <c r="AD154" s="9">
        <f>IFERROR((SUMIF($J$2:J154,K154,$M$2:M154))/(COUNTIF($J$2:J154,K154)),0)</f>
        <v>1.6666666666666667</v>
      </c>
      <c r="AE154" s="9">
        <f t="shared" si="108"/>
        <v>-0.33333333333333348</v>
      </c>
      <c r="AF154" s="1">
        <f>IFERROR((SUMIF(K$2:K154,K154,M$2:M154)-M154)/(COUNTIF($K$2:K154,K154)-1),0)</f>
        <v>1.625</v>
      </c>
      <c r="AG154" s="1">
        <f>IFERROR((SUMIF(K$2:K154,K154,L$2:L154)-L154)/(COUNTIF($K$2:K154,K154)-1),0)</f>
        <v>1.5</v>
      </c>
      <c r="AH154" s="1">
        <f t="shared" si="109"/>
        <v>0.125</v>
      </c>
      <c r="AI154" s="1">
        <f t="shared" si="96"/>
        <v>3</v>
      </c>
      <c r="AJ154" s="1">
        <f t="shared" si="97"/>
        <v>0</v>
      </c>
      <c r="AK154" s="1">
        <f>SUMIF($J$2:K154,J154,AI$2:AJ154)-AI154</f>
        <v>36</v>
      </c>
      <c r="AL154" s="1">
        <f>SUMIF($AY$2:AZ154,AY154,$BI$2:BJ154)-BI154</f>
        <v>39</v>
      </c>
      <c r="AM154" s="1">
        <f>IFERROR((AK154)/(COUNTIF($J$2:K154,J154)-1),0)</f>
        <v>1.2857142857142858</v>
      </c>
      <c r="AN154" s="1">
        <f>IFERROR((AL154)/(COUNTIF($J$2:K154,K154)-1),0)</f>
        <v>1.2580645161290323</v>
      </c>
      <c r="AT154" s="1" t="str">
        <f t="shared" si="98"/>
        <v>SC Rheindorf Altach</v>
      </c>
      <c r="AU154" s="1" t="str">
        <f t="shared" si="99"/>
        <v>FK Austria Wien</v>
      </c>
      <c r="AV154">
        <f t="shared" si="100"/>
        <v>0</v>
      </c>
      <c r="AW154" s="1">
        <f t="shared" si="101"/>
        <v>1</v>
      </c>
      <c r="AY154" t="str">
        <f t="shared" si="32"/>
        <v>FK Austria Wien</v>
      </c>
      <c r="AZ154" t="str">
        <f t="shared" si="33"/>
        <v>SC Rheindorf Altach</v>
      </c>
      <c r="BA154">
        <f t="shared" si="34"/>
        <v>0</v>
      </c>
      <c r="BB154">
        <f t="shared" si="35"/>
        <v>1</v>
      </c>
      <c r="BD154" t="str">
        <f t="shared" si="36"/>
        <v>FK Austria Wien</v>
      </c>
      <c r="BE154" t="str">
        <f t="shared" si="37"/>
        <v>SC Rheindorf Altach</v>
      </c>
      <c r="BF154">
        <f t="shared" si="102"/>
        <v>1</v>
      </c>
      <c r="BG154">
        <f t="shared" si="103"/>
        <v>0</v>
      </c>
      <c r="BI154">
        <f t="shared" si="38"/>
        <v>0</v>
      </c>
      <c r="BJ154">
        <f t="shared" si="39"/>
        <v>3</v>
      </c>
    </row>
    <row r="155" spans="1:62" x14ac:dyDescent="0.3">
      <c r="A155" t="s">
        <v>47</v>
      </c>
      <c r="B155" s="15">
        <v>43085</v>
      </c>
      <c r="C155" t="s">
        <v>35</v>
      </c>
      <c r="D155" t="s">
        <v>101</v>
      </c>
      <c r="E155" t="s">
        <v>43</v>
      </c>
      <c r="F155" s="11">
        <v>0.66666666666666663</v>
      </c>
      <c r="G155">
        <v>5642</v>
      </c>
      <c r="H155" s="1">
        <v>6</v>
      </c>
      <c r="I155" s="1">
        <v>0</v>
      </c>
      <c r="J155" s="1" t="s">
        <v>40</v>
      </c>
      <c r="K155" s="1" t="s">
        <v>0</v>
      </c>
      <c r="L155" s="1">
        <v>0</v>
      </c>
      <c r="M155" s="1">
        <v>0</v>
      </c>
      <c r="N155" s="1" t="str">
        <f t="shared" si="93"/>
        <v>U</v>
      </c>
      <c r="O155" s="1" t="str">
        <f t="shared" si="94"/>
        <v>U</v>
      </c>
      <c r="P155" s="1">
        <f t="shared" si="95"/>
        <v>0</v>
      </c>
      <c r="Q155" s="4">
        <f>IFERROR((SUMIF($J$2:K155,J155,$L$2:M155)-L155)/(COUNTIF($J$2:K155,J155)-1),0)</f>
        <v>2.1176470588235294</v>
      </c>
      <c r="R155" s="4">
        <f>IFERROR((SUMIF($AT$2:AT155,AT155,$AV$2:AW155)-AV155)/(COUNTIF($J$2:K155,J155)-1),0)</f>
        <v>0.20588235294117646</v>
      </c>
      <c r="S155" s="4">
        <f t="shared" si="104"/>
        <v>1.911764705882353</v>
      </c>
      <c r="T155" s="5">
        <f>IFERROR((SUMIF($AY$2:AZ155,AY155,$BA$2:BB155)-BA155)/(COUNTIF($J$2:K155,K155)-1),0)</f>
        <v>1.3636363636363635</v>
      </c>
      <c r="U155" s="5">
        <f>IFERROR((SUMIF($BD$2:BE155,BD155,$BF$2:BG155)-BF155)/(COUNTIF($J$2:K155,K155)-1),0)</f>
        <v>1.3636363636363635</v>
      </c>
      <c r="V155" s="5">
        <f t="shared" si="105"/>
        <v>0</v>
      </c>
      <c r="W155" s="9">
        <f>IFERROR((SUMIF($J$2:J155,J155,L$2:L155)-L155)/(COUNTIF($J$2:J155,J155)-1),0)</f>
        <v>2.4</v>
      </c>
      <c r="X155" s="9">
        <f>IFERROR((SUMIF($J$2:J155,J155,M$2:M155)-M155)/(COUNTIF($J$2:J155,J155)-1),0)</f>
        <v>0.46666666666666667</v>
      </c>
      <c r="Y155" s="9">
        <f t="shared" si="106"/>
        <v>1.9333333333333331</v>
      </c>
      <c r="Z155" s="1">
        <f>IFERROR((SUMIF($K$2:K155,J155,$M$2:M155))/(COUNTIF($K$2:K155,J155)),0)</f>
        <v>1.8947368421052631</v>
      </c>
      <c r="AA155" s="1">
        <f>IFERROR((SUMIF($K$2:K155,J155,$L$2:L155))/(COUNTIF($K$2:K155,J155)),0)</f>
        <v>0.57894736842105265</v>
      </c>
      <c r="AB155" s="1">
        <f t="shared" si="107"/>
        <v>1.3157894736842104</v>
      </c>
      <c r="AC155" s="9">
        <f>IFERROR((SUMIF($J$2:J155,K155,$L$2:L155))/(COUNTIF($J$2:J155,K155)),0)</f>
        <v>1.7</v>
      </c>
      <c r="AD155" s="9">
        <f>IFERROR((SUMIF($J$2:J155,K155,$M$2:M155))/(COUNTIF($J$2:J155,K155)),0)</f>
        <v>1.1000000000000001</v>
      </c>
      <c r="AE155" s="9">
        <f t="shared" si="108"/>
        <v>0.59999999999999987</v>
      </c>
      <c r="AF155" s="1">
        <f>IFERROR((SUMIF(K$2:K155,K155,M$2:M155)-M155)/(COUNTIF($K$2:K155,K155)-1),0)</f>
        <v>1.0833333333333333</v>
      </c>
      <c r="AG155" s="1">
        <f>IFERROR((SUMIF(K$2:K155,K155,L$2:L155)-L155)/(COUNTIF($K$2:K155,K155)-1),0)</f>
        <v>1.5833333333333333</v>
      </c>
      <c r="AH155" s="1">
        <f t="shared" si="109"/>
        <v>-0.5</v>
      </c>
      <c r="AI155" s="1">
        <f t="shared" si="96"/>
        <v>1</v>
      </c>
      <c r="AJ155" s="1">
        <f t="shared" si="97"/>
        <v>1</v>
      </c>
      <c r="AK155" s="1">
        <f>SUMIF($J$2:K155,J155,AI$2:AJ155)-AI155</f>
        <v>75</v>
      </c>
      <c r="AL155" s="1">
        <f>SUMIF($AY$2:AZ155,AY155,$BI$2:BJ155)-BI155</f>
        <v>30</v>
      </c>
      <c r="AM155" s="1">
        <f>IFERROR((AK155)/(COUNTIF($J$2:K155,J155)-1),0)</f>
        <v>2.2058823529411766</v>
      </c>
      <c r="AN155" s="1">
        <f>IFERROR((AL155)/(COUNTIF($J$2:K155,K155)-1),0)</f>
        <v>1.3636363636363635</v>
      </c>
      <c r="AT155" s="1" t="str">
        <f t="shared" si="98"/>
        <v>Red Bull Salzburg</v>
      </c>
      <c r="AU155" s="1" t="str">
        <f t="shared" si="99"/>
        <v>LASK</v>
      </c>
      <c r="AV155">
        <f t="shared" si="100"/>
        <v>0</v>
      </c>
      <c r="AW155" s="1">
        <f t="shared" si="101"/>
        <v>0</v>
      </c>
      <c r="AY155" t="str">
        <f t="shared" si="32"/>
        <v>LASK</v>
      </c>
      <c r="AZ155" t="str">
        <f t="shared" si="33"/>
        <v>Red Bull Salzburg</v>
      </c>
      <c r="BA155">
        <f t="shared" si="34"/>
        <v>0</v>
      </c>
      <c r="BB155">
        <f t="shared" si="35"/>
        <v>0</v>
      </c>
      <c r="BD155" t="str">
        <f t="shared" si="36"/>
        <v>LASK</v>
      </c>
      <c r="BE155" t="str">
        <f t="shared" si="37"/>
        <v>Red Bull Salzburg</v>
      </c>
      <c r="BF155">
        <f t="shared" si="102"/>
        <v>0</v>
      </c>
      <c r="BG155">
        <f t="shared" si="103"/>
        <v>0</v>
      </c>
      <c r="BI155">
        <f t="shared" si="38"/>
        <v>1</v>
      </c>
      <c r="BJ155">
        <f t="shared" si="39"/>
        <v>1</v>
      </c>
    </row>
    <row r="156" spans="1:62" x14ac:dyDescent="0.3">
      <c r="A156" t="s">
        <v>47</v>
      </c>
      <c r="B156" s="15" t="s">
        <v>104</v>
      </c>
      <c r="C156" t="s">
        <v>35</v>
      </c>
      <c r="D156" t="s">
        <v>101</v>
      </c>
      <c r="E156" t="s">
        <v>43</v>
      </c>
      <c r="F156" s="11">
        <v>0.77083333333333337</v>
      </c>
      <c r="G156">
        <v>3669</v>
      </c>
      <c r="H156" s="1">
        <v>7</v>
      </c>
      <c r="I156" s="1">
        <v>0</v>
      </c>
      <c r="J156" s="1" t="s">
        <v>65</v>
      </c>
      <c r="K156" s="1" t="s">
        <v>71</v>
      </c>
      <c r="L156" s="1">
        <v>0</v>
      </c>
      <c r="M156" s="1">
        <v>5</v>
      </c>
      <c r="N156" s="1" t="str">
        <f t="shared" si="93"/>
        <v>N</v>
      </c>
      <c r="O156" s="1" t="str">
        <f t="shared" si="94"/>
        <v>S</v>
      </c>
      <c r="P156" s="1">
        <f t="shared" si="95"/>
        <v>-5</v>
      </c>
      <c r="Q156" s="4">
        <f>IFERROR((SUMIF($J$2:K156,J156,$L$2:M156)-L156)/(COUNTIF($J$2:K156,J156)-1),0)</f>
        <v>0.7</v>
      </c>
      <c r="R156" s="4">
        <f>IFERROR((SUMIF($AT$2:AT156,AT156,$AV$2:AW156)-AV156)/(COUNTIF($J$2:K156,J156)-1),0)</f>
        <v>0.7</v>
      </c>
      <c r="S156" s="4">
        <f t="shared" si="104"/>
        <v>0</v>
      </c>
      <c r="T156" s="5">
        <f>IFERROR((SUMIF($AY$2:AZ156,AY156,$BA$2:BB156)-BA156)/(COUNTIF($J$2:K156,K156)-1),0)</f>
        <v>1.7272727272727273</v>
      </c>
      <c r="U156" s="5">
        <f>IFERROR((SUMIF($BD$2:BE156,BD156,$BF$2:BG156)-BF156)/(COUNTIF($J$2:K156,K156)-1),0)</f>
        <v>1.1363636363636365</v>
      </c>
      <c r="V156" s="5">
        <f t="shared" si="105"/>
        <v>0.59090909090909083</v>
      </c>
      <c r="W156" s="9">
        <f>IFERROR((SUMIF($J$2:J156,J156,L$2:L156)-L156)/(COUNTIF($J$2:J156,J156)-1),0)</f>
        <v>0.55555555555555558</v>
      </c>
      <c r="X156" s="9">
        <f>IFERROR((SUMIF($J$2:J156,J156,M$2:M156)-M156)/(COUNTIF($J$2:J156,J156)-1),0)</f>
        <v>1.5555555555555556</v>
      </c>
      <c r="Y156" s="9">
        <f t="shared" si="106"/>
        <v>-1</v>
      </c>
      <c r="Z156" s="1">
        <f>IFERROR((SUMIF($K$2:K156,J156,$M$2:M156))/(COUNTIF($K$2:K156,J156)),0)</f>
        <v>0.81818181818181823</v>
      </c>
      <c r="AA156" s="1">
        <f>IFERROR((SUMIF($K$2:K156,J156,$L$2:L156))/(COUNTIF($K$2:K156,J156)),0)</f>
        <v>2.5454545454545454</v>
      </c>
      <c r="AB156" s="1">
        <f t="shared" si="107"/>
        <v>-1.7272727272727271</v>
      </c>
      <c r="AC156" s="9">
        <f>IFERROR((SUMIF($J$2:J156,K156,$L$2:L156))/(COUNTIF($J$2:J156,K156)),0)</f>
        <v>1.7</v>
      </c>
      <c r="AD156" s="9">
        <f>IFERROR((SUMIF($J$2:J156,K156,$M$2:M156))/(COUNTIF($J$2:J156,K156)),0)</f>
        <v>1.5</v>
      </c>
      <c r="AE156" s="9">
        <f t="shared" si="108"/>
        <v>0.19999999999999996</v>
      </c>
      <c r="AF156" s="1">
        <f>IFERROR((SUMIF(K$2:K156,K156,M$2:M156)-M156)/(COUNTIF($K$2:K156,K156)-1),0)</f>
        <v>1.75</v>
      </c>
      <c r="AG156" s="1">
        <f>IFERROR((SUMIF(K$2:K156,K156,L$2:L156)-L156)/(COUNTIF($K$2:K156,K156)-1),0)</f>
        <v>0.83333333333333337</v>
      </c>
      <c r="AH156" s="1">
        <f t="shared" si="109"/>
        <v>0.91666666666666663</v>
      </c>
      <c r="AI156" s="1">
        <f t="shared" si="96"/>
        <v>0</v>
      </c>
      <c r="AJ156" s="1">
        <f t="shared" si="97"/>
        <v>3</v>
      </c>
      <c r="AK156" s="1">
        <f>SUMIF($J$2:K156,J156,AI$2:AJ156)-AI156</f>
        <v>7</v>
      </c>
      <c r="AL156" s="1">
        <f>SUMIF($AY$2:AZ156,AY156,$BI$2:BJ156)-BI156</f>
        <v>40</v>
      </c>
      <c r="AM156" s="1">
        <f>IFERROR((AK156)/(COUNTIF($J$2:K156,J156)-1),0)</f>
        <v>0.35</v>
      </c>
      <c r="AN156" s="1">
        <f>IFERROR((AL156)/(COUNTIF($J$2:K156,K156)-1),0)</f>
        <v>1.8181818181818181</v>
      </c>
      <c r="AT156" s="1" t="str">
        <f t="shared" si="98"/>
        <v>SKN St. Pölten</v>
      </c>
      <c r="AU156" s="1" t="str">
        <f t="shared" si="99"/>
        <v>SK Rapid Wien</v>
      </c>
      <c r="AV156">
        <f t="shared" si="100"/>
        <v>5</v>
      </c>
      <c r="AW156" s="1">
        <f t="shared" si="101"/>
        <v>0</v>
      </c>
      <c r="AY156" t="str">
        <f t="shared" si="32"/>
        <v>SK Rapid Wien</v>
      </c>
      <c r="AZ156" t="str">
        <f t="shared" si="33"/>
        <v>SKN St. Pölten</v>
      </c>
      <c r="BA156">
        <f t="shared" si="34"/>
        <v>5</v>
      </c>
      <c r="BB156">
        <f t="shared" si="35"/>
        <v>0</v>
      </c>
      <c r="BD156" t="str">
        <f t="shared" si="36"/>
        <v>SK Rapid Wien</v>
      </c>
      <c r="BE156" t="str">
        <f t="shared" si="37"/>
        <v>SKN St. Pölten</v>
      </c>
      <c r="BF156">
        <f t="shared" si="102"/>
        <v>0</v>
      </c>
      <c r="BG156">
        <f t="shared" si="103"/>
        <v>5</v>
      </c>
      <c r="BI156">
        <f t="shared" si="38"/>
        <v>3</v>
      </c>
      <c r="BJ156">
        <f t="shared" si="39"/>
        <v>0</v>
      </c>
    </row>
    <row r="157" spans="1:62" x14ac:dyDescent="0.3">
      <c r="A157" t="s">
        <v>47</v>
      </c>
      <c r="B157" s="15" t="s">
        <v>104</v>
      </c>
      <c r="C157" t="s">
        <v>35</v>
      </c>
      <c r="D157" t="s">
        <v>101</v>
      </c>
      <c r="E157" t="s">
        <v>43</v>
      </c>
      <c r="F157" s="11">
        <v>0.77083333333333337</v>
      </c>
      <c r="G157">
        <v>3000</v>
      </c>
      <c r="H157" s="1">
        <v>6</v>
      </c>
      <c r="I157" s="1">
        <v>0</v>
      </c>
      <c r="J157" s="1" t="s">
        <v>76</v>
      </c>
      <c r="K157" s="1" t="s">
        <v>49</v>
      </c>
      <c r="L157" s="1">
        <v>5</v>
      </c>
      <c r="M157" s="1">
        <v>1</v>
      </c>
      <c r="N157" s="1" t="str">
        <f t="shared" si="93"/>
        <v>S</v>
      </c>
      <c r="O157" s="1" t="str">
        <f t="shared" si="94"/>
        <v>N</v>
      </c>
      <c r="P157" s="1">
        <f t="shared" si="95"/>
        <v>4</v>
      </c>
      <c r="Q157" s="4">
        <f>IFERROR((SUMIF($J$2:K157,J157,$L$2:M157)-L157)/(COUNTIF($J$2:K157,J157)-1),0)</f>
        <v>1.4545454545454546</v>
      </c>
      <c r="R157" s="4">
        <f>IFERROR((SUMIF($AT$2:AT157,AT157,$AV$2:AW157)-AV157)/(COUNTIF($J$2:K157,J157)-1),0)</f>
        <v>0.68181818181818177</v>
      </c>
      <c r="S157" s="4">
        <f t="shared" si="104"/>
        <v>0.77272727272727282</v>
      </c>
      <c r="T157" s="5">
        <f>IFERROR((SUMIF($AY$2:AZ157,AY157,$BA$2:BB157)-BA157)/(COUNTIF($J$2:K157,K157)-1),0)</f>
        <v>0.90909090909090906</v>
      </c>
      <c r="U157" s="5">
        <f>IFERROR((SUMIF($BD$2:BE157,BD157,$BF$2:BG157)-BF157)/(COUNTIF($J$2:K157,K157)-1),0)</f>
        <v>1.2727272727272727</v>
      </c>
      <c r="V157" s="5">
        <f t="shared" si="105"/>
        <v>-0.36363636363636365</v>
      </c>
      <c r="W157" s="9">
        <f>IFERROR((SUMIF($J$2:J157,J157,L$2:L157)-L157)/(COUNTIF($J$2:J157,J157)-1),0)</f>
        <v>0.88888888888888884</v>
      </c>
      <c r="X157" s="9">
        <f>IFERROR((SUMIF($J$2:J157,J157,M$2:M157)-M157)/(COUNTIF($J$2:J157,J157)-1),0)</f>
        <v>1.6666666666666667</v>
      </c>
      <c r="Y157" s="9">
        <f t="shared" si="106"/>
        <v>-0.7777777777777779</v>
      </c>
      <c r="Z157" s="1">
        <f>IFERROR((SUMIF($K$2:K157,J157,$M$2:M157))/(COUNTIF($K$2:K157,J157)),0)</f>
        <v>1.8461538461538463</v>
      </c>
      <c r="AA157" s="1">
        <f>IFERROR((SUMIF($K$2:K157,J157,$L$2:L157))/(COUNTIF($K$2:K157,J157)),0)</f>
        <v>1.4615384615384615</v>
      </c>
      <c r="AB157" s="1">
        <f t="shared" si="107"/>
        <v>0.3846153846153848</v>
      </c>
      <c r="AC157" s="9">
        <f>IFERROR((SUMIF($J$2:J157,K157,$L$2:L157))/(COUNTIF($J$2:J157,K157)),0)</f>
        <v>0.8</v>
      </c>
      <c r="AD157" s="9">
        <f>IFERROR((SUMIF($J$2:J157,K157,$M$2:M157))/(COUNTIF($J$2:J157,K157)),0)</f>
        <v>0.9</v>
      </c>
      <c r="AE157" s="9">
        <f t="shared" si="108"/>
        <v>-9.9999999999999978E-2</v>
      </c>
      <c r="AF157" s="1">
        <f>IFERROR((SUMIF(K$2:K157,K157,M$2:M157)-M157)/(COUNTIF($K$2:K157,K157)-1),0)</f>
        <v>1</v>
      </c>
      <c r="AG157" s="1">
        <f>IFERROR((SUMIF(K$2:K157,K157,L$2:L157)-L157)/(COUNTIF($K$2:K157,K157)-1),0)</f>
        <v>1.5833333333333333</v>
      </c>
      <c r="AH157" s="1">
        <f t="shared" si="109"/>
        <v>-0.58333333333333326</v>
      </c>
      <c r="AI157" s="1">
        <f t="shared" si="96"/>
        <v>3</v>
      </c>
      <c r="AJ157" s="1">
        <f t="shared" si="97"/>
        <v>0</v>
      </c>
      <c r="AK157" s="1">
        <f>SUMIF($J$2:K157,J157,AI$2:AJ157)-AI157</f>
        <v>27</v>
      </c>
      <c r="AL157" s="1">
        <f>SUMIF($AY$2:AZ157,AY157,$BI$2:BJ157)-BI157</f>
        <v>22</v>
      </c>
      <c r="AM157" s="1">
        <f>IFERROR((AK157)/(COUNTIF($J$2:K157,J157)-1),0)</f>
        <v>1.2272727272727273</v>
      </c>
      <c r="AN157" s="1">
        <f>IFERROR((AL157)/(COUNTIF($J$2:K157,K157)-1),0)</f>
        <v>1</v>
      </c>
      <c r="AT157" s="1" t="str">
        <f t="shared" si="98"/>
        <v>SV Mattersburg</v>
      </c>
      <c r="AU157" s="1" t="str">
        <f t="shared" si="99"/>
        <v>Wolfsberger AC</v>
      </c>
      <c r="AV157">
        <f t="shared" si="100"/>
        <v>1</v>
      </c>
      <c r="AW157" s="1">
        <f t="shared" si="101"/>
        <v>5</v>
      </c>
      <c r="AY157" t="str">
        <f t="shared" si="32"/>
        <v>Wolfsberger AC</v>
      </c>
      <c r="AZ157" t="str">
        <f t="shared" si="33"/>
        <v>SV Mattersburg</v>
      </c>
      <c r="BA157">
        <f t="shared" si="34"/>
        <v>1</v>
      </c>
      <c r="BB157">
        <f t="shared" si="35"/>
        <v>5</v>
      </c>
      <c r="BD157" t="str">
        <f t="shared" si="36"/>
        <v>Wolfsberger AC</v>
      </c>
      <c r="BE157" t="str">
        <f t="shared" si="37"/>
        <v>SV Mattersburg</v>
      </c>
      <c r="BF157">
        <f t="shared" si="102"/>
        <v>5</v>
      </c>
      <c r="BG157">
        <f t="shared" si="103"/>
        <v>1</v>
      </c>
      <c r="BI157">
        <f t="shared" si="38"/>
        <v>0</v>
      </c>
      <c r="BJ157">
        <f t="shared" si="39"/>
        <v>3</v>
      </c>
    </row>
    <row r="158" spans="1:62" x14ac:dyDescent="0.3">
      <c r="A158" t="s">
        <v>47</v>
      </c>
      <c r="B158" s="15" t="s">
        <v>104</v>
      </c>
      <c r="C158" t="s">
        <v>35</v>
      </c>
      <c r="D158" t="s">
        <v>101</v>
      </c>
      <c r="E158" t="s">
        <v>43</v>
      </c>
      <c r="F158" s="11">
        <v>0.77083333333333337</v>
      </c>
      <c r="G158">
        <v>1400</v>
      </c>
      <c r="H158" s="1">
        <v>7</v>
      </c>
      <c r="I158" s="1">
        <v>0</v>
      </c>
      <c r="J158" s="1" t="s">
        <v>56</v>
      </c>
      <c r="K158" s="1" t="s">
        <v>58</v>
      </c>
      <c r="L158" s="1">
        <v>3</v>
      </c>
      <c r="M158" s="1">
        <v>1</v>
      </c>
      <c r="N158" s="1" t="str">
        <f t="shared" si="93"/>
        <v>S</v>
      </c>
      <c r="O158" s="1" t="str">
        <f t="shared" si="94"/>
        <v>N</v>
      </c>
      <c r="P158" s="1">
        <f t="shared" si="95"/>
        <v>2</v>
      </c>
      <c r="Q158" s="4">
        <f>IFERROR((SUMIF($J$2:K158,J158,$L$2:M158)-L158)/(COUNTIF($J$2:K158,J158)-1),0)</f>
        <v>1.7142857142857142</v>
      </c>
      <c r="R158" s="4">
        <f>IFERROR((SUMIF($AT$2:AT158,AT158,$AV$2:AW158)-AV158)/(COUNTIF($J$2:K158,J158)-1),0)</f>
        <v>0.42857142857142855</v>
      </c>
      <c r="S158" s="4">
        <f t="shared" si="104"/>
        <v>1.2857142857142856</v>
      </c>
      <c r="T158" s="5">
        <f>IFERROR((SUMIF($AY$2:AZ158,AY158,$BA$2:BB158)-BA158)/(COUNTIF($J$2:K158,K158)-1),0)</f>
        <v>1.4482758620689655</v>
      </c>
      <c r="U158" s="5">
        <f>IFERROR((SUMIF($BD$2:BE158,BD158,$BF$2:BG158)-BF158)/(COUNTIF($J$2:K158,K158)-1),0)</f>
        <v>1.3448275862068966</v>
      </c>
      <c r="V158" s="5">
        <f t="shared" si="105"/>
        <v>0.10344827586206895</v>
      </c>
      <c r="W158" s="9">
        <f>IFERROR((SUMIF($J$2:J158,J158,L$2:L158)-L158)/(COUNTIF($J$2:J158,J158)-1),0)</f>
        <v>2</v>
      </c>
      <c r="X158" s="9">
        <f>IFERROR((SUMIF($J$2:J158,J158,M$2:M158)-M158)/(COUNTIF($J$2:J158,J158)-1),0)</f>
        <v>1</v>
      </c>
      <c r="Y158" s="9">
        <f t="shared" si="106"/>
        <v>1</v>
      </c>
      <c r="Z158" s="1">
        <f>IFERROR((SUMIF($K$2:K158,J158,$M$2:M158))/(COUNTIF($K$2:K158,J158)),0)</f>
        <v>1.5</v>
      </c>
      <c r="AA158" s="1">
        <f>IFERROR((SUMIF($K$2:K158,J158,$L$2:L158))/(COUNTIF($K$2:K158,J158)),0)</f>
        <v>2.3333333333333335</v>
      </c>
      <c r="AB158" s="1">
        <f t="shared" si="107"/>
        <v>-0.83333333333333348</v>
      </c>
      <c r="AC158" s="9">
        <f>IFERROR((SUMIF($J$2:J158,K158,$L$2:L158))/(COUNTIF($J$2:J158,K158)),0)</f>
        <v>1.6428571428571428</v>
      </c>
      <c r="AD158" s="9">
        <f>IFERROR((SUMIF($J$2:J158,K158,$M$2:M158))/(COUNTIF($J$2:J158,K158)),0)</f>
        <v>1.2142857142857142</v>
      </c>
      <c r="AE158" s="9">
        <f t="shared" si="108"/>
        <v>0.4285714285714286</v>
      </c>
      <c r="AF158" s="1">
        <f>IFERROR((SUMIF(K$2:K158,K158,M$2:M158)-M158)/(COUNTIF($K$2:K158,K158)-1),0)</f>
        <v>1.2666666666666666</v>
      </c>
      <c r="AG158" s="1">
        <f>IFERROR((SUMIF(K$2:K158,K158,L$2:L158)-L158)/(COUNTIF($K$2:K158,K158)-1),0)</f>
        <v>1.4666666666666666</v>
      </c>
      <c r="AH158" s="1">
        <f t="shared" si="109"/>
        <v>-0.19999999999999996</v>
      </c>
      <c r="AI158" s="1">
        <f t="shared" si="96"/>
        <v>3</v>
      </c>
      <c r="AJ158" s="1">
        <f t="shared" si="97"/>
        <v>0</v>
      </c>
      <c r="AK158" s="1">
        <f>SUMIF($J$2:K158,J158,AI$2:AJ158)-AI158</f>
        <v>31</v>
      </c>
      <c r="AL158" s="1">
        <f>SUMIF($AY$2:AZ158,AY158,$BI$2:BJ158)-BI158</f>
        <v>39</v>
      </c>
      <c r="AM158" s="1">
        <f>IFERROR((AK158)/(COUNTIF($J$2:K158,J158)-1),0)</f>
        <v>1.4761904761904763</v>
      </c>
      <c r="AN158" s="1">
        <f>IFERROR((AL158)/(COUNTIF($J$2:K158,K158)-1),0)</f>
        <v>1.3448275862068966</v>
      </c>
      <c r="AT158" s="1" t="str">
        <f t="shared" si="98"/>
        <v>FC Admira Wacker Mödling</v>
      </c>
      <c r="AU158" s="1" t="str">
        <f t="shared" si="99"/>
        <v>SC Rheindorf Altach</v>
      </c>
      <c r="AV158">
        <f t="shared" si="100"/>
        <v>1</v>
      </c>
      <c r="AW158" s="1">
        <f t="shared" si="101"/>
        <v>3</v>
      </c>
      <c r="AY158" t="str">
        <f t="shared" si="32"/>
        <v>SC Rheindorf Altach</v>
      </c>
      <c r="AZ158" t="str">
        <f t="shared" si="33"/>
        <v>FC Admira Wacker Mödling</v>
      </c>
      <c r="BA158">
        <f t="shared" si="34"/>
        <v>1</v>
      </c>
      <c r="BB158">
        <f t="shared" si="35"/>
        <v>3</v>
      </c>
      <c r="BD158" t="str">
        <f t="shared" si="36"/>
        <v>SC Rheindorf Altach</v>
      </c>
      <c r="BE158" t="str">
        <f t="shared" si="37"/>
        <v>FC Admira Wacker Mödling</v>
      </c>
      <c r="BF158">
        <f t="shared" si="102"/>
        <v>3</v>
      </c>
      <c r="BG158">
        <f t="shared" si="103"/>
        <v>1</v>
      </c>
      <c r="BI158">
        <f t="shared" si="38"/>
        <v>0</v>
      </c>
      <c r="BJ158">
        <f t="shared" si="39"/>
        <v>3</v>
      </c>
    </row>
    <row r="159" spans="1:62" x14ac:dyDescent="0.3">
      <c r="A159" t="s">
        <v>47</v>
      </c>
      <c r="B159" s="15" t="s">
        <v>157</v>
      </c>
      <c r="C159" t="s">
        <v>35</v>
      </c>
      <c r="D159" t="s">
        <v>101</v>
      </c>
      <c r="E159" t="s">
        <v>64</v>
      </c>
      <c r="F159" s="11">
        <v>0.6875</v>
      </c>
      <c r="G159">
        <v>6404</v>
      </c>
      <c r="H159" s="1">
        <v>7</v>
      </c>
      <c r="I159" s="1">
        <v>0</v>
      </c>
      <c r="J159" s="1" t="s">
        <v>81</v>
      </c>
      <c r="K159" s="1" t="s">
        <v>68</v>
      </c>
      <c r="L159" s="1">
        <v>1</v>
      </c>
      <c r="M159" s="1">
        <v>0</v>
      </c>
      <c r="N159" s="1" t="str">
        <f t="shared" si="93"/>
        <v>S</v>
      </c>
      <c r="O159" s="1" t="str">
        <f t="shared" si="94"/>
        <v>N</v>
      </c>
      <c r="P159" s="1">
        <f t="shared" si="95"/>
        <v>1</v>
      </c>
      <c r="Q159" s="4">
        <f>IFERROR((SUMIF($J$2:K159,J159,$L$2:M159)-L159)/(COUNTIF($J$2:K159,J159)-1),0)</f>
        <v>1.4375</v>
      </c>
      <c r="R159" s="4">
        <f>IFERROR((SUMIF($AT$2:AT159,AT159,$AV$2:AW159)-AV159)/(COUNTIF($J$2:K159,J159)-1),0)</f>
        <v>0.78125</v>
      </c>
      <c r="S159" s="4">
        <f t="shared" si="104"/>
        <v>0.65625</v>
      </c>
      <c r="T159" s="5">
        <f>IFERROR((SUMIF($AY$2:AZ159,AY159,$BA$2:BB159)-BA159)/(COUNTIF($J$2:K159,K159)-1),0)</f>
        <v>2.0384615384615383</v>
      </c>
      <c r="U159" s="5">
        <f>IFERROR((SUMIF($BD$2:BE159,BD159,$BF$2:BG159)-BF159)/(COUNTIF($J$2:K159,K159)-1),0)</f>
        <v>1.1153846153846154</v>
      </c>
      <c r="V159" s="5">
        <f t="shared" si="105"/>
        <v>0.92307692307692291</v>
      </c>
      <c r="W159" s="9">
        <f>IFERROR((SUMIF($J$2:J159,J159,L$2:L159)-L159)/(COUNTIF($J$2:J159,J159)-1),0)</f>
        <v>1.3333333333333333</v>
      </c>
      <c r="X159" s="9">
        <f>IFERROR((SUMIF($J$2:J159,J159,M$2:M159)-M159)/(COUNTIF($J$2:J159,J159)-1),0)</f>
        <v>1.6666666666666667</v>
      </c>
      <c r="Y159" s="9">
        <f t="shared" si="106"/>
        <v>-0.33333333333333348</v>
      </c>
      <c r="Z159" s="1">
        <f>IFERROR((SUMIF($K$2:K159,J159,$M$2:M159))/(COUNTIF($K$2:K159,J159)),0)</f>
        <v>1.5294117647058822</v>
      </c>
      <c r="AA159" s="1">
        <f>IFERROR((SUMIF($K$2:K159,J159,$L$2:L159))/(COUNTIF($K$2:K159,J159)),0)</f>
        <v>1.4705882352941178</v>
      </c>
      <c r="AB159" s="1">
        <f t="shared" si="107"/>
        <v>5.8823529411764497E-2</v>
      </c>
      <c r="AC159" s="9">
        <f>IFERROR((SUMIF($J$2:J159,K159,$L$2:L159))/(COUNTIF($J$2:J159,K159)),0)</f>
        <v>2.0769230769230771</v>
      </c>
      <c r="AD159" s="9">
        <f>IFERROR((SUMIF($J$2:J159,K159,$M$2:M159))/(COUNTIF($J$2:J159,K159)),0)</f>
        <v>0.92307692307692313</v>
      </c>
      <c r="AE159" s="9">
        <f t="shared" si="108"/>
        <v>1.153846153846154</v>
      </c>
      <c r="AF159" s="1">
        <f>IFERROR((SUMIF(K$2:K159,K159,M$2:M159)-M159)/(COUNTIF($K$2:K159,K159)-1),0)</f>
        <v>2</v>
      </c>
      <c r="AG159" s="1">
        <f>IFERROR((SUMIF(K$2:K159,K159,L$2:L159)-L159)/(COUNTIF($K$2:K159,K159)-1),0)</f>
        <v>1.3076923076923077</v>
      </c>
      <c r="AH159" s="1">
        <f t="shared" si="109"/>
        <v>0.69230769230769229</v>
      </c>
      <c r="AI159" s="1">
        <f t="shared" si="96"/>
        <v>3</v>
      </c>
      <c r="AJ159" s="1">
        <f t="shared" si="97"/>
        <v>0</v>
      </c>
      <c r="AK159" s="1">
        <f>SUMIF($J$2:K159,J159,AI$2:AJ159)-AI159</f>
        <v>39</v>
      </c>
      <c r="AL159" s="1">
        <f>SUMIF($AY$2:AZ159,AY159,$BI$2:BJ159)-BI159</f>
        <v>57</v>
      </c>
      <c r="AM159" s="1">
        <f>IFERROR((AK159)/(COUNTIF($J$2:K159,J159)-1),0)</f>
        <v>1.21875</v>
      </c>
      <c r="AN159" s="1">
        <f>IFERROR((AL159)/(COUNTIF($J$2:K159,K159)-1),0)</f>
        <v>2.1923076923076925</v>
      </c>
      <c r="AT159" s="1" t="str">
        <f t="shared" si="98"/>
        <v>FK Austria Wien</v>
      </c>
      <c r="AU159" s="1" t="str">
        <f t="shared" si="99"/>
        <v>SK Sturm Graz</v>
      </c>
      <c r="AV159">
        <f t="shared" si="100"/>
        <v>0</v>
      </c>
      <c r="AW159" s="1">
        <f t="shared" si="101"/>
        <v>1</v>
      </c>
      <c r="AY159" t="str">
        <f t="shared" si="32"/>
        <v>SK Sturm Graz</v>
      </c>
      <c r="AZ159" t="str">
        <f t="shared" si="33"/>
        <v>FK Austria Wien</v>
      </c>
      <c r="BA159">
        <f t="shared" si="34"/>
        <v>0</v>
      </c>
      <c r="BB159">
        <f t="shared" si="35"/>
        <v>1</v>
      </c>
      <c r="BD159" t="str">
        <f t="shared" si="36"/>
        <v>SK Sturm Graz</v>
      </c>
      <c r="BE159" t="str">
        <f t="shared" si="37"/>
        <v>FK Austria Wien</v>
      </c>
      <c r="BF159">
        <f t="shared" si="102"/>
        <v>1</v>
      </c>
      <c r="BG159">
        <f t="shared" si="103"/>
        <v>0</v>
      </c>
      <c r="BI159">
        <f t="shared" si="38"/>
        <v>0</v>
      </c>
      <c r="BJ159">
        <f t="shared" si="39"/>
        <v>3</v>
      </c>
    </row>
    <row r="160" spans="1:62" x14ac:dyDescent="0.3">
      <c r="A160" t="s">
        <v>47</v>
      </c>
      <c r="B160" s="15">
        <v>43134</v>
      </c>
      <c r="C160" t="s">
        <v>106</v>
      </c>
      <c r="D160" t="s">
        <v>107</v>
      </c>
      <c r="E160" t="s">
        <v>43</v>
      </c>
      <c r="F160" s="11">
        <v>0.77083333333333337</v>
      </c>
      <c r="G160">
        <v>4095</v>
      </c>
      <c r="H160" s="1">
        <v>49</v>
      </c>
      <c r="I160" s="1">
        <v>0</v>
      </c>
      <c r="J160" s="1" t="s">
        <v>40</v>
      </c>
      <c r="K160" s="1" t="s">
        <v>56</v>
      </c>
      <c r="L160" s="1">
        <v>2</v>
      </c>
      <c r="M160" s="1">
        <v>1</v>
      </c>
      <c r="N160" s="1" t="str">
        <f t="shared" si="93"/>
        <v>S</v>
      </c>
      <c r="O160" s="1" t="str">
        <f t="shared" si="94"/>
        <v>N</v>
      </c>
      <c r="P160" s="1">
        <f t="shared" si="95"/>
        <v>1</v>
      </c>
      <c r="Q160" s="4">
        <f>IFERROR((SUMIF($J$2:K160,J160,$L$2:M160)-L160)/(COUNTIF($J$2:K160,J160)-1),0)</f>
        <v>2.0571428571428569</v>
      </c>
      <c r="R160" s="4">
        <f>IFERROR((SUMIF($AT$2:AT160,AT160,$AV$2:AW160)-AV160)/(COUNTIF($J$2:K160,J160)-1),0)</f>
        <v>0.2</v>
      </c>
      <c r="S160" s="4">
        <f t="shared" si="104"/>
        <v>1.857142857142857</v>
      </c>
      <c r="T160" s="5">
        <f>IFERROR((SUMIF($AY$2:AZ160,AY160,$BA$2:BB160)-BA160)/(COUNTIF($J$2:K160,K160)-1),0)</f>
        <v>1.7727272727272727</v>
      </c>
      <c r="U160" s="5">
        <f>IFERROR((SUMIF($BD$2:BE160,BD160,$BF$2:BG160)-BF160)/(COUNTIF($J$2:K160,K160)-1),0)</f>
        <v>1.7272727272727273</v>
      </c>
      <c r="V160" s="5">
        <f t="shared" si="105"/>
        <v>4.5454545454545414E-2</v>
      </c>
      <c r="W160" s="9">
        <f>IFERROR((SUMIF($J$2:J160,J160,L$2:L160)-L160)/(COUNTIF($J$2:J160,J160)-1),0)</f>
        <v>2.25</v>
      </c>
      <c r="X160" s="9">
        <f>IFERROR((SUMIF($J$2:J160,J160,M$2:M160)-M160)/(COUNTIF($J$2:J160,J160)-1),0)</f>
        <v>0.4375</v>
      </c>
      <c r="Y160" s="9">
        <f t="shared" si="106"/>
        <v>1.8125</v>
      </c>
      <c r="Z160" s="1">
        <f>IFERROR((SUMIF($K$2:K160,J160,$M$2:M160))/(COUNTIF($K$2:K160,J160)),0)</f>
        <v>1.8947368421052631</v>
      </c>
      <c r="AA160" s="1">
        <f>IFERROR((SUMIF($K$2:K160,J160,$L$2:L160))/(COUNTIF($K$2:K160,J160)),0)</f>
        <v>0.57894736842105265</v>
      </c>
      <c r="AB160" s="1">
        <f t="shared" si="107"/>
        <v>1.3157894736842104</v>
      </c>
      <c r="AC160" s="9">
        <f>IFERROR((SUMIF($J$2:J160,K160,$L$2:L160))/(COUNTIF($J$2:J160,K160)),0)</f>
        <v>2.1</v>
      </c>
      <c r="AD160" s="9">
        <f>IFERROR((SUMIF($J$2:J160,K160,$M$2:M160))/(COUNTIF($J$2:J160,K160)),0)</f>
        <v>1</v>
      </c>
      <c r="AE160" s="9">
        <f t="shared" si="108"/>
        <v>1.1000000000000001</v>
      </c>
      <c r="AF160" s="1">
        <f>IFERROR((SUMIF(K$2:K160,K160,M$2:M160)-M160)/(COUNTIF($K$2:K160,K160)-1),0)</f>
        <v>1.5</v>
      </c>
      <c r="AG160" s="1">
        <f>IFERROR((SUMIF(K$2:K160,K160,L$2:L160)-L160)/(COUNTIF($K$2:K160,K160)-1),0)</f>
        <v>2.3333333333333335</v>
      </c>
      <c r="AH160" s="1">
        <f t="shared" si="109"/>
        <v>-0.83333333333333348</v>
      </c>
      <c r="AI160" s="1">
        <f t="shared" si="96"/>
        <v>3</v>
      </c>
      <c r="AJ160" s="1">
        <f t="shared" si="97"/>
        <v>0</v>
      </c>
      <c r="AK160" s="1">
        <f>SUMIF($J$2:K160,J160,AI$2:AJ160)-AI160</f>
        <v>76</v>
      </c>
      <c r="AL160" s="1">
        <f>SUMIF($AY$2:AZ160,AY160,$BI$2:BJ160)-BI160</f>
        <v>34</v>
      </c>
      <c r="AM160" s="1">
        <f>IFERROR((AK160)/(COUNTIF($J$2:K160,J160)-1),0)</f>
        <v>2.1714285714285713</v>
      </c>
      <c r="AN160" s="1">
        <f>IFERROR((AL160)/(COUNTIF($J$2:K160,K160)-1),0)</f>
        <v>1.5454545454545454</v>
      </c>
      <c r="AT160" s="1" t="str">
        <f t="shared" si="98"/>
        <v>Red Bull Salzburg</v>
      </c>
      <c r="AU160" s="1" t="str">
        <f t="shared" si="99"/>
        <v>FC Admira Wacker Mödling</v>
      </c>
      <c r="AV160">
        <f t="shared" si="100"/>
        <v>1</v>
      </c>
      <c r="AW160" s="1">
        <f t="shared" si="101"/>
        <v>2</v>
      </c>
      <c r="AY160" t="str">
        <f t="shared" si="32"/>
        <v>FC Admira Wacker Mödling</v>
      </c>
      <c r="AZ160" t="str">
        <f t="shared" si="33"/>
        <v>Red Bull Salzburg</v>
      </c>
      <c r="BA160">
        <f t="shared" si="34"/>
        <v>1</v>
      </c>
      <c r="BB160">
        <f t="shared" si="35"/>
        <v>2</v>
      </c>
      <c r="BD160" t="str">
        <f t="shared" si="36"/>
        <v>FC Admira Wacker Mödling</v>
      </c>
      <c r="BE160" t="str">
        <f t="shared" si="37"/>
        <v>Red Bull Salzburg</v>
      </c>
      <c r="BF160">
        <f t="shared" si="102"/>
        <v>2</v>
      </c>
      <c r="BG160">
        <f t="shared" si="103"/>
        <v>1</v>
      </c>
      <c r="BI160">
        <f t="shared" si="38"/>
        <v>0</v>
      </c>
      <c r="BJ160">
        <f t="shared" si="39"/>
        <v>3</v>
      </c>
    </row>
    <row r="161" spans="1:62" x14ac:dyDescent="0.3">
      <c r="A161" t="s">
        <v>47</v>
      </c>
      <c r="B161" s="15" t="s">
        <v>105</v>
      </c>
      <c r="C161" t="s">
        <v>106</v>
      </c>
      <c r="D161" t="s">
        <v>107</v>
      </c>
      <c r="E161" t="s">
        <v>43</v>
      </c>
      <c r="F161" s="11">
        <v>0.66666666666666663</v>
      </c>
      <c r="G161">
        <v>3400</v>
      </c>
      <c r="H161" s="1">
        <v>48</v>
      </c>
      <c r="I161" s="1">
        <v>0</v>
      </c>
      <c r="J161" s="1" t="s">
        <v>76</v>
      </c>
      <c r="K161" s="1" t="s">
        <v>68</v>
      </c>
      <c r="L161" s="1">
        <v>1</v>
      </c>
      <c r="M161" s="1">
        <v>0</v>
      </c>
      <c r="N161" s="1" t="str">
        <f t="shared" si="93"/>
        <v>S</v>
      </c>
      <c r="O161" s="1" t="str">
        <f t="shared" si="94"/>
        <v>N</v>
      </c>
      <c r="P161" s="1">
        <f t="shared" si="95"/>
        <v>1</v>
      </c>
      <c r="Q161" s="4">
        <f>IFERROR((SUMIF($J$2:K161,J161,$L$2:M161)-L161)/(COUNTIF($J$2:K161,J161)-1),0)</f>
        <v>1.6086956521739131</v>
      </c>
      <c r="R161" s="4">
        <f>IFERROR((SUMIF($AT$2:AT161,AT161,$AV$2:AW161)-AV161)/(COUNTIF($J$2:K161,J161)-1),0)</f>
        <v>0.69565217391304346</v>
      </c>
      <c r="S161" s="4">
        <f t="shared" si="104"/>
        <v>0.91304347826086962</v>
      </c>
      <c r="T161" s="5">
        <f>IFERROR((SUMIF($AY$2:AZ161,AY161,$BA$2:BB161)-BA161)/(COUNTIF($J$2:K161,K161)-1),0)</f>
        <v>1.962962962962963</v>
      </c>
      <c r="U161" s="5">
        <f>IFERROR((SUMIF($BD$2:BE161,BD161,$BF$2:BG161)-BF161)/(COUNTIF($J$2:K161,K161)-1),0)</f>
        <v>1.1111111111111112</v>
      </c>
      <c r="V161" s="5">
        <f t="shared" si="105"/>
        <v>0.85185185185185186</v>
      </c>
      <c r="W161" s="9">
        <f>IFERROR((SUMIF($J$2:J161,J161,L$2:L161)-L161)/(COUNTIF($J$2:J161,J161)-1),0)</f>
        <v>1.3</v>
      </c>
      <c r="X161" s="9">
        <f>IFERROR((SUMIF($J$2:J161,J161,M$2:M161)-M161)/(COUNTIF($J$2:J161,J161)-1),0)</f>
        <v>1.6</v>
      </c>
      <c r="Y161" s="9">
        <f t="shared" si="106"/>
        <v>-0.30000000000000004</v>
      </c>
      <c r="Z161" s="1">
        <f>IFERROR((SUMIF($K$2:K161,J161,$M$2:M161))/(COUNTIF($K$2:K161,J161)),0)</f>
        <v>1.8461538461538463</v>
      </c>
      <c r="AA161" s="1">
        <f>IFERROR((SUMIF($K$2:K161,J161,$L$2:L161))/(COUNTIF($K$2:K161,J161)),0)</f>
        <v>1.4615384615384615</v>
      </c>
      <c r="AB161" s="1">
        <f t="shared" si="107"/>
        <v>0.3846153846153848</v>
      </c>
      <c r="AC161" s="9">
        <f>IFERROR((SUMIF($J$2:J161,K161,$L$2:L161))/(COUNTIF($J$2:J161,K161)),0)</f>
        <v>2.0769230769230771</v>
      </c>
      <c r="AD161" s="9">
        <f>IFERROR((SUMIF($J$2:J161,K161,$M$2:M161))/(COUNTIF($J$2:J161,K161)),0)</f>
        <v>0.92307692307692313</v>
      </c>
      <c r="AE161" s="9">
        <f t="shared" si="108"/>
        <v>1.153846153846154</v>
      </c>
      <c r="AF161" s="1">
        <f>IFERROR((SUMIF(K$2:K161,K161,M$2:M161)-M161)/(COUNTIF($K$2:K161,K161)-1),0)</f>
        <v>1.8571428571428572</v>
      </c>
      <c r="AG161" s="1">
        <f>IFERROR((SUMIF(K$2:K161,K161,L$2:L161)-L161)/(COUNTIF($K$2:K161,K161)-1),0)</f>
        <v>1.2857142857142858</v>
      </c>
      <c r="AH161" s="1">
        <f t="shared" si="109"/>
        <v>0.5714285714285714</v>
      </c>
      <c r="AI161" s="1">
        <f t="shared" si="96"/>
        <v>3</v>
      </c>
      <c r="AJ161" s="1">
        <f t="shared" si="97"/>
        <v>0</v>
      </c>
      <c r="AK161" s="1">
        <f>SUMIF($J$2:K161,J161,AI$2:AJ161)-AI161</f>
        <v>30</v>
      </c>
      <c r="AL161" s="1">
        <f>SUMIF($AY$2:AZ161,AY161,$BI$2:BJ161)-BI161</f>
        <v>57</v>
      </c>
      <c r="AM161" s="1">
        <f>IFERROR((AK161)/(COUNTIF($J$2:K161,J161)-1),0)</f>
        <v>1.3043478260869565</v>
      </c>
      <c r="AN161" s="1">
        <f>IFERROR((AL161)/(COUNTIF($J$2:K161,K161)-1),0)</f>
        <v>2.1111111111111112</v>
      </c>
      <c r="AT161" s="1" t="str">
        <f t="shared" si="98"/>
        <v>SV Mattersburg</v>
      </c>
      <c r="AU161" s="1" t="str">
        <f t="shared" si="99"/>
        <v>SK Sturm Graz</v>
      </c>
      <c r="AV161">
        <f t="shared" si="100"/>
        <v>0</v>
      </c>
      <c r="AW161" s="1">
        <f t="shared" si="101"/>
        <v>1</v>
      </c>
      <c r="AY161" t="str">
        <f t="shared" si="32"/>
        <v>SK Sturm Graz</v>
      </c>
      <c r="AZ161" t="str">
        <f t="shared" si="33"/>
        <v>SV Mattersburg</v>
      </c>
      <c r="BA161">
        <f t="shared" si="34"/>
        <v>0</v>
      </c>
      <c r="BB161">
        <f t="shared" si="35"/>
        <v>1</v>
      </c>
      <c r="BD161" t="str">
        <f t="shared" si="36"/>
        <v>SK Sturm Graz</v>
      </c>
      <c r="BE161" t="str">
        <f t="shared" si="37"/>
        <v>SV Mattersburg</v>
      </c>
      <c r="BF161">
        <f t="shared" si="102"/>
        <v>1</v>
      </c>
      <c r="BG161">
        <f t="shared" si="103"/>
        <v>0</v>
      </c>
      <c r="BI161">
        <f t="shared" si="38"/>
        <v>0</v>
      </c>
      <c r="BJ161">
        <f t="shared" si="39"/>
        <v>3</v>
      </c>
    </row>
    <row r="162" spans="1:62" x14ac:dyDescent="0.3">
      <c r="A162" t="s">
        <v>47</v>
      </c>
      <c r="B162" s="15" t="s">
        <v>105</v>
      </c>
      <c r="C162" t="s">
        <v>106</v>
      </c>
      <c r="D162" t="s">
        <v>107</v>
      </c>
      <c r="E162" t="s">
        <v>43</v>
      </c>
      <c r="F162" s="11">
        <v>0.77083333333333337</v>
      </c>
      <c r="G162">
        <v>3877</v>
      </c>
      <c r="H162" s="1">
        <v>49</v>
      </c>
      <c r="I162" s="1">
        <v>0</v>
      </c>
      <c r="J162" s="1" t="s">
        <v>0</v>
      </c>
      <c r="K162" s="1" t="s">
        <v>65</v>
      </c>
      <c r="L162" s="1">
        <v>2</v>
      </c>
      <c r="M162" s="1">
        <v>1</v>
      </c>
      <c r="N162" s="1" t="str">
        <f t="shared" ref="N162:N181" si="110">IF(L162&gt;M162,"S",IF(L162&lt;M162,"N","U"))</f>
        <v>S</v>
      </c>
      <c r="O162" s="1" t="str">
        <f t="shared" ref="O162:O181" si="111">IF(M162&gt;L162,"S",IF(M162&lt;L162,"N","U"))</f>
        <v>N</v>
      </c>
      <c r="P162" s="1">
        <f t="shared" ref="P162:P181" si="112">L162-M162</f>
        <v>1</v>
      </c>
      <c r="Q162" s="4">
        <f>IFERROR((SUMIF($J$2:K162,J162,$L$2:M162)-L162)/(COUNTIF($J$2:K162,J162)-1),0)</f>
        <v>1.3043478260869565</v>
      </c>
      <c r="R162" s="4">
        <f>IFERROR((SUMIF($AT$2:AT162,AT162,$AV$2:AW162)-AV162)/(COUNTIF($J$2:K162,J162)-1),0)</f>
        <v>0.47826086956521741</v>
      </c>
      <c r="S162" s="4">
        <f t="shared" si="104"/>
        <v>0.82608695652173914</v>
      </c>
      <c r="T162" s="5">
        <f>IFERROR((SUMIF($AY$2:AZ162,AY162,$BA$2:BB162)-BA162)/(COUNTIF($J$2:K162,K162)-1),0)</f>
        <v>0.66666666666666663</v>
      </c>
      <c r="U162" s="5">
        <f>IFERROR((SUMIF($BD$2:BE162,BD162,$BF$2:BG162)-BF162)/(COUNTIF($J$2:K162,K162)-1),0)</f>
        <v>2.2380952380952381</v>
      </c>
      <c r="V162" s="5">
        <f t="shared" si="105"/>
        <v>-1.5714285714285716</v>
      </c>
      <c r="W162" s="9">
        <f>IFERROR((SUMIF($J$2:J162,J162,L$2:L162)-L162)/(COUNTIF($J$2:J162,J162)-1),0)</f>
        <v>1.7</v>
      </c>
      <c r="X162" s="9">
        <f>IFERROR((SUMIF($J$2:J162,J162,M$2:M162)-M162)/(COUNTIF($J$2:J162,J162)-1),0)</f>
        <v>1.1000000000000001</v>
      </c>
      <c r="Y162" s="9">
        <f t="shared" si="106"/>
        <v>0.59999999999999987</v>
      </c>
      <c r="Z162" s="1">
        <f>IFERROR((SUMIF($K$2:K162,J162,$M$2:M162))/(COUNTIF($K$2:K162,J162)),0)</f>
        <v>1</v>
      </c>
      <c r="AA162" s="1">
        <f>IFERROR((SUMIF($K$2:K162,J162,$L$2:L162))/(COUNTIF($K$2:K162,J162)),0)</f>
        <v>1.4615384615384615</v>
      </c>
      <c r="AB162" s="1">
        <f t="shared" si="107"/>
        <v>-0.46153846153846145</v>
      </c>
      <c r="AC162" s="9">
        <f>IFERROR((SUMIF($J$2:J162,K162,$L$2:L162))/(COUNTIF($J$2:J162,K162)),0)</f>
        <v>0.5</v>
      </c>
      <c r="AD162" s="9">
        <f>IFERROR((SUMIF($J$2:J162,K162,$M$2:M162))/(COUNTIF($J$2:J162,K162)),0)</f>
        <v>1.9</v>
      </c>
      <c r="AE162" s="9">
        <f t="shared" si="108"/>
        <v>-1.4</v>
      </c>
      <c r="AF162" s="1">
        <f>IFERROR((SUMIF(K$2:K162,K162,M$2:M162)-M162)/(COUNTIF($K$2:K162,K162)-1),0)</f>
        <v>0.81818181818181823</v>
      </c>
      <c r="AG162" s="1">
        <f>IFERROR((SUMIF(K$2:K162,K162,L$2:L162)-L162)/(COUNTIF($K$2:K162,K162)-1),0)</f>
        <v>2.5454545454545454</v>
      </c>
      <c r="AH162" s="1">
        <f t="shared" si="109"/>
        <v>-1.7272727272727271</v>
      </c>
      <c r="AI162" s="1">
        <f t="shared" ref="AI162:AI181" si="113">IF(N162="S",3,IF(N162="N",0,1))</f>
        <v>3</v>
      </c>
      <c r="AJ162" s="1">
        <f t="shared" ref="AJ162:AJ181" si="114">IF(O162="S",3,IF(O162="N",0,1))</f>
        <v>0</v>
      </c>
      <c r="AK162" s="1">
        <f>SUMIF($J$2:K162,J162,AI$2:AJ162)-AI162</f>
        <v>31</v>
      </c>
      <c r="AL162" s="1">
        <f>SUMIF($AY$2:AZ162,AY162,$BI$2:BJ162)-BI162</f>
        <v>7</v>
      </c>
      <c r="AM162" s="1">
        <f>IFERROR((AK162)/(COUNTIF($J$2:K162,J162)-1),0)</f>
        <v>1.3478260869565217</v>
      </c>
      <c r="AN162" s="1">
        <f>IFERROR((AL162)/(COUNTIF($J$2:K162,K162)-1),0)</f>
        <v>0.33333333333333331</v>
      </c>
      <c r="AT162" s="1" t="str">
        <f t="shared" ref="AT162:AT181" si="115">J162</f>
        <v>LASK</v>
      </c>
      <c r="AU162" s="1" t="str">
        <f t="shared" ref="AU162:AU181" si="116">K162</f>
        <v>SKN St. Pölten</v>
      </c>
      <c r="AV162">
        <f t="shared" ref="AV162:AV181" si="117">M162</f>
        <v>1</v>
      </c>
      <c r="AW162" s="1">
        <f t="shared" ref="AW162:AW181" si="118">L162</f>
        <v>2</v>
      </c>
      <c r="AY162" t="str">
        <f t="shared" si="32"/>
        <v>SKN St. Pölten</v>
      </c>
      <c r="AZ162" t="str">
        <f t="shared" si="33"/>
        <v>LASK</v>
      </c>
      <c r="BA162">
        <f t="shared" si="34"/>
        <v>1</v>
      </c>
      <c r="BB162">
        <f t="shared" si="35"/>
        <v>2</v>
      </c>
      <c r="BD162" t="str">
        <f t="shared" si="36"/>
        <v>SKN St. Pölten</v>
      </c>
      <c r="BE162" t="str">
        <f t="shared" si="37"/>
        <v>LASK</v>
      </c>
      <c r="BF162">
        <f t="shared" ref="BF162:BF181" si="119">L162</f>
        <v>2</v>
      </c>
      <c r="BG162">
        <f t="shared" ref="BG162:BG181" si="120">M162</f>
        <v>1</v>
      </c>
      <c r="BI162">
        <f t="shared" si="38"/>
        <v>0</v>
      </c>
      <c r="BJ162">
        <f t="shared" si="39"/>
        <v>3</v>
      </c>
    </row>
    <row r="163" spans="1:62" x14ac:dyDescent="0.3">
      <c r="A163" t="s">
        <v>47</v>
      </c>
      <c r="B163" s="15" t="s">
        <v>105</v>
      </c>
      <c r="C163" t="s">
        <v>106</v>
      </c>
      <c r="D163" t="s">
        <v>107</v>
      </c>
      <c r="E163" t="s">
        <v>43</v>
      </c>
      <c r="F163" s="11">
        <v>0.77083333333333337</v>
      </c>
      <c r="G163">
        <v>2210</v>
      </c>
      <c r="H163" s="1">
        <v>49</v>
      </c>
      <c r="I163" s="1">
        <v>0</v>
      </c>
      <c r="J163" s="1" t="s">
        <v>49</v>
      </c>
      <c r="K163" s="1" t="s">
        <v>58</v>
      </c>
      <c r="L163" s="1">
        <v>0</v>
      </c>
      <c r="M163" s="1">
        <v>0</v>
      </c>
      <c r="N163" s="1" t="str">
        <f t="shared" si="110"/>
        <v>U</v>
      </c>
      <c r="O163" s="1" t="str">
        <f t="shared" si="111"/>
        <v>U</v>
      </c>
      <c r="P163" s="1">
        <f t="shared" si="112"/>
        <v>0</v>
      </c>
      <c r="Q163" s="4">
        <f>IFERROR((SUMIF($J$2:K163,J163,$L$2:M163)-L163)/(COUNTIF($J$2:K163,J163)-1),0)</f>
        <v>0.91304347826086951</v>
      </c>
      <c r="R163" s="4">
        <f>IFERROR((SUMIF($AT$2:AT163,AT163,$AV$2:AW163)-AV163)/(COUNTIF($J$2:K163,J163)-1),0)</f>
        <v>0.39130434782608697</v>
      </c>
      <c r="S163" s="4">
        <f t="shared" si="104"/>
        <v>0.52173913043478248</v>
      </c>
      <c r="T163" s="5">
        <f>IFERROR((SUMIF($AY$2:AZ163,AY163,$BA$2:BB163)-BA163)/(COUNTIF($J$2:K163,K163)-1),0)</f>
        <v>1.4333333333333333</v>
      </c>
      <c r="U163" s="5">
        <f>IFERROR((SUMIF($BD$2:BE163,BD163,$BF$2:BG163)-BF163)/(COUNTIF($J$2:K163,K163)-1),0)</f>
        <v>1.4</v>
      </c>
      <c r="V163" s="5">
        <f t="shared" si="105"/>
        <v>3.3333333333333437E-2</v>
      </c>
      <c r="W163" s="9">
        <f>IFERROR((SUMIF($J$2:J163,J163,L$2:L163)-L163)/(COUNTIF($J$2:J163,J163)-1),0)</f>
        <v>0.8</v>
      </c>
      <c r="X163" s="9">
        <f>IFERROR((SUMIF($J$2:J163,J163,M$2:M163)-M163)/(COUNTIF($J$2:J163,J163)-1),0)</f>
        <v>0.9</v>
      </c>
      <c r="Y163" s="9">
        <f t="shared" si="106"/>
        <v>-9.9999999999999978E-2</v>
      </c>
      <c r="Z163" s="1">
        <f>IFERROR((SUMIF($K$2:K163,J163,$M$2:M163))/(COUNTIF($K$2:K163,J163)),0)</f>
        <v>1</v>
      </c>
      <c r="AA163" s="1">
        <f>IFERROR((SUMIF($K$2:K163,J163,$L$2:L163))/(COUNTIF($K$2:K163,J163)),0)</f>
        <v>1.8461538461538463</v>
      </c>
      <c r="AB163" s="1">
        <f t="shared" si="107"/>
        <v>-0.84615384615384626</v>
      </c>
      <c r="AC163" s="9">
        <f>IFERROR((SUMIF($J$2:J163,K163,$L$2:L163))/(COUNTIF($J$2:J163,K163)),0)</f>
        <v>1.6428571428571428</v>
      </c>
      <c r="AD163" s="9">
        <f>IFERROR((SUMIF($J$2:J163,K163,$M$2:M163))/(COUNTIF($J$2:J163,K163)),0)</f>
        <v>1.2142857142857142</v>
      </c>
      <c r="AE163" s="9">
        <f t="shared" si="108"/>
        <v>0.4285714285714286</v>
      </c>
      <c r="AF163" s="1">
        <f>IFERROR((SUMIF(K$2:K163,K163,M$2:M163)-M163)/(COUNTIF($K$2:K163,K163)-1),0)</f>
        <v>1.25</v>
      </c>
      <c r="AG163" s="1">
        <f>IFERROR((SUMIF(K$2:K163,K163,L$2:L163)-L163)/(COUNTIF($K$2:K163,K163)-1),0)</f>
        <v>1.5625</v>
      </c>
      <c r="AH163" s="1">
        <f t="shared" si="109"/>
        <v>-0.3125</v>
      </c>
      <c r="AI163" s="1">
        <f t="shared" si="113"/>
        <v>1</v>
      </c>
      <c r="AJ163" s="1">
        <f t="shared" si="114"/>
        <v>1</v>
      </c>
      <c r="AK163" s="1">
        <f>SUMIF($J$2:K163,J163,AI$2:AJ163)-AI163</f>
        <v>22</v>
      </c>
      <c r="AL163" s="1">
        <f>SUMIF($AY$2:AZ163,AY163,$BI$2:BJ163)-BI163</f>
        <v>39</v>
      </c>
      <c r="AM163" s="1">
        <f>IFERROR((AK163)/(COUNTIF($J$2:K163,J163)-1),0)</f>
        <v>0.95652173913043481</v>
      </c>
      <c r="AN163" s="1">
        <f>IFERROR((AL163)/(COUNTIF($J$2:K163,K163)-1),0)</f>
        <v>1.3</v>
      </c>
      <c r="AT163" s="1" t="str">
        <f t="shared" si="115"/>
        <v>Wolfsberger AC</v>
      </c>
      <c r="AU163" s="1" t="str">
        <f t="shared" si="116"/>
        <v>SC Rheindorf Altach</v>
      </c>
      <c r="AV163">
        <f t="shared" si="117"/>
        <v>0</v>
      </c>
      <c r="AW163" s="1">
        <f t="shared" si="118"/>
        <v>0</v>
      </c>
      <c r="AY163" t="str">
        <f t="shared" si="32"/>
        <v>SC Rheindorf Altach</v>
      </c>
      <c r="AZ163" t="str">
        <f t="shared" si="33"/>
        <v>Wolfsberger AC</v>
      </c>
      <c r="BA163">
        <f t="shared" si="34"/>
        <v>0</v>
      </c>
      <c r="BB163">
        <f t="shared" si="35"/>
        <v>0</v>
      </c>
      <c r="BD163" t="str">
        <f t="shared" si="36"/>
        <v>SC Rheindorf Altach</v>
      </c>
      <c r="BE163" t="str">
        <f t="shared" si="37"/>
        <v>Wolfsberger AC</v>
      </c>
      <c r="BF163">
        <f t="shared" si="119"/>
        <v>0</v>
      </c>
      <c r="BG163">
        <f t="shared" si="120"/>
        <v>0</v>
      </c>
      <c r="BI163">
        <f t="shared" si="38"/>
        <v>1</v>
      </c>
      <c r="BJ163">
        <f t="shared" si="39"/>
        <v>1</v>
      </c>
    </row>
    <row r="164" spans="1:62" x14ac:dyDescent="0.3">
      <c r="A164" t="s">
        <v>47</v>
      </c>
      <c r="B164" s="15" t="s">
        <v>158</v>
      </c>
      <c r="C164" t="s">
        <v>106</v>
      </c>
      <c r="D164" t="s">
        <v>107</v>
      </c>
      <c r="E164" t="s">
        <v>64</v>
      </c>
      <c r="F164" s="11">
        <v>0.6875</v>
      </c>
      <c r="G164">
        <v>25600</v>
      </c>
      <c r="H164" s="1">
        <v>49</v>
      </c>
      <c r="I164" s="1">
        <v>0</v>
      </c>
      <c r="J164" s="1" t="s">
        <v>71</v>
      </c>
      <c r="K164" s="1" t="s">
        <v>81</v>
      </c>
      <c r="L164" s="1">
        <v>1</v>
      </c>
      <c r="M164" s="1">
        <v>1</v>
      </c>
      <c r="N164" s="1" t="str">
        <f t="shared" si="110"/>
        <v>U</v>
      </c>
      <c r="O164" s="1" t="str">
        <f t="shared" si="111"/>
        <v>U</v>
      </c>
      <c r="P164" s="1">
        <f t="shared" si="112"/>
        <v>0</v>
      </c>
      <c r="Q164" s="4">
        <f>IFERROR((SUMIF($J$2:K164,J164,$L$2:M164)-L164)/(COUNTIF($J$2:K164,J164)-1),0)</f>
        <v>1.8695652173913044</v>
      </c>
      <c r="R164" s="4">
        <f>IFERROR((SUMIF($AT$2:AT164,AT164,$AV$2:AW164)-AV164)/(COUNTIF($J$2:K164,J164)-1),0)</f>
        <v>0.65217391304347827</v>
      </c>
      <c r="S164" s="4">
        <f t="shared" si="104"/>
        <v>1.2173913043478262</v>
      </c>
      <c r="T164" s="5">
        <f>IFERROR((SUMIF($AY$2:AZ164,AY164,$BA$2:BB164)-BA164)/(COUNTIF($J$2:K164,K164)-1),0)</f>
        <v>1.4242424242424243</v>
      </c>
      <c r="U164" s="5">
        <f>IFERROR((SUMIF($BD$2:BE164,BD164,$BF$2:BG164)-BF164)/(COUNTIF($J$2:K164,K164)-1),0)</f>
        <v>1.5151515151515151</v>
      </c>
      <c r="V164" s="5">
        <f t="shared" si="105"/>
        <v>-9.0909090909090828E-2</v>
      </c>
      <c r="W164" s="9">
        <f>IFERROR((SUMIF($J$2:J164,J164,L$2:L164)-L164)/(COUNTIF($J$2:J164,J164)-1),0)</f>
        <v>1.7</v>
      </c>
      <c r="X164" s="9">
        <f>IFERROR((SUMIF($J$2:J164,J164,M$2:M164)-M164)/(COUNTIF($J$2:J164,J164)-1),0)</f>
        <v>1.5</v>
      </c>
      <c r="Y164" s="9">
        <f t="shared" si="106"/>
        <v>0.19999999999999996</v>
      </c>
      <c r="Z164" s="1">
        <f>IFERROR((SUMIF($K$2:K164,J164,$M$2:M164))/(COUNTIF($K$2:K164,J164)),0)</f>
        <v>2</v>
      </c>
      <c r="AA164" s="1">
        <f>IFERROR((SUMIF($K$2:K164,J164,$L$2:L164))/(COUNTIF($K$2:K164,J164)),0)</f>
        <v>0.76923076923076927</v>
      </c>
      <c r="AB164" s="1">
        <f t="shared" si="107"/>
        <v>1.2307692307692308</v>
      </c>
      <c r="AC164" s="9">
        <f>IFERROR((SUMIF($J$2:J164,K164,$L$2:L164))/(COUNTIF($J$2:J164,K164)),0)</f>
        <v>1.3125</v>
      </c>
      <c r="AD164" s="9">
        <f>IFERROR((SUMIF($J$2:J164,K164,$M$2:M164))/(COUNTIF($J$2:J164,K164)),0)</f>
        <v>1.5625</v>
      </c>
      <c r="AE164" s="9">
        <f t="shared" si="108"/>
        <v>-0.25</v>
      </c>
      <c r="AF164" s="1">
        <f>IFERROR((SUMIF(K$2:K164,K164,M$2:M164)-M164)/(COUNTIF($K$2:K164,K164)-1),0)</f>
        <v>1.5294117647058822</v>
      </c>
      <c r="AG164" s="1">
        <f>IFERROR((SUMIF(K$2:K164,K164,L$2:L164)-L164)/(COUNTIF($K$2:K164,K164)-1),0)</f>
        <v>1.4705882352941178</v>
      </c>
      <c r="AH164" s="1">
        <f t="shared" si="109"/>
        <v>5.8823529411764497E-2</v>
      </c>
      <c r="AI164" s="1">
        <f t="shared" si="113"/>
        <v>1</v>
      </c>
      <c r="AJ164" s="1">
        <f t="shared" si="114"/>
        <v>1</v>
      </c>
      <c r="AK164" s="1">
        <f>SUMIF($J$2:K164,J164,AI$2:AJ164)-AI164</f>
        <v>43</v>
      </c>
      <c r="AL164" s="1">
        <f>SUMIF($AY$2:AZ164,AY164,$BI$2:BJ164)-BI164</f>
        <v>42</v>
      </c>
      <c r="AM164" s="1">
        <f>IFERROR((AK164)/(COUNTIF($J$2:K164,J164)-1),0)</f>
        <v>1.8695652173913044</v>
      </c>
      <c r="AN164" s="1">
        <f>IFERROR((AL164)/(COUNTIF($J$2:K164,K164)-1),0)</f>
        <v>1.2727272727272727</v>
      </c>
      <c r="AT164" s="1" t="str">
        <f t="shared" si="115"/>
        <v>SK Rapid Wien</v>
      </c>
      <c r="AU164" s="1" t="str">
        <f t="shared" si="116"/>
        <v>FK Austria Wien</v>
      </c>
      <c r="AV164">
        <f t="shared" si="117"/>
        <v>1</v>
      </c>
      <c r="AW164" s="1">
        <f t="shared" si="118"/>
        <v>1</v>
      </c>
      <c r="AY164" t="str">
        <f t="shared" si="32"/>
        <v>FK Austria Wien</v>
      </c>
      <c r="AZ164" t="str">
        <f t="shared" si="33"/>
        <v>SK Rapid Wien</v>
      </c>
      <c r="BA164">
        <f t="shared" si="34"/>
        <v>1</v>
      </c>
      <c r="BB164">
        <f t="shared" si="35"/>
        <v>1</v>
      </c>
      <c r="BD164" t="str">
        <f t="shared" si="36"/>
        <v>FK Austria Wien</v>
      </c>
      <c r="BE164" t="str">
        <f t="shared" si="37"/>
        <v>SK Rapid Wien</v>
      </c>
      <c r="BF164">
        <f t="shared" si="119"/>
        <v>1</v>
      </c>
      <c r="BG164">
        <f t="shared" si="120"/>
        <v>1</v>
      </c>
      <c r="BI164">
        <f t="shared" si="38"/>
        <v>1</v>
      </c>
      <c r="BJ164">
        <f t="shared" si="39"/>
        <v>1</v>
      </c>
    </row>
    <row r="165" spans="1:62" x14ac:dyDescent="0.3">
      <c r="A165" t="s">
        <v>47</v>
      </c>
      <c r="B165" s="15">
        <v>43141</v>
      </c>
      <c r="C165" t="s">
        <v>106</v>
      </c>
      <c r="D165" t="s">
        <v>107</v>
      </c>
      <c r="E165" t="s">
        <v>43</v>
      </c>
      <c r="F165" s="11">
        <v>0.66666666666666663</v>
      </c>
      <c r="G165">
        <v>3803</v>
      </c>
      <c r="H165" s="1">
        <v>7</v>
      </c>
      <c r="I165" s="1">
        <v>0</v>
      </c>
      <c r="J165" s="1" t="s">
        <v>58</v>
      </c>
      <c r="K165" s="1" t="s">
        <v>40</v>
      </c>
      <c r="L165" s="1">
        <v>0</v>
      </c>
      <c r="M165" s="1">
        <v>1</v>
      </c>
      <c r="N165" s="1" t="str">
        <f t="shared" si="110"/>
        <v>N</v>
      </c>
      <c r="O165" s="1" t="str">
        <f t="shared" si="111"/>
        <v>S</v>
      </c>
      <c r="P165" s="1">
        <f t="shared" si="112"/>
        <v>-1</v>
      </c>
      <c r="Q165" s="4">
        <f>IFERROR((SUMIF($J$2:K165,J165,$L$2:M165)-L165)/(COUNTIF($J$2:K165,J165)-1),0)</f>
        <v>1.3870967741935485</v>
      </c>
      <c r="R165" s="4">
        <f>IFERROR((SUMIF($AT$2:AT165,AT165,$AV$2:AW165)-AV165)/(COUNTIF($J$2:K165,J165)-1),0)</f>
        <v>0.54838709677419351</v>
      </c>
      <c r="S165" s="4">
        <f t="shared" si="104"/>
        <v>0.83870967741935498</v>
      </c>
      <c r="T165" s="5">
        <f>IFERROR((SUMIF($AY$2:AZ165,AY165,$BA$2:BB165)-BA165)/(COUNTIF($J$2:K165,K165)-1),0)</f>
        <v>2.0555555555555554</v>
      </c>
      <c r="U165" s="5">
        <f>IFERROR((SUMIF($BD$2:BE165,BD165,$BF$2:BG165)-BF165)/(COUNTIF($J$2:K165,K165)-1),0)</f>
        <v>0.52777777777777779</v>
      </c>
      <c r="V165" s="5">
        <f t="shared" si="105"/>
        <v>1.5277777777777777</v>
      </c>
      <c r="W165" s="9">
        <f>IFERROR((SUMIF($J$2:J165,J165,L$2:L165)-L165)/(COUNTIF($J$2:J165,J165)-1),0)</f>
        <v>1.6428571428571428</v>
      </c>
      <c r="X165" s="9">
        <f>IFERROR((SUMIF($J$2:J165,J165,M$2:M165)-M165)/(COUNTIF($J$2:J165,J165)-1),0)</f>
        <v>1.2142857142857142</v>
      </c>
      <c r="Y165" s="9">
        <f t="shared" si="106"/>
        <v>0.4285714285714286</v>
      </c>
      <c r="Z165" s="1">
        <f>IFERROR((SUMIF($K$2:K165,J165,$M$2:M165))/(COUNTIF($K$2:K165,J165)),0)</f>
        <v>1.1764705882352942</v>
      </c>
      <c r="AA165" s="1">
        <f>IFERROR((SUMIF($K$2:K165,J165,$L$2:L165))/(COUNTIF($K$2:K165,J165)),0)</f>
        <v>1.4705882352941178</v>
      </c>
      <c r="AB165" s="1">
        <f t="shared" si="107"/>
        <v>-0.29411764705882359</v>
      </c>
      <c r="AC165" s="9">
        <f>IFERROR((SUMIF($J$2:J165,K165,$L$2:L165))/(COUNTIF($J$2:J165,K165)),0)</f>
        <v>2.2352941176470589</v>
      </c>
      <c r="AD165" s="9">
        <f>IFERROR((SUMIF($J$2:J165,K165,$M$2:M165))/(COUNTIF($J$2:J165,K165)),0)</f>
        <v>0.47058823529411764</v>
      </c>
      <c r="AE165" s="9">
        <f t="shared" si="108"/>
        <v>1.7647058823529411</v>
      </c>
      <c r="AF165" s="1">
        <f>IFERROR((SUMIF(K$2:K165,K165,M$2:M165)-M165)/(COUNTIF($K$2:K165,K165)-1),0)</f>
        <v>1.8947368421052631</v>
      </c>
      <c r="AG165" s="1">
        <f>IFERROR((SUMIF(K$2:K165,K165,L$2:L165)-L165)/(COUNTIF($K$2:K165,K165)-1),0)</f>
        <v>0.57894736842105265</v>
      </c>
      <c r="AH165" s="1">
        <f t="shared" si="109"/>
        <v>1.3157894736842104</v>
      </c>
      <c r="AI165" s="1">
        <f t="shared" si="113"/>
        <v>0</v>
      </c>
      <c r="AJ165" s="1">
        <f t="shared" si="114"/>
        <v>3</v>
      </c>
      <c r="AK165" s="1">
        <f>SUMIF($J$2:K165,J165,AI$2:AJ165)-AI165</f>
        <v>40</v>
      </c>
      <c r="AL165" s="1">
        <f>SUMIF($AY$2:AZ165,AY165,$BI$2:BJ165)-BI165</f>
        <v>79</v>
      </c>
      <c r="AM165" s="1">
        <f>IFERROR((AK165)/(COUNTIF($J$2:K165,J165)-1),0)</f>
        <v>1.2903225806451613</v>
      </c>
      <c r="AN165" s="1">
        <f>IFERROR((AL165)/(COUNTIF($J$2:K165,K165)-1),0)</f>
        <v>2.1944444444444446</v>
      </c>
      <c r="AT165" s="1" t="str">
        <f t="shared" si="115"/>
        <v>SC Rheindorf Altach</v>
      </c>
      <c r="AU165" s="1" t="str">
        <f t="shared" si="116"/>
        <v>Red Bull Salzburg</v>
      </c>
      <c r="AV165">
        <f t="shared" si="117"/>
        <v>1</v>
      </c>
      <c r="AW165" s="1">
        <f t="shared" si="118"/>
        <v>0</v>
      </c>
      <c r="AY165" t="str">
        <f t="shared" si="32"/>
        <v>Red Bull Salzburg</v>
      </c>
      <c r="AZ165" t="str">
        <f t="shared" si="33"/>
        <v>SC Rheindorf Altach</v>
      </c>
      <c r="BA165">
        <f t="shared" si="34"/>
        <v>1</v>
      </c>
      <c r="BB165">
        <f t="shared" si="35"/>
        <v>0</v>
      </c>
      <c r="BD165" t="str">
        <f t="shared" si="36"/>
        <v>Red Bull Salzburg</v>
      </c>
      <c r="BE165" t="str">
        <f t="shared" si="37"/>
        <v>SC Rheindorf Altach</v>
      </c>
      <c r="BF165">
        <f t="shared" si="119"/>
        <v>0</v>
      </c>
      <c r="BG165">
        <f t="shared" si="120"/>
        <v>1</v>
      </c>
      <c r="BI165">
        <f t="shared" si="38"/>
        <v>3</v>
      </c>
      <c r="BJ165">
        <f t="shared" si="39"/>
        <v>0</v>
      </c>
    </row>
    <row r="166" spans="1:62" x14ac:dyDescent="0.3">
      <c r="A166" t="s">
        <v>47</v>
      </c>
      <c r="B166" s="15" t="s">
        <v>108</v>
      </c>
      <c r="C166" t="s">
        <v>106</v>
      </c>
      <c r="D166" t="s">
        <v>107</v>
      </c>
      <c r="E166" t="s">
        <v>43</v>
      </c>
      <c r="F166" s="11">
        <v>0.77083333333333337</v>
      </c>
      <c r="G166">
        <v>5575</v>
      </c>
      <c r="H166" s="1">
        <v>6</v>
      </c>
      <c r="I166" s="1">
        <v>0</v>
      </c>
      <c r="J166" s="1" t="s">
        <v>81</v>
      </c>
      <c r="K166" s="1" t="s">
        <v>0</v>
      </c>
      <c r="L166" s="1">
        <v>1</v>
      </c>
      <c r="M166" s="1">
        <v>3</v>
      </c>
      <c r="N166" s="1" t="str">
        <f t="shared" si="110"/>
        <v>N</v>
      </c>
      <c r="O166" s="1" t="str">
        <f t="shared" si="111"/>
        <v>S</v>
      </c>
      <c r="P166" s="1">
        <f t="shared" si="112"/>
        <v>-2</v>
      </c>
      <c r="Q166" s="4">
        <f>IFERROR((SUMIF($J$2:K166,J166,$L$2:M166)-L166)/(COUNTIF($J$2:K166,J166)-1),0)</f>
        <v>1.411764705882353</v>
      </c>
      <c r="R166" s="4">
        <f>IFERROR((SUMIF($AT$2:AT166,AT166,$AV$2:AW166)-AV166)/(COUNTIF($J$2:K166,J166)-1),0)</f>
        <v>0.73529411764705888</v>
      </c>
      <c r="S166" s="4">
        <f t="shared" si="104"/>
        <v>0.67647058823529416</v>
      </c>
      <c r="T166" s="5">
        <f>IFERROR((SUMIF($AY$2:AZ166,AY166,$BA$2:BB166)-BA166)/(COUNTIF($J$2:K166,K166)-1),0)</f>
        <v>1.3333333333333333</v>
      </c>
      <c r="U166" s="5">
        <f>IFERROR((SUMIF($BD$2:BE166,BD166,$BF$2:BG166)-BF166)/(COUNTIF($J$2:K166,K166)-1),0)</f>
        <v>1.2916666666666667</v>
      </c>
      <c r="V166" s="5">
        <f t="shared" si="105"/>
        <v>4.1666666666666519E-2</v>
      </c>
      <c r="W166" s="9">
        <f>IFERROR((SUMIF($J$2:J166,J166,L$2:L166)-L166)/(COUNTIF($J$2:J166,J166)-1),0)</f>
        <v>1.3125</v>
      </c>
      <c r="X166" s="9">
        <f>IFERROR((SUMIF($J$2:J166,J166,M$2:M166)-M166)/(COUNTIF($J$2:J166,J166)-1),0)</f>
        <v>1.5625</v>
      </c>
      <c r="Y166" s="9">
        <f t="shared" si="106"/>
        <v>-0.25</v>
      </c>
      <c r="Z166" s="1">
        <f>IFERROR((SUMIF($K$2:K166,J166,$M$2:M166))/(COUNTIF($K$2:K166,J166)),0)</f>
        <v>1.5</v>
      </c>
      <c r="AA166" s="1">
        <f>IFERROR((SUMIF($K$2:K166,J166,$L$2:L166))/(COUNTIF($K$2:K166,J166)),0)</f>
        <v>1.4444444444444444</v>
      </c>
      <c r="AB166" s="1">
        <f t="shared" si="107"/>
        <v>5.555555555555558E-2</v>
      </c>
      <c r="AC166" s="9">
        <f>IFERROR((SUMIF($J$2:J166,K166,$L$2:L166))/(COUNTIF($J$2:J166,K166)),0)</f>
        <v>1.7272727272727273</v>
      </c>
      <c r="AD166" s="9">
        <f>IFERROR((SUMIF($J$2:J166,K166,$M$2:M166))/(COUNTIF($J$2:J166,K166)),0)</f>
        <v>1.0909090909090908</v>
      </c>
      <c r="AE166" s="9">
        <f t="shared" si="108"/>
        <v>0.63636363636363646</v>
      </c>
      <c r="AF166" s="1">
        <f>IFERROR((SUMIF(K$2:K166,K166,M$2:M166)-M166)/(COUNTIF($K$2:K166,K166)-1),0)</f>
        <v>1</v>
      </c>
      <c r="AG166" s="1">
        <f>IFERROR((SUMIF(K$2:K166,K166,L$2:L166)-L166)/(COUNTIF($K$2:K166,K166)-1),0)</f>
        <v>1.4615384615384615</v>
      </c>
      <c r="AH166" s="1">
        <f t="shared" si="109"/>
        <v>-0.46153846153846145</v>
      </c>
      <c r="AI166" s="1">
        <f t="shared" si="113"/>
        <v>0</v>
      </c>
      <c r="AJ166" s="1">
        <f t="shared" si="114"/>
        <v>3</v>
      </c>
      <c r="AK166" s="1">
        <f>SUMIF($J$2:K166,J166,AI$2:AJ166)-AI166</f>
        <v>43</v>
      </c>
      <c r="AL166" s="1">
        <f>SUMIF($AY$2:AZ166,AY166,$BI$2:BJ166)-BI166</f>
        <v>34</v>
      </c>
      <c r="AM166" s="1">
        <f>IFERROR((AK166)/(COUNTIF($J$2:K166,J166)-1),0)</f>
        <v>1.2647058823529411</v>
      </c>
      <c r="AN166" s="1">
        <f>IFERROR((AL166)/(COUNTIF($J$2:K166,K166)-1),0)</f>
        <v>1.4166666666666667</v>
      </c>
      <c r="AT166" s="1" t="str">
        <f t="shared" si="115"/>
        <v>FK Austria Wien</v>
      </c>
      <c r="AU166" s="1" t="str">
        <f t="shared" si="116"/>
        <v>LASK</v>
      </c>
      <c r="AV166">
        <f t="shared" si="117"/>
        <v>3</v>
      </c>
      <c r="AW166" s="1">
        <f t="shared" si="118"/>
        <v>1</v>
      </c>
      <c r="AY166" t="str">
        <f t="shared" si="32"/>
        <v>LASK</v>
      </c>
      <c r="AZ166" t="str">
        <f t="shared" si="33"/>
        <v>FK Austria Wien</v>
      </c>
      <c r="BA166">
        <f t="shared" si="34"/>
        <v>3</v>
      </c>
      <c r="BB166">
        <f t="shared" si="35"/>
        <v>1</v>
      </c>
      <c r="BD166" t="str">
        <f t="shared" si="36"/>
        <v>LASK</v>
      </c>
      <c r="BE166" t="str">
        <f t="shared" si="37"/>
        <v>FK Austria Wien</v>
      </c>
      <c r="BF166">
        <f t="shared" si="119"/>
        <v>1</v>
      </c>
      <c r="BG166">
        <f t="shared" si="120"/>
        <v>3</v>
      </c>
      <c r="BI166">
        <f t="shared" si="38"/>
        <v>3</v>
      </c>
      <c r="BJ166">
        <f t="shared" si="39"/>
        <v>0</v>
      </c>
    </row>
    <row r="167" spans="1:62" x14ac:dyDescent="0.3">
      <c r="A167" t="s">
        <v>47</v>
      </c>
      <c r="B167" s="15" t="s">
        <v>108</v>
      </c>
      <c r="C167" t="s">
        <v>106</v>
      </c>
      <c r="D167" t="s">
        <v>107</v>
      </c>
      <c r="E167" t="s">
        <v>43</v>
      </c>
      <c r="F167" s="11">
        <v>0.77083333333333337</v>
      </c>
      <c r="G167">
        <v>7183</v>
      </c>
      <c r="H167" s="1">
        <v>7</v>
      </c>
      <c r="I167" s="1">
        <v>0</v>
      </c>
      <c r="J167" s="1" t="s">
        <v>68</v>
      </c>
      <c r="K167" s="1" t="s">
        <v>49</v>
      </c>
      <c r="L167" s="1">
        <v>0</v>
      </c>
      <c r="M167" s="1">
        <v>1</v>
      </c>
      <c r="N167" s="1" t="str">
        <f t="shared" si="110"/>
        <v>N</v>
      </c>
      <c r="O167" s="1" t="str">
        <f t="shared" si="111"/>
        <v>S</v>
      </c>
      <c r="P167" s="1">
        <f t="shared" si="112"/>
        <v>-1</v>
      </c>
      <c r="Q167" s="4">
        <f>IFERROR((SUMIF($J$2:K167,J167,$L$2:M167)-L167)/(COUNTIF($J$2:K167,J167)-1),0)</f>
        <v>1.8928571428571428</v>
      </c>
      <c r="R167" s="4">
        <f>IFERROR((SUMIF($AT$2:AT167,AT167,$AV$2:AW167)-AV167)/(COUNTIF($J$2:K167,J167)-1),0)</f>
        <v>0.42857142857142855</v>
      </c>
      <c r="S167" s="4">
        <f t="shared" si="104"/>
        <v>1.4642857142857142</v>
      </c>
      <c r="T167" s="5">
        <f>IFERROR((SUMIF($AY$2:AZ167,AY167,$BA$2:BB167)-BA167)/(COUNTIF($J$2:K167,K167)-1),0)</f>
        <v>0.875</v>
      </c>
      <c r="U167" s="5">
        <f>IFERROR((SUMIF($BD$2:BE167,BD167,$BF$2:BG167)-BF167)/(COUNTIF($J$2:K167,K167)-1),0)</f>
        <v>1.375</v>
      </c>
      <c r="V167" s="5">
        <f t="shared" si="105"/>
        <v>-0.5</v>
      </c>
      <c r="W167" s="9">
        <f>IFERROR((SUMIF($J$2:J167,J167,L$2:L167)-L167)/(COUNTIF($J$2:J167,J167)-1),0)</f>
        <v>2.0769230769230771</v>
      </c>
      <c r="X167" s="9">
        <f>IFERROR((SUMIF($J$2:J167,J167,M$2:M167)-M167)/(COUNTIF($J$2:J167,J167)-1),0)</f>
        <v>0.92307692307692313</v>
      </c>
      <c r="Y167" s="9">
        <f t="shared" si="106"/>
        <v>1.153846153846154</v>
      </c>
      <c r="Z167" s="1">
        <f>IFERROR((SUMIF($K$2:K167,J167,$M$2:M167))/(COUNTIF($K$2:K167,J167)),0)</f>
        <v>1.7333333333333334</v>
      </c>
      <c r="AA167" s="1">
        <f>IFERROR((SUMIF($K$2:K167,J167,$L$2:L167))/(COUNTIF($K$2:K167,J167)),0)</f>
        <v>1.2666666666666666</v>
      </c>
      <c r="AB167" s="1">
        <f t="shared" si="107"/>
        <v>0.46666666666666679</v>
      </c>
      <c r="AC167" s="9">
        <f>IFERROR((SUMIF($J$2:J167,K167,$L$2:L167))/(COUNTIF($J$2:J167,K167)),0)</f>
        <v>0.72727272727272729</v>
      </c>
      <c r="AD167" s="9">
        <f>IFERROR((SUMIF($J$2:J167,K167,$M$2:M167))/(COUNTIF($J$2:J167,K167)),0)</f>
        <v>0.81818181818181823</v>
      </c>
      <c r="AE167" s="9">
        <f t="shared" si="108"/>
        <v>-9.0909090909090939E-2</v>
      </c>
      <c r="AF167" s="1">
        <f>IFERROR((SUMIF(K$2:K167,K167,M$2:M167)-M167)/(COUNTIF($K$2:K167,K167)-1),0)</f>
        <v>1</v>
      </c>
      <c r="AG167" s="1">
        <f>IFERROR((SUMIF(K$2:K167,K167,L$2:L167)-L167)/(COUNTIF($K$2:K167,K167)-1),0)</f>
        <v>1.8461538461538463</v>
      </c>
      <c r="AH167" s="1">
        <f t="shared" si="109"/>
        <v>-0.84615384615384626</v>
      </c>
      <c r="AI167" s="1">
        <f t="shared" si="113"/>
        <v>0</v>
      </c>
      <c r="AJ167" s="1">
        <f t="shared" si="114"/>
        <v>3</v>
      </c>
      <c r="AK167" s="1">
        <f>SUMIF($J$2:K167,J167,AI$2:AJ167)-AI167</f>
        <v>57</v>
      </c>
      <c r="AL167" s="1">
        <f>SUMIF($AY$2:AZ167,AY167,$BI$2:BJ167)-BI167</f>
        <v>23</v>
      </c>
      <c r="AM167" s="1">
        <f>IFERROR((AK167)/(COUNTIF($J$2:K167,J167)-1),0)</f>
        <v>2.0357142857142856</v>
      </c>
      <c r="AN167" s="1">
        <f>IFERROR((AL167)/(COUNTIF($J$2:K167,K167)-1),0)</f>
        <v>0.95833333333333337</v>
      </c>
      <c r="AT167" s="1" t="str">
        <f t="shared" si="115"/>
        <v>SK Sturm Graz</v>
      </c>
      <c r="AU167" s="1" t="str">
        <f t="shared" si="116"/>
        <v>Wolfsberger AC</v>
      </c>
      <c r="AV167">
        <f t="shared" si="117"/>
        <v>1</v>
      </c>
      <c r="AW167" s="1">
        <f t="shared" si="118"/>
        <v>0</v>
      </c>
      <c r="AY167" t="str">
        <f t="shared" si="32"/>
        <v>Wolfsberger AC</v>
      </c>
      <c r="AZ167" t="str">
        <f t="shared" si="33"/>
        <v>SK Sturm Graz</v>
      </c>
      <c r="BA167">
        <f t="shared" si="34"/>
        <v>1</v>
      </c>
      <c r="BB167">
        <f t="shared" si="35"/>
        <v>0</v>
      </c>
      <c r="BD167" t="str">
        <f t="shared" si="36"/>
        <v>Wolfsberger AC</v>
      </c>
      <c r="BE167" t="str">
        <f t="shared" si="37"/>
        <v>SK Sturm Graz</v>
      </c>
      <c r="BF167">
        <f t="shared" si="119"/>
        <v>0</v>
      </c>
      <c r="BG167">
        <f t="shared" si="120"/>
        <v>1</v>
      </c>
      <c r="BI167">
        <f t="shared" si="38"/>
        <v>3</v>
      </c>
      <c r="BJ167">
        <f t="shared" si="39"/>
        <v>0</v>
      </c>
    </row>
    <row r="168" spans="1:62" x14ac:dyDescent="0.3">
      <c r="A168" t="s">
        <v>47</v>
      </c>
      <c r="B168" s="15" t="s">
        <v>108</v>
      </c>
      <c r="C168" t="s">
        <v>106</v>
      </c>
      <c r="D168" t="s">
        <v>107</v>
      </c>
      <c r="E168" t="s">
        <v>43</v>
      </c>
      <c r="F168" s="11">
        <v>0.77083333333333337</v>
      </c>
      <c r="G168">
        <v>2381</v>
      </c>
      <c r="H168" s="1">
        <v>7</v>
      </c>
      <c r="I168" s="1">
        <v>0</v>
      </c>
      <c r="J168" s="1" t="s">
        <v>65</v>
      </c>
      <c r="K168" s="1" t="s">
        <v>76</v>
      </c>
      <c r="L168" s="1">
        <v>0</v>
      </c>
      <c r="M168" s="1">
        <v>3</v>
      </c>
      <c r="N168" s="1" t="str">
        <f t="shared" si="110"/>
        <v>N</v>
      </c>
      <c r="O168" s="1" t="str">
        <f t="shared" si="111"/>
        <v>S</v>
      </c>
      <c r="P168" s="1">
        <f t="shared" si="112"/>
        <v>-3</v>
      </c>
      <c r="Q168" s="4">
        <f>IFERROR((SUMIF($J$2:K168,J168,$L$2:M168)-L168)/(COUNTIF($J$2:K168,J168)-1),0)</f>
        <v>0.68181818181818177</v>
      </c>
      <c r="R168" s="4">
        <f>IFERROR((SUMIF($AT$2:AT168,AT168,$AV$2:AW168)-AV168)/(COUNTIF($J$2:K168,J168)-1),0)</f>
        <v>0.86363636363636365</v>
      </c>
      <c r="S168" s="4">
        <f t="shared" si="104"/>
        <v>-0.18181818181818188</v>
      </c>
      <c r="T168" s="5">
        <f>IFERROR((SUMIF($AY$2:AZ168,AY168,$BA$2:BB168)-BA168)/(COUNTIF($J$2:K168,K168)-1),0)</f>
        <v>1.5833333333333333</v>
      </c>
      <c r="U168" s="5">
        <f>IFERROR((SUMIF($BD$2:BE168,BD168,$BF$2:BG168)-BF168)/(COUNTIF($J$2:K168,K168)-1),0)</f>
        <v>1.4583333333333333</v>
      </c>
      <c r="V168" s="5">
        <f t="shared" si="105"/>
        <v>0.125</v>
      </c>
      <c r="W168" s="9">
        <f>IFERROR((SUMIF($J$2:J168,J168,L$2:L168)-L168)/(COUNTIF($J$2:J168,J168)-1),0)</f>
        <v>0.5</v>
      </c>
      <c r="X168" s="9">
        <f>IFERROR((SUMIF($J$2:J168,J168,M$2:M168)-M168)/(COUNTIF($J$2:J168,J168)-1),0)</f>
        <v>1.9</v>
      </c>
      <c r="Y168" s="9">
        <f t="shared" si="106"/>
        <v>-1.4</v>
      </c>
      <c r="Z168" s="1">
        <f>IFERROR((SUMIF($K$2:K168,J168,$M$2:M168))/(COUNTIF($K$2:K168,J168)),0)</f>
        <v>0.83333333333333337</v>
      </c>
      <c r="AA168" s="1">
        <f>IFERROR((SUMIF($K$2:K168,J168,$L$2:L168))/(COUNTIF($K$2:K168,J168)),0)</f>
        <v>2.5</v>
      </c>
      <c r="AB168" s="1">
        <f t="shared" si="107"/>
        <v>-1.6666666666666665</v>
      </c>
      <c r="AC168" s="9">
        <f>IFERROR((SUMIF($J$2:J168,K168,$L$2:L168))/(COUNTIF($J$2:J168,K168)),0)</f>
        <v>1.2727272727272727</v>
      </c>
      <c r="AD168" s="9">
        <f>IFERROR((SUMIF($J$2:J168,K168,$M$2:M168))/(COUNTIF($J$2:J168,K168)),0)</f>
        <v>1.4545454545454546</v>
      </c>
      <c r="AE168" s="9">
        <f t="shared" si="108"/>
        <v>-0.18181818181818188</v>
      </c>
      <c r="AF168" s="1">
        <f>IFERROR((SUMIF(K$2:K168,K168,M$2:M168)-M168)/(COUNTIF($K$2:K168,K168)-1),0)</f>
        <v>1.8461538461538463</v>
      </c>
      <c r="AG168" s="1">
        <f>IFERROR((SUMIF(K$2:K168,K168,L$2:L168)-L168)/(COUNTIF($K$2:K168,K168)-1),0)</f>
        <v>1.4615384615384615</v>
      </c>
      <c r="AH168" s="1">
        <f t="shared" si="109"/>
        <v>0.3846153846153848</v>
      </c>
      <c r="AI168" s="1">
        <f t="shared" si="113"/>
        <v>0</v>
      </c>
      <c r="AJ168" s="1">
        <f t="shared" si="114"/>
        <v>3</v>
      </c>
      <c r="AK168" s="1">
        <f>SUMIF($J$2:K168,J168,AI$2:AJ168)-AI168</f>
        <v>7</v>
      </c>
      <c r="AL168" s="1">
        <f>SUMIF($AY$2:AZ168,AY168,$BI$2:BJ168)-BI168</f>
        <v>33</v>
      </c>
      <c r="AM168" s="1">
        <f>IFERROR((AK168)/(COUNTIF($J$2:K168,J168)-1),0)</f>
        <v>0.31818181818181818</v>
      </c>
      <c r="AN168" s="1">
        <f>IFERROR((AL168)/(COUNTIF($J$2:K168,K168)-1),0)</f>
        <v>1.375</v>
      </c>
      <c r="AT168" s="1" t="str">
        <f t="shared" si="115"/>
        <v>SKN St. Pölten</v>
      </c>
      <c r="AU168" s="1" t="str">
        <f t="shared" si="116"/>
        <v>SV Mattersburg</v>
      </c>
      <c r="AV168">
        <f t="shared" si="117"/>
        <v>3</v>
      </c>
      <c r="AW168" s="1">
        <f t="shared" si="118"/>
        <v>0</v>
      </c>
      <c r="AY168" t="str">
        <f t="shared" si="32"/>
        <v>SV Mattersburg</v>
      </c>
      <c r="AZ168" t="str">
        <f t="shared" si="33"/>
        <v>SKN St. Pölten</v>
      </c>
      <c r="BA168">
        <f t="shared" si="34"/>
        <v>3</v>
      </c>
      <c r="BB168">
        <f t="shared" si="35"/>
        <v>0</v>
      </c>
      <c r="BD168" t="str">
        <f t="shared" si="36"/>
        <v>SV Mattersburg</v>
      </c>
      <c r="BE168" t="str">
        <f t="shared" si="37"/>
        <v>SKN St. Pölten</v>
      </c>
      <c r="BF168">
        <f t="shared" si="119"/>
        <v>0</v>
      </c>
      <c r="BG168">
        <f t="shared" si="120"/>
        <v>3</v>
      </c>
      <c r="BI168">
        <f t="shared" si="38"/>
        <v>3</v>
      </c>
      <c r="BJ168">
        <f t="shared" si="39"/>
        <v>0</v>
      </c>
    </row>
    <row r="169" spans="1:62" x14ac:dyDescent="0.3">
      <c r="A169" t="s">
        <v>47</v>
      </c>
      <c r="B169" s="15" t="s">
        <v>209</v>
      </c>
      <c r="C169" t="s">
        <v>106</v>
      </c>
      <c r="D169" t="s">
        <v>107</v>
      </c>
      <c r="E169" t="s">
        <v>64</v>
      </c>
      <c r="F169" s="11">
        <v>0.6875</v>
      </c>
      <c r="G169">
        <v>3200</v>
      </c>
      <c r="H169" s="1">
        <v>7</v>
      </c>
      <c r="I169" s="1">
        <v>0</v>
      </c>
      <c r="J169" s="1" t="s">
        <v>56</v>
      </c>
      <c r="K169" s="1" t="s">
        <v>71</v>
      </c>
      <c r="L169" s="1">
        <v>2</v>
      </c>
      <c r="M169" s="1">
        <v>1</v>
      </c>
      <c r="N169" s="1" t="str">
        <f t="shared" si="110"/>
        <v>S</v>
      </c>
      <c r="O169" s="1" t="str">
        <f t="shared" si="111"/>
        <v>N</v>
      </c>
      <c r="P169" s="1">
        <f t="shared" si="112"/>
        <v>1</v>
      </c>
      <c r="Q169" s="4">
        <f>IFERROR((SUMIF($J$2:K169,J169,$L$2:M169)-L169)/(COUNTIF($J$2:K169,J169)-1),0)</f>
        <v>1.7391304347826086</v>
      </c>
      <c r="R169" s="4">
        <f>IFERROR((SUMIF($AT$2:AT169,AT169,$AV$2:AW169)-AV169)/(COUNTIF($J$2:K169,J169)-1),0)</f>
        <v>0.43478260869565216</v>
      </c>
      <c r="S169" s="4">
        <f t="shared" si="104"/>
        <v>1.3043478260869565</v>
      </c>
      <c r="T169" s="5">
        <f>IFERROR((SUMIF($AY$2:AZ169,AY169,$BA$2:BB169)-BA169)/(COUNTIF($J$2:K169,K169)-1),0)</f>
        <v>1.8333333333333333</v>
      </c>
      <c r="U169" s="5">
        <f>IFERROR((SUMIF($BD$2:BE169,BD169,$BF$2:BG169)-BF169)/(COUNTIF($J$2:K169,K169)-1),0)</f>
        <v>1.0833333333333333</v>
      </c>
      <c r="V169" s="5">
        <f t="shared" si="105"/>
        <v>0.75</v>
      </c>
      <c r="W169" s="9">
        <f>IFERROR((SUMIF($J$2:J169,J169,L$2:L169)-L169)/(COUNTIF($J$2:J169,J169)-1),0)</f>
        <v>2.1</v>
      </c>
      <c r="X169" s="9">
        <f>IFERROR((SUMIF($J$2:J169,J169,M$2:M169)-M169)/(COUNTIF($J$2:J169,J169)-1),0)</f>
        <v>1</v>
      </c>
      <c r="Y169" s="9">
        <f t="shared" si="106"/>
        <v>1.1000000000000001</v>
      </c>
      <c r="Z169" s="1">
        <f>IFERROR((SUMIF($K$2:K169,J169,$M$2:M169))/(COUNTIF($K$2:K169,J169)),0)</f>
        <v>1.4615384615384615</v>
      </c>
      <c r="AA169" s="1">
        <f>IFERROR((SUMIF($K$2:K169,J169,$L$2:L169))/(COUNTIF($K$2:K169,J169)),0)</f>
        <v>2.3076923076923075</v>
      </c>
      <c r="AB169" s="1">
        <f t="shared" si="107"/>
        <v>-0.84615384615384603</v>
      </c>
      <c r="AC169" s="9">
        <f>IFERROR((SUMIF($J$2:J169,K169,$L$2:L169))/(COUNTIF($J$2:J169,K169)),0)</f>
        <v>1.6363636363636365</v>
      </c>
      <c r="AD169" s="9">
        <f>IFERROR((SUMIF($J$2:J169,K169,$M$2:M169))/(COUNTIF($J$2:J169,K169)),0)</f>
        <v>1.4545454545454546</v>
      </c>
      <c r="AE169" s="9">
        <f t="shared" si="108"/>
        <v>0.18181818181818188</v>
      </c>
      <c r="AF169" s="1">
        <f>IFERROR((SUMIF(K$2:K169,K169,M$2:M169)-M169)/(COUNTIF($K$2:K169,K169)-1),0)</f>
        <v>2</v>
      </c>
      <c r="AG169" s="1">
        <f>IFERROR((SUMIF(K$2:K169,K169,L$2:L169)-L169)/(COUNTIF($K$2:K169,K169)-1),0)</f>
        <v>0.76923076923076927</v>
      </c>
      <c r="AH169" s="1">
        <f t="shared" si="109"/>
        <v>1.2307692307692308</v>
      </c>
      <c r="AI169" s="1">
        <f t="shared" si="113"/>
        <v>3</v>
      </c>
      <c r="AJ169" s="1">
        <f t="shared" si="114"/>
        <v>0</v>
      </c>
      <c r="AK169" s="1">
        <f>SUMIF($J$2:K169,J169,AI$2:AJ169)-AI169</f>
        <v>34</v>
      </c>
      <c r="AL169" s="1">
        <f>SUMIF($AY$2:AZ169,AY169,$BI$2:BJ169)-BI169</f>
        <v>44</v>
      </c>
      <c r="AM169" s="1">
        <f>IFERROR((AK169)/(COUNTIF($J$2:K169,J169)-1),0)</f>
        <v>1.4782608695652173</v>
      </c>
      <c r="AN169" s="1">
        <f>IFERROR((AL169)/(COUNTIF($J$2:K169,K169)-1),0)</f>
        <v>1.8333333333333333</v>
      </c>
      <c r="AT169" s="1" t="str">
        <f t="shared" si="115"/>
        <v>FC Admira Wacker Mödling</v>
      </c>
      <c r="AU169" s="1" t="str">
        <f t="shared" si="116"/>
        <v>SK Rapid Wien</v>
      </c>
      <c r="AV169">
        <f t="shared" si="117"/>
        <v>1</v>
      </c>
      <c r="AW169" s="1">
        <f t="shared" si="118"/>
        <v>2</v>
      </c>
      <c r="AY169" t="str">
        <f t="shared" si="32"/>
        <v>SK Rapid Wien</v>
      </c>
      <c r="AZ169" t="str">
        <f t="shared" si="33"/>
        <v>FC Admira Wacker Mödling</v>
      </c>
      <c r="BA169">
        <f t="shared" si="34"/>
        <v>1</v>
      </c>
      <c r="BB169">
        <f t="shared" si="35"/>
        <v>2</v>
      </c>
      <c r="BD169" t="str">
        <f t="shared" si="36"/>
        <v>SK Rapid Wien</v>
      </c>
      <c r="BE169" t="str">
        <f t="shared" si="37"/>
        <v>FC Admira Wacker Mödling</v>
      </c>
      <c r="BF169">
        <f t="shared" si="119"/>
        <v>2</v>
      </c>
      <c r="BG169">
        <f t="shared" si="120"/>
        <v>1</v>
      </c>
      <c r="BI169">
        <f t="shared" si="38"/>
        <v>0</v>
      </c>
      <c r="BJ169">
        <f t="shared" si="39"/>
        <v>3</v>
      </c>
    </row>
    <row r="170" spans="1:62" x14ac:dyDescent="0.3">
      <c r="A170" t="s">
        <v>72</v>
      </c>
      <c r="B170" s="15">
        <v>43146</v>
      </c>
      <c r="C170" t="s">
        <v>106</v>
      </c>
      <c r="D170" t="s">
        <v>107</v>
      </c>
      <c r="E170" t="s">
        <v>61</v>
      </c>
      <c r="F170" s="11">
        <v>0.79166666666666663</v>
      </c>
      <c r="G170">
        <v>19790</v>
      </c>
      <c r="H170" s="1">
        <v>5</v>
      </c>
      <c r="I170" s="1">
        <v>0</v>
      </c>
      <c r="J170" s="1" t="s">
        <v>110</v>
      </c>
      <c r="K170" s="1" t="s">
        <v>40</v>
      </c>
      <c r="L170" s="1">
        <v>2</v>
      </c>
      <c r="M170" s="1">
        <v>2</v>
      </c>
      <c r="N170" s="1" t="str">
        <f t="shared" si="110"/>
        <v>U</v>
      </c>
      <c r="O170" s="1" t="str">
        <f t="shared" si="111"/>
        <v>U</v>
      </c>
      <c r="P170" s="1">
        <f t="shared" si="112"/>
        <v>0</v>
      </c>
      <c r="Q170" s="4">
        <f>IFERROR((SUMIF($J$2:K170,J170,$L$2:M170)-L170)/(COUNTIF($J$2:K170,J170)-1),0)</f>
        <v>0</v>
      </c>
      <c r="R170" s="4">
        <f>IFERROR((SUMIF($AT$2:AT170,AT170,$AV$2:AW170)-AV170)/(COUNTIF($J$2:K170,J170)-1),0)</f>
        <v>0</v>
      </c>
      <c r="S170" s="4">
        <f t="shared" si="104"/>
        <v>0</v>
      </c>
      <c r="T170" s="5">
        <f>IFERROR((SUMIF($AY$2:AZ170,AY170,$BA$2:BB170)-BA170)/(COUNTIF($J$2:K170,K170)-1),0)</f>
        <v>2.0270270270270272</v>
      </c>
      <c r="U170" s="5">
        <f>IFERROR((SUMIF($BD$2:BE170,BD170,$BF$2:BG170)-BF170)/(COUNTIF($J$2:K170,K170)-1),0)</f>
        <v>0.51351351351351349</v>
      </c>
      <c r="V170" s="5">
        <f t="shared" si="105"/>
        <v>1.5135135135135136</v>
      </c>
      <c r="W170" s="9">
        <f>IFERROR((SUMIF($J$2:J170,J170,L$2:L170)-L170)/(COUNTIF($J$2:J170,J170)-1),0)</f>
        <v>0</v>
      </c>
      <c r="X170" s="9">
        <f>IFERROR((SUMIF($J$2:J170,J170,M$2:M170)-M170)/(COUNTIF($J$2:J170,J170)-1),0)</f>
        <v>0</v>
      </c>
      <c r="Y170" s="9">
        <f t="shared" si="106"/>
        <v>0</v>
      </c>
      <c r="Z170" s="1">
        <f>IFERROR((SUMIF($K$2:K170,J170,$M$2:M170))/(COUNTIF($K$2:K170,J170)),0)</f>
        <v>0</v>
      </c>
      <c r="AA170" s="1">
        <f>IFERROR((SUMIF($K$2:K170,J170,$L$2:L170))/(COUNTIF($K$2:K170,J170)),0)</f>
        <v>0</v>
      </c>
      <c r="AB170" s="1">
        <f t="shared" si="107"/>
        <v>0</v>
      </c>
      <c r="AC170" s="9">
        <f>IFERROR((SUMIF($J$2:J170,K170,$L$2:L170))/(COUNTIF($J$2:J170,K170)),0)</f>
        <v>2.2352941176470589</v>
      </c>
      <c r="AD170" s="9">
        <f>IFERROR((SUMIF($J$2:J170,K170,$M$2:M170))/(COUNTIF($J$2:J170,K170)),0)</f>
        <v>0.47058823529411764</v>
      </c>
      <c r="AE170" s="9">
        <f t="shared" si="108"/>
        <v>1.7647058823529411</v>
      </c>
      <c r="AF170" s="1">
        <f>IFERROR((SUMIF(K$2:K170,K170,M$2:M170)-M170)/(COUNTIF($K$2:K170,K170)-1),0)</f>
        <v>1.85</v>
      </c>
      <c r="AG170" s="1">
        <f>IFERROR((SUMIF(K$2:K170,K170,L$2:L170)-L170)/(COUNTIF($K$2:K170,K170)-1),0)</f>
        <v>0.55000000000000004</v>
      </c>
      <c r="AH170" s="1">
        <f t="shared" si="109"/>
        <v>1.3</v>
      </c>
      <c r="AI170" s="1">
        <f t="shared" si="113"/>
        <v>1</v>
      </c>
      <c r="AJ170" s="1">
        <f t="shared" si="114"/>
        <v>1</v>
      </c>
      <c r="AK170" s="1">
        <f>SUMIF($J$2:K170,J170,AI$2:AJ170)-AI170</f>
        <v>0</v>
      </c>
      <c r="AL170" s="1">
        <f>SUMIF($AY$2:AZ170,AY170,$BI$2:BJ170)-BI170</f>
        <v>82</v>
      </c>
      <c r="AM170" s="1">
        <f>IFERROR((AK170)/(COUNTIF($J$2:K170,J170)-1),0)</f>
        <v>0</v>
      </c>
      <c r="AN170" s="1">
        <f>IFERROR((AL170)/(COUNTIF($J$2:K170,K170)-1),0)</f>
        <v>2.2162162162162162</v>
      </c>
      <c r="AT170" s="1" t="str">
        <f t="shared" si="115"/>
        <v>Real Sociedad San Sebastián</v>
      </c>
      <c r="AU170" s="1" t="str">
        <f t="shared" si="116"/>
        <v>Red Bull Salzburg</v>
      </c>
      <c r="AV170">
        <f t="shared" si="117"/>
        <v>2</v>
      </c>
      <c r="AW170" s="1">
        <f t="shared" si="118"/>
        <v>2</v>
      </c>
      <c r="AY170" t="str">
        <f t="shared" si="32"/>
        <v>Red Bull Salzburg</v>
      </c>
      <c r="AZ170" t="str">
        <f t="shared" si="33"/>
        <v>Real Sociedad San Sebastián</v>
      </c>
      <c r="BA170">
        <f t="shared" si="34"/>
        <v>2</v>
      </c>
      <c r="BB170">
        <f t="shared" si="35"/>
        <v>2</v>
      </c>
      <c r="BD170" t="str">
        <f t="shared" si="36"/>
        <v>Red Bull Salzburg</v>
      </c>
      <c r="BE170" t="str">
        <f t="shared" si="37"/>
        <v>Real Sociedad San Sebastián</v>
      </c>
      <c r="BF170">
        <f t="shared" si="119"/>
        <v>2</v>
      </c>
      <c r="BG170">
        <f t="shared" si="120"/>
        <v>2</v>
      </c>
      <c r="BI170">
        <f t="shared" si="38"/>
        <v>1</v>
      </c>
      <c r="BJ170">
        <f t="shared" si="39"/>
        <v>1</v>
      </c>
    </row>
    <row r="171" spans="1:62" x14ac:dyDescent="0.3">
      <c r="A171" t="s">
        <v>47</v>
      </c>
      <c r="B171" s="15" t="s">
        <v>159</v>
      </c>
      <c r="C171" t="s">
        <v>106</v>
      </c>
      <c r="D171" t="s">
        <v>107</v>
      </c>
      <c r="E171" t="s">
        <v>43</v>
      </c>
      <c r="F171" s="11">
        <v>0.77083333333333337</v>
      </c>
      <c r="G171">
        <v>3600</v>
      </c>
      <c r="H171" s="1">
        <v>7</v>
      </c>
      <c r="I171" s="1">
        <v>0</v>
      </c>
      <c r="J171" s="1" t="s">
        <v>76</v>
      </c>
      <c r="K171" s="1" t="s">
        <v>81</v>
      </c>
      <c r="L171" s="1">
        <v>2</v>
      </c>
      <c r="M171" s="1">
        <v>1</v>
      </c>
      <c r="N171" s="1" t="str">
        <f t="shared" si="110"/>
        <v>S</v>
      </c>
      <c r="O171" s="1" t="str">
        <f t="shared" si="111"/>
        <v>N</v>
      </c>
      <c r="P171" s="1">
        <f t="shared" si="112"/>
        <v>1</v>
      </c>
      <c r="Q171" s="4">
        <f>IFERROR((SUMIF($J$2:K171,J171,$L$2:M171)-L171)/(COUNTIF($J$2:K171,J171)-1),0)</f>
        <v>1.64</v>
      </c>
      <c r="R171" s="4">
        <f>IFERROR((SUMIF($AT$2:AT171,AT171,$AV$2:AW171)-AV171)/(COUNTIF($J$2:K171,J171)-1),0)</f>
        <v>0.64</v>
      </c>
      <c r="S171" s="4">
        <f t="shared" si="104"/>
        <v>0.99999999999999989</v>
      </c>
      <c r="T171" s="5">
        <f>IFERROR((SUMIF($AY$2:AZ171,AY171,$BA$2:BB171)-BA171)/(COUNTIF($J$2:K171,K171)-1),0)</f>
        <v>1.4</v>
      </c>
      <c r="U171" s="5">
        <f>IFERROR((SUMIF($BD$2:BE171,BD171,$BF$2:BG171)-BF171)/(COUNTIF($J$2:K171,K171)-1),0)</f>
        <v>1.5428571428571429</v>
      </c>
      <c r="V171" s="5">
        <f t="shared" si="105"/>
        <v>-0.14285714285714302</v>
      </c>
      <c r="W171" s="9">
        <f>IFERROR((SUMIF($J$2:J171,J171,L$2:L171)-L171)/(COUNTIF($J$2:J171,J171)-1),0)</f>
        <v>1.2727272727272727</v>
      </c>
      <c r="X171" s="9">
        <f>IFERROR((SUMIF($J$2:J171,J171,M$2:M171)-M171)/(COUNTIF($J$2:J171,J171)-1),0)</f>
        <v>1.4545454545454546</v>
      </c>
      <c r="Y171" s="9">
        <f t="shared" si="106"/>
        <v>-0.18181818181818188</v>
      </c>
      <c r="Z171" s="1">
        <f>IFERROR((SUMIF($K$2:K171,J171,$M$2:M171))/(COUNTIF($K$2:K171,J171)),0)</f>
        <v>1.9285714285714286</v>
      </c>
      <c r="AA171" s="1">
        <f>IFERROR((SUMIF($K$2:K171,J171,$L$2:L171))/(COUNTIF($K$2:K171,J171)),0)</f>
        <v>1.3571428571428572</v>
      </c>
      <c r="AB171" s="1">
        <f t="shared" si="107"/>
        <v>0.5714285714285714</v>
      </c>
      <c r="AC171" s="9">
        <f>IFERROR((SUMIF($J$2:J171,K171,$L$2:L171))/(COUNTIF($J$2:J171,K171)),0)</f>
        <v>1.2941176470588236</v>
      </c>
      <c r="AD171" s="9">
        <f>IFERROR((SUMIF($J$2:J171,K171,$M$2:M171))/(COUNTIF($J$2:J171,K171)),0)</f>
        <v>1.6470588235294117</v>
      </c>
      <c r="AE171" s="9">
        <f t="shared" si="108"/>
        <v>-0.35294117647058809</v>
      </c>
      <c r="AF171" s="1">
        <f>IFERROR((SUMIF(K$2:K171,K171,M$2:M171)-M171)/(COUNTIF($K$2:K171,K171)-1),0)</f>
        <v>1.5</v>
      </c>
      <c r="AG171" s="1">
        <f>IFERROR((SUMIF(K$2:K171,K171,L$2:L171)-L171)/(COUNTIF($K$2:K171,K171)-1),0)</f>
        <v>1.4444444444444444</v>
      </c>
      <c r="AH171" s="1">
        <f t="shared" si="109"/>
        <v>5.555555555555558E-2</v>
      </c>
      <c r="AI171" s="1">
        <f t="shared" si="113"/>
        <v>3</v>
      </c>
      <c r="AJ171" s="1">
        <f t="shared" si="114"/>
        <v>0</v>
      </c>
      <c r="AK171" s="1">
        <f>SUMIF($J$2:K171,J171,AI$2:AJ171)-AI171</f>
        <v>36</v>
      </c>
      <c r="AL171" s="1">
        <f>SUMIF($AY$2:AZ171,AY171,$BI$2:BJ171)-BI171</f>
        <v>43</v>
      </c>
      <c r="AM171" s="1">
        <f>IFERROR((AK171)/(COUNTIF($J$2:K171,J171)-1),0)</f>
        <v>1.44</v>
      </c>
      <c r="AN171" s="1">
        <f>IFERROR((AL171)/(COUNTIF($J$2:K171,K171)-1),0)</f>
        <v>1.2285714285714286</v>
      </c>
      <c r="AT171" s="1" t="str">
        <f t="shared" si="115"/>
        <v>SV Mattersburg</v>
      </c>
      <c r="AU171" s="1" t="str">
        <f t="shared" si="116"/>
        <v>FK Austria Wien</v>
      </c>
      <c r="AV171">
        <f t="shared" si="117"/>
        <v>1</v>
      </c>
      <c r="AW171" s="1">
        <f t="shared" si="118"/>
        <v>2</v>
      </c>
      <c r="AY171" t="str">
        <f t="shared" si="32"/>
        <v>FK Austria Wien</v>
      </c>
      <c r="AZ171" t="str">
        <f t="shared" si="33"/>
        <v>SV Mattersburg</v>
      </c>
      <c r="BA171">
        <f t="shared" si="34"/>
        <v>1</v>
      </c>
      <c r="BB171">
        <f t="shared" si="35"/>
        <v>2</v>
      </c>
      <c r="BD171" t="str">
        <f t="shared" si="36"/>
        <v>FK Austria Wien</v>
      </c>
      <c r="BE171" t="str">
        <f t="shared" si="37"/>
        <v>SV Mattersburg</v>
      </c>
      <c r="BF171">
        <f t="shared" si="119"/>
        <v>2</v>
      </c>
      <c r="BG171">
        <f t="shared" si="120"/>
        <v>1</v>
      </c>
      <c r="BI171">
        <f t="shared" si="38"/>
        <v>0</v>
      </c>
      <c r="BJ171">
        <f t="shared" si="39"/>
        <v>3</v>
      </c>
    </row>
    <row r="172" spans="1:62" x14ac:dyDescent="0.3">
      <c r="A172" t="s">
        <v>47</v>
      </c>
      <c r="B172" s="15" t="s">
        <v>159</v>
      </c>
      <c r="C172" t="s">
        <v>106</v>
      </c>
      <c r="D172" t="s">
        <v>107</v>
      </c>
      <c r="E172" t="s">
        <v>43</v>
      </c>
      <c r="F172" s="11">
        <v>0.66666666666666663</v>
      </c>
      <c r="G172">
        <v>20200</v>
      </c>
      <c r="H172" s="1">
        <v>7</v>
      </c>
      <c r="I172" s="1">
        <v>0</v>
      </c>
      <c r="J172" s="1" t="s">
        <v>71</v>
      </c>
      <c r="K172" s="1" t="s">
        <v>68</v>
      </c>
      <c r="L172" s="1">
        <v>1</v>
      </c>
      <c r="M172" s="1">
        <v>1</v>
      </c>
      <c r="N172" s="1" t="str">
        <f t="shared" si="110"/>
        <v>U</v>
      </c>
      <c r="O172" s="1" t="str">
        <f t="shared" si="111"/>
        <v>U</v>
      </c>
      <c r="P172" s="1">
        <f t="shared" si="112"/>
        <v>0</v>
      </c>
      <c r="Q172" s="4">
        <f>IFERROR((SUMIF($J$2:K172,J172,$L$2:M172)-L172)/(COUNTIF($J$2:K172,J172)-1),0)</f>
        <v>1.8</v>
      </c>
      <c r="R172" s="4">
        <f>IFERROR((SUMIF($AT$2:AT172,AT172,$AV$2:AW172)-AV172)/(COUNTIF($J$2:K172,J172)-1),0)</f>
        <v>0.64</v>
      </c>
      <c r="S172" s="4">
        <f t="shared" si="104"/>
        <v>1.1600000000000001</v>
      </c>
      <c r="T172" s="5">
        <f>IFERROR((SUMIF($AY$2:AZ172,AY172,$BA$2:BB172)-BA172)/(COUNTIF($J$2:K172,K172)-1),0)</f>
        <v>1.8275862068965518</v>
      </c>
      <c r="U172" s="5">
        <f>IFERROR((SUMIF($BD$2:BE172,BD172,$BF$2:BG172)-BF172)/(COUNTIF($J$2:K172,K172)-1),0)</f>
        <v>1.103448275862069</v>
      </c>
      <c r="V172" s="5">
        <f t="shared" si="105"/>
        <v>0.72413793103448287</v>
      </c>
      <c r="W172" s="9">
        <f>IFERROR((SUMIF($J$2:J172,J172,L$2:L172)-L172)/(COUNTIF($J$2:J172,J172)-1),0)</f>
        <v>1.6363636363636365</v>
      </c>
      <c r="X172" s="9">
        <f>IFERROR((SUMIF($J$2:J172,J172,M$2:M172)-M172)/(COUNTIF($J$2:J172,J172)-1),0)</f>
        <v>1.4545454545454546</v>
      </c>
      <c r="Y172" s="9">
        <f t="shared" si="106"/>
        <v>0.18181818181818188</v>
      </c>
      <c r="Z172" s="1">
        <f>IFERROR((SUMIF($K$2:K172,J172,$M$2:M172))/(COUNTIF($K$2:K172,J172)),0)</f>
        <v>1.9285714285714286</v>
      </c>
      <c r="AA172" s="1">
        <f>IFERROR((SUMIF($K$2:K172,J172,$L$2:L172))/(COUNTIF($K$2:K172,J172)),0)</f>
        <v>0.8571428571428571</v>
      </c>
      <c r="AB172" s="1">
        <f t="shared" si="107"/>
        <v>1.0714285714285716</v>
      </c>
      <c r="AC172" s="9">
        <f>IFERROR((SUMIF($J$2:J172,K172,$L$2:L172))/(COUNTIF($J$2:J172,K172)),0)</f>
        <v>1.9285714285714286</v>
      </c>
      <c r="AD172" s="9">
        <f>IFERROR((SUMIF($J$2:J172,K172,$M$2:M172))/(COUNTIF($J$2:J172,K172)),0)</f>
        <v>0.9285714285714286</v>
      </c>
      <c r="AE172" s="9">
        <f t="shared" si="108"/>
        <v>1</v>
      </c>
      <c r="AF172" s="1">
        <f>IFERROR((SUMIF(K$2:K172,K172,M$2:M172)-M172)/(COUNTIF($K$2:K172,K172)-1),0)</f>
        <v>1.7333333333333334</v>
      </c>
      <c r="AG172" s="1">
        <f>IFERROR((SUMIF(K$2:K172,K172,L$2:L172)-L172)/(COUNTIF($K$2:K172,K172)-1),0)</f>
        <v>1.2666666666666666</v>
      </c>
      <c r="AH172" s="1">
        <f t="shared" si="109"/>
        <v>0.46666666666666679</v>
      </c>
      <c r="AI172" s="1">
        <f t="shared" si="113"/>
        <v>1</v>
      </c>
      <c r="AJ172" s="1">
        <f t="shared" si="114"/>
        <v>1</v>
      </c>
      <c r="AK172" s="1">
        <f>SUMIF($J$2:K172,J172,AI$2:AJ172)-AI172</f>
        <v>44</v>
      </c>
      <c r="AL172" s="1">
        <f>SUMIF($AY$2:AZ172,AY172,$BI$2:BJ172)-BI172</f>
        <v>57</v>
      </c>
      <c r="AM172" s="1">
        <f>IFERROR((AK172)/(COUNTIF($J$2:K172,J172)-1),0)</f>
        <v>1.76</v>
      </c>
      <c r="AN172" s="1">
        <f>IFERROR((AL172)/(COUNTIF($J$2:K172,K172)-1),0)</f>
        <v>1.9655172413793103</v>
      </c>
      <c r="AT172" s="1" t="str">
        <f t="shared" si="115"/>
        <v>SK Rapid Wien</v>
      </c>
      <c r="AU172" s="1" t="str">
        <f t="shared" si="116"/>
        <v>SK Sturm Graz</v>
      </c>
      <c r="AV172">
        <f t="shared" si="117"/>
        <v>1</v>
      </c>
      <c r="AW172" s="1">
        <f t="shared" si="118"/>
        <v>1</v>
      </c>
      <c r="AY172" t="str">
        <f t="shared" si="32"/>
        <v>SK Sturm Graz</v>
      </c>
      <c r="AZ172" t="str">
        <f t="shared" si="33"/>
        <v>SK Rapid Wien</v>
      </c>
      <c r="BA172">
        <f t="shared" si="34"/>
        <v>1</v>
      </c>
      <c r="BB172">
        <f t="shared" si="35"/>
        <v>1</v>
      </c>
      <c r="BD172" t="str">
        <f t="shared" si="36"/>
        <v>SK Sturm Graz</v>
      </c>
      <c r="BE172" t="str">
        <f t="shared" si="37"/>
        <v>SK Rapid Wien</v>
      </c>
      <c r="BF172">
        <f t="shared" si="119"/>
        <v>1</v>
      </c>
      <c r="BG172">
        <f t="shared" si="120"/>
        <v>1</v>
      </c>
      <c r="BI172">
        <f t="shared" si="38"/>
        <v>1</v>
      </c>
      <c r="BJ172">
        <f t="shared" si="39"/>
        <v>1</v>
      </c>
    </row>
    <row r="173" spans="1:62" x14ac:dyDescent="0.3">
      <c r="A173" t="s">
        <v>47</v>
      </c>
      <c r="B173" s="15" t="s">
        <v>159</v>
      </c>
      <c r="C173" t="s">
        <v>106</v>
      </c>
      <c r="D173" t="s">
        <v>107</v>
      </c>
      <c r="E173" t="s">
        <v>43</v>
      </c>
      <c r="F173" s="11">
        <v>0.77083333333333337</v>
      </c>
      <c r="G173">
        <v>3893</v>
      </c>
      <c r="H173" s="1">
        <v>7</v>
      </c>
      <c r="I173" s="1">
        <v>0</v>
      </c>
      <c r="J173" s="1" t="s">
        <v>0</v>
      </c>
      <c r="K173" s="1" t="s">
        <v>58</v>
      </c>
      <c r="L173" s="1">
        <v>2</v>
      </c>
      <c r="M173" s="1">
        <v>0</v>
      </c>
      <c r="N173" s="1" t="str">
        <f t="shared" si="110"/>
        <v>S</v>
      </c>
      <c r="O173" s="1" t="str">
        <f t="shared" si="111"/>
        <v>N</v>
      </c>
      <c r="P173" s="1">
        <f t="shared" si="112"/>
        <v>2</v>
      </c>
      <c r="Q173" s="4">
        <f>IFERROR((SUMIF($J$2:K173,J173,$L$2:M173)-L173)/(COUNTIF($J$2:K173,J173)-1),0)</f>
        <v>1.4</v>
      </c>
      <c r="R173" s="4">
        <f>IFERROR((SUMIF($AT$2:AT173,AT173,$AV$2:AW173)-AV173)/(COUNTIF($J$2:K173,J173)-1),0)</f>
        <v>0.48</v>
      </c>
      <c r="S173" s="4">
        <f t="shared" si="104"/>
        <v>0.91999999999999993</v>
      </c>
      <c r="T173" s="5">
        <f>IFERROR((SUMIF($AY$2:AZ173,AY173,$BA$2:BB173)-BA173)/(COUNTIF($J$2:K173,K173)-1),0)</f>
        <v>1.34375</v>
      </c>
      <c r="U173" s="5">
        <f>IFERROR((SUMIF($BD$2:BE173,BD173,$BF$2:BG173)-BF173)/(COUNTIF($J$2:K173,K173)-1),0)</f>
        <v>1.34375</v>
      </c>
      <c r="V173" s="5">
        <f t="shared" si="105"/>
        <v>0</v>
      </c>
      <c r="W173" s="9">
        <f>IFERROR((SUMIF($J$2:J173,J173,L$2:L173)-L173)/(COUNTIF($J$2:J173,J173)-1),0)</f>
        <v>1.7272727272727273</v>
      </c>
      <c r="X173" s="9">
        <f>IFERROR((SUMIF($J$2:J173,J173,M$2:M173)-M173)/(COUNTIF($J$2:J173,J173)-1),0)</f>
        <v>1.0909090909090908</v>
      </c>
      <c r="Y173" s="9">
        <f t="shared" si="106"/>
        <v>0.63636363636363646</v>
      </c>
      <c r="Z173" s="1">
        <f>IFERROR((SUMIF($K$2:K173,J173,$M$2:M173))/(COUNTIF($K$2:K173,J173)),0)</f>
        <v>1.1428571428571428</v>
      </c>
      <c r="AA173" s="1">
        <f>IFERROR((SUMIF($K$2:K173,J173,$L$2:L173))/(COUNTIF($K$2:K173,J173)),0)</f>
        <v>1.4285714285714286</v>
      </c>
      <c r="AB173" s="1">
        <f t="shared" si="107"/>
        <v>-0.28571428571428581</v>
      </c>
      <c r="AC173" s="9">
        <f>IFERROR((SUMIF($J$2:J173,K173,$L$2:L173))/(COUNTIF($J$2:J173,K173)),0)</f>
        <v>1.5333333333333334</v>
      </c>
      <c r="AD173" s="9">
        <f>IFERROR((SUMIF($J$2:J173,K173,$M$2:M173))/(COUNTIF($J$2:J173,K173)),0)</f>
        <v>1.2</v>
      </c>
      <c r="AE173" s="9">
        <f t="shared" si="108"/>
        <v>0.33333333333333348</v>
      </c>
      <c r="AF173" s="1">
        <f>IFERROR((SUMIF(K$2:K173,K173,M$2:M173)-M173)/(COUNTIF($K$2:K173,K173)-1),0)</f>
        <v>1.1764705882352942</v>
      </c>
      <c r="AG173" s="1">
        <f>IFERROR((SUMIF(K$2:K173,K173,L$2:L173)-L173)/(COUNTIF($K$2:K173,K173)-1),0)</f>
        <v>1.4705882352941178</v>
      </c>
      <c r="AH173" s="1">
        <f t="shared" si="109"/>
        <v>-0.29411764705882359</v>
      </c>
      <c r="AI173" s="1">
        <f t="shared" si="113"/>
        <v>3</v>
      </c>
      <c r="AJ173" s="1">
        <f t="shared" si="114"/>
        <v>0</v>
      </c>
      <c r="AK173" s="1">
        <f>SUMIF($J$2:K173,J173,AI$2:AJ173)-AI173</f>
        <v>37</v>
      </c>
      <c r="AL173" s="1">
        <f>SUMIF($AY$2:AZ173,AY173,$BI$2:BJ173)-BI173</f>
        <v>40</v>
      </c>
      <c r="AM173" s="1">
        <f>IFERROR((AK173)/(COUNTIF($J$2:K173,J173)-1),0)</f>
        <v>1.48</v>
      </c>
      <c r="AN173" s="1">
        <f>IFERROR((AL173)/(COUNTIF($J$2:K173,K173)-1),0)</f>
        <v>1.25</v>
      </c>
      <c r="AT173" s="1" t="str">
        <f t="shared" si="115"/>
        <v>LASK</v>
      </c>
      <c r="AU173" s="1" t="str">
        <f t="shared" si="116"/>
        <v>SC Rheindorf Altach</v>
      </c>
      <c r="AV173">
        <f t="shared" si="117"/>
        <v>0</v>
      </c>
      <c r="AW173" s="1">
        <f t="shared" si="118"/>
        <v>2</v>
      </c>
      <c r="AY173" t="str">
        <f t="shared" si="32"/>
        <v>SC Rheindorf Altach</v>
      </c>
      <c r="AZ173" t="str">
        <f t="shared" si="33"/>
        <v>LASK</v>
      </c>
      <c r="BA173">
        <f t="shared" si="34"/>
        <v>0</v>
      </c>
      <c r="BB173">
        <f t="shared" si="35"/>
        <v>2</v>
      </c>
      <c r="BD173" t="str">
        <f t="shared" si="36"/>
        <v>SC Rheindorf Altach</v>
      </c>
      <c r="BE173" t="str">
        <f t="shared" si="37"/>
        <v>LASK</v>
      </c>
      <c r="BF173">
        <f t="shared" si="119"/>
        <v>2</v>
      </c>
      <c r="BG173">
        <f t="shared" si="120"/>
        <v>0</v>
      </c>
      <c r="BI173">
        <f t="shared" si="38"/>
        <v>0</v>
      </c>
      <c r="BJ173">
        <f t="shared" si="39"/>
        <v>3</v>
      </c>
    </row>
    <row r="174" spans="1:62" x14ac:dyDescent="0.3">
      <c r="A174" t="s">
        <v>47</v>
      </c>
      <c r="B174" s="15" t="s">
        <v>159</v>
      </c>
      <c r="C174" t="s">
        <v>106</v>
      </c>
      <c r="D174" t="s">
        <v>107</v>
      </c>
      <c r="E174" t="s">
        <v>43</v>
      </c>
      <c r="F174" s="11">
        <v>0.77083333333333337</v>
      </c>
      <c r="G174">
        <v>2287</v>
      </c>
      <c r="H174" s="1">
        <v>7</v>
      </c>
      <c r="I174" s="1">
        <v>0</v>
      </c>
      <c r="J174" s="1" t="s">
        <v>49</v>
      </c>
      <c r="K174" s="1" t="s">
        <v>56</v>
      </c>
      <c r="L174" s="1">
        <v>1</v>
      </c>
      <c r="M174" s="1">
        <v>3</v>
      </c>
      <c r="N174" s="1" t="str">
        <f t="shared" si="110"/>
        <v>N</v>
      </c>
      <c r="O174" s="1" t="str">
        <f t="shared" si="111"/>
        <v>S</v>
      </c>
      <c r="P174" s="1">
        <f t="shared" si="112"/>
        <v>-2</v>
      </c>
      <c r="Q174" s="4">
        <f>IFERROR((SUMIF($J$2:K174,J174,$L$2:M174)-L174)/(COUNTIF($J$2:K174,J174)-1),0)</f>
        <v>0.88</v>
      </c>
      <c r="R174" s="4">
        <f>IFERROR((SUMIF($AT$2:AT174,AT174,$AV$2:AW174)-AV174)/(COUNTIF($J$2:K174,J174)-1),0)</f>
        <v>0.36</v>
      </c>
      <c r="S174" s="4">
        <f t="shared" si="104"/>
        <v>0.52</v>
      </c>
      <c r="T174" s="5">
        <f>IFERROR((SUMIF($AY$2:AZ174,AY174,$BA$2:BB174)-BA174)/(COUNTIF($J$2:K174,K174)-1),0)</f>
        <v>1.75</v>
      </c>
      <c r="U174" s="5">
        <f>IFERROR((SUMIF($BD$2:BE174,BD174,$BF$2:BG174)-BF174)/(COUNTIF($J$2:K174,K174)-1),0)</f>
        <v>1.7083333333333333</v>
      </c>
      <c r="V174" s="5">
        <f t="shared" si="105"/>
        <v>4.1666666666666741E-2</v>
      </c>
      <c r="W174" s="9">
        <f>IFERROR((SUMIF($J$2:J174,J174,L$2:L174)-L174)/(COUNTIF($J$2:J174,J174)-1),0)</f>
        <v>0.72727272727272729</v>
      </c>
      <c r="X174" s="9">
        <f>IFERROR((SUMIF($J$2:J174,J174,M$2:M174)-M174)/(COUNTIF($J$2:J174,J174)-1),0)</f>
        <v>0.81818181818181823</v>
      </c>
      <c r="Y174" s="9">
        <f t="shared" si="106"/>
        <v>-9.0909090909090939E-2</v>
      </c>
      <c r="Z174" s="1">
        <f>IFERROR((SUMIF($K$2:K174,J174,$M$2:M174))/(COUNTIF($K$2:K174,J174)),0)</f>
        <v>1</v>
      </c>
      <c r="AA174" s="1">
        <f>IFERROR((SUMIF($K$2:K174,J174,$L$2:L174))/(COUNTIF($K$2:K174,J174)),0)</f>
        <v>1.7142857142857142</v>
      </c>
      <c r="AB174" s="1">
        <f t="shared" si="107"/>
        <v>-0.71428571428571419</v>
      </c>
      <c r="AC174" s="9">
        <f>IFERROR((SUMIF($J$2:J174,K174,$L$2:L174))/(COUNTIF($J$2:J174,K174)),0)</f>
        <v>2.0909090909090908</v>
      </c>
      <c r="AD174" s="9">
        <f>IFERROR((SUMIF($J$2:J174,K174,$M$2:M174))/(COUNTIF($J$2:J174,K174)),0)</f>
        <v>1</v>
      </c>
      <c r="AE174" s="9">
        <f t="shared" si="108"/>
        <v>1.0909090909090908</v>
      </c>
      <c r="AF174" s="1">
        <f>IFERROR((SUMIF(K$2:K174,K174,M$2:M174)-M174)/(COUNTIF($K$2:K174,K174)-1),0)</f>
        <v>1.4615384615384615</v>
      </c>
      <c r="AG174" s="1">
        <f>IFERROR((SUMIF(K$2:K174,K174,L$2:L174)-L174)/(COUNTIF($K$2:K174,K174)-1),0)</f>
        <v>2.3076923076923075</v>
      </c>
      <c r="AH174" s="1">
        <f t="shared" si="109"/>
        <v>-0.84615384615384603</v>
      </c>
      <c r="AI174" s="1">
        <f t="shared" si="113"/>
        <v>0</v>
      </c>
      <c r="AJ174" s="1">
        <f t="shared" si="114"/>
        <v>3</v>
      </c>
      <c r="AK174" s="1">
        <f>SUMIF($J$2:K174,J174,AI$2:AJ174)-AI174</f>
        <v>26</v>
      </c>
      <c r="AL174" s="1">
        <f>SUMIF($AY$2:AZ174,AY174,$BI$2:BJ174)-BI174</f>
        <v>37</v>
      </c>
      <c r="AM174" s="1">
        <f>IFERROR((AK174)/(COUNTIF($J$2:K174,J174)-1),0)</f>
        <v>1.04</v>
      </c>
      <c r="AN174" s="1">
        <f>IFERROR((AL174)/(COUNTIF($J$2:K174,K174)-1),0)</f>
        <v>1.5416666666666667</v>
      </c>
      <c r="AT174" s="1" t="str">
        <f t="shared" si="115"/>
        <v>Wolfsberger AC</v>
      </c>
      <c r="AU174" s="1" t="str">
        <f t="shared" si="116"/>
        <v>FC Admira Wacker Mödling</v>
      </c>
      <c r="AV174">
        <f t="shared" si="117"/>
        <v>3</v>
      </c>
      <c r="AW174" s="1">
        <f t="shared" si="118"/>
        <v>1</v>
      </c>
      <c r="AY174" t="str">
        <f t="shared" si="32"/>
        <v>FC Admira Wacker Mödling</v>
      </c>
      <c r="AZ174" t="str">
        <f t="shared" si="33"/>
        <v>Wolfsberger AC</v>
      </c>
      <c r="BA174">
        <f t="shared" si="34"/>
        <v>3</v>
      </c>
      <c r="BB174">
        <f t="shared" si="35"/>
        <v>1</v>
      </c>
      <c r="BD174" t="str">
        <f t="shared" si="36"/>
        <v>FC Admira Wacker Mödling</v>
      </c>
      <c r="BE174" t="str">
        <f t="shared" si="37"/>
        <v>Wolfsberger AC</v>
      </c>
      <c r="BF174">
        <f t="shared" si="119"/>
        <v>1</v>
      </c>
      <c r="BG174">
        <f t="shared" si="120"/>
        <v>3</v>
      </c>
      <c r="BI174">
        <f t="shared" si="38"/>
        <v>3</v>
      </c>
      <c r="BJ174">
        <f t="shared" si="39"/>
        <v>0</v>
      </c>
    </row>
    <row r="175" spans="1:62" x14ac:dyDescent="0.3">
      <c r="A175" t="s">
        <v>47</v>
      </c>
      <c r="B175" s="15">
        <v>43149</v>
      </c>
      <c r="C175" t="s">
        <v>106</v>
      </c>
      <c r="D175" t="s">
        <v>107</v>
      </c>
      <c r="E175" t="s">
        <v>64</v>
      </c>
      <c r="F175" s="11">
        <v>0.6875</v>
      </c>
      <c r="G175">
        <v>4273</v>
      </c>
      <c r="H175" s="1">
        <v>3</v>
      </c>
      <c r="I175" s="1">
        <v>0</v>
      </c>
      <c r="J175" s="1" t="s">
        <v>40</v>
      </c>
      <c r="K175" s="1" t="s">
        <v>65</v>
      </c>
      <c r="L175" s="1">
        <v>4</v>
      </c>
      <c r="M175" s="1">
        <v>0</v>
      </c>
      <c r="N175" s="1" t="str">
        <f t="shared" si="110"/>
        <v>S</v>
      </c>
      <c r="O175" s="1" t="str">
        <f t="shared" si="111"/>
        <v>N</v>
      </c>
      <c r="P175" s="1">
        <f t="shared" si="112"/>
        <v>4</v>
      </c>
      <c r="Q175" s="4">
        <f>IFERROR((SUMIF($J$2:K175,J175,$L$2:M175)-L175)/(COUNTIF($J$2:K175,J175)-1),0)</f>
        <v>2.0263157894736841</v>
      </c>
      <c r="R175" s="4">
        <f>IFERROR((SUMIF($AT$2:AT175,AT175,$AV$2:AW175)-AV175)/(COUNTIF($J$2:K175,J175)-1),0)</f>
        <v>0.21052631578947367</v>
      </c>
      <c r="S175" s="4">
        <f t="shared" si="104"/>
        <v>1.8157894736842104</v>
      </c>
      <c r="T175" s="5">
        <f>IFERROR((SUMIF($AY$2:AZ175,AY175,$BA$2:BB175)-BA175)/(COUNTIF($J$2:K175,K175)-1),0)</f>
        <v>0.65217391304347827</v>
      </c>
      <c r="U175" s="5">
        <f>IFERROR((SUMIF($BD$2:BE175,BD175,$BF$2:BG175)-BF175)/(COUNTIF($J$2:K175,K175)-1),0)</f>
        <v>2.2608695652173911</v>
      </c>
      <c r="V175" s="5">
        <f t="shared" si="105"/>
        <v>-1.6086956521739129</v>
      </c>
      <c r="W175" s="9">
        <f>IFERROR((SUMIF($J$2:J175,J175,L$2:L175)-L175)/(COUNTIF($J$2:J175,J175)-1),0)</f>
        <v>2.2352941176470589</v>
      </c>
      <c r="X175" s="9">
        <f>IFERROR((SUMIF($J$2:J175,J175,M$2:M175)-M175)/(COUNTIF($J$2:J175,J175)-1),0)</f>
        <v>0.47058823529411764</v>
      </c>
      <c r="Y175" s="9">
        <f t="shared" si="106"/>
        <v>1.7647058823529411</v>
      </c>
      <c r="Z175" s="1">
        <f>IFERROR((SUMIF($K$2:K175,J175,$M$2:M175))/(COUNTIF($K$2:K175,J175)),0)</f>
        <v>1.8571428571428572</v>
      </c>
      <c r="AA175" s="1">
        <f>IFERROR((SUMIF($K$2:K175,J175,$L$2:L175))/(COUNTIF($K$2:K175,J175)),0)</f>
        <v>0.61904761904761907</v>
      </c>
      <c r="AB175" s="1">
        <f t="shared" si="107"/>
        <v>1.2380952380952381</v>
      </c>
      <c r="AC175" s="9">
        <f>IFERROR((SUMIF($J$2:J175,K175,$L$2:L175))/(COUNTIF($J$2:J175,K175)),0)</f>
        <v>0.45454545454545453</v>
      </c>
      <c r="AD175" s="9">
        <f>IFERROR((SUMIF($J$2:J175,K175,$M$2:M175))/(COUNTIF($J$2:J175,K175)),0)</f>
        <v>2</v>
      </c>
      <c r="AE175" s="9">
        <f t="shared" si="108"/>
        <v>-1.5454545454545454</v>
      </c>
      <c r="AF175" s="1">
        <f>IFERROR((SUMIF(K$2:K175,K175,M$2:M175)-M175)/(COUNTIF($K$2:K175,K175)-1),0)</f>
        <v>0.83333333333333337</v>
      </c>
      <c r="AG175" s="1">
        <f>IFERROR((SUMIF(K$2:K175,K175,L$2:L175)-L175)/(COUNTIF($K$2:K175,K175)-1),0)</f>
        <v>2.5</v>
      </c>
      <c r="AH175" s="1">
        <f t="shared" si="109"/>
        <v>-1.6666666666666665</v>
      </c>
      <c r="AI175" s="1">
        <f t="shared" si="113"/>
        <v>3</v>
      </c>
      <c r="AJ175" s="1">
        <f t="shared" si="114"/>
        <v>0</v>
      </c>
      <c r="AK175" s="1">
        <f>SUMIF($J$2:K175,J175,AI$2:AJ175)-AI175</f>
        <v>83</v>
      </c>
      <c r="AL175" s="1">
        <f>SUMIF($AY$2:AZ175,AY175,$BI$2:BJ175)-BI175</f>
        <v>7</v>
      </c>
      <c r="AM175" s="1">
        <f>IFERROR((AK175)/(COUNTIF($J$2:K175,J175)-1),0)</f>
        <v>2.1842105263157894</v>
      </c>
      <c r="AN175" s="1">
        <f>IFERROR((AL175)/(COUNTIF($J$2:K175,K175)-1),0)</f>
        <v>0.30434782608695654</v>
      </c>
      <c r="AT175" s="1" t="str">
        <f t="shared" si="115"/>
        <v>Red Bull Salzburg</v>
      </c>
      <c r="AU175" s="1" t="str">
        <f t="shared" si="116"/>
        <v>SKN St. Pölten</v>
      </c>
      <c r="AV175">
        <f t="shared" si="117"/>
        <v>0</v>
      </c>
      <c r="AW175" s="1">
        <f t="shared" si="118"/>
        <v>4</v>
      </c>
      <c r="AY175" t="str">
        <f t="shared" si="32"/>
        <v>SKN St. Pölten</v>
      </c>
      <c r="AZ175" t="str">
        <f t="shared" si="33"/>
        <v>Red Bull Salzburg</v>
      </c>
      <c r="BA175">
        <f t="shared" si="34"/>
        <v>0</v>
      </c>
      <c r="BB175">
        <f t="shared" si="35"/>
        <v>4</v>
      </c>
      <c r="BD175" t="str">
        <f t="shared" si="36"/>
        <v>SKN St. Pölten</v>
      </c>
      <c r="BE175" t="str">
        <f t="shared" si="37"/>
        <v>Red Bull Salzburg</v>
      </c>
      <c r="BF175">
        <f t="shared" si="119"/>
        <v>4</v>
      </c>
      <c r="BG175">
        <f t="shared" si="120"/>
        <v>0</v>
      </c>
      <c r="BI175">
        <f t="shared" si="38"/>
        <v>0</v>
      </c>
      <c r="BJ175">
        <f t="shared" si="39"/>
        <v>3</v>
      </c>
    </row>
    <row r="176" spans="1:62" x14ac:dyDescent="0.3">
      <c r="A176" t="s">
        <v>72</v>
      </c>
      <c r="B176" s="15">
        <v>43153</v>
      </c>
      <c r="C176" t="s">
        <v>106</v>
      </c>
      <c r="D176" t="s">
        <v>107</v>
      </c>
      <c r="E176" t="s">
        <v>61</v>
      </c>
      <c r="F176" s="11">
        <v>0.87847222222222221</v>
      </c>
      <c r="G176">
        <v>13912</v>
      </c>
      <c r="H176" s="1">
        <v>4</v>
      </c>
      <c r="I176" s="1">
        <v>0</v>
      </c>
      <c r="J176" s="1" t="s">
        <v>40</v>
      </c>
      <c r="K176" s="1" t="s">
        <v>110</v>
      </c>
      <c r="L176" s="1">
        <v>2</v>
      </c>
      <c r="M176" s="1">
        <v>1</v>
      </c>
      <c r="N176" s="1" t="str">
        <f t="shared" si="110"/>
        <v>S</v>
      </c>
      <c r="O176" s="1" t="str">
        <f t="shared" si="111"/>
        <v>N</v>
      </c>
      <c r="P176" s="1">
        <f t="shared" si="112"/>
        <v>1</v>
      </c>
      <c r="Q176" s="4">
        <f>IFERROR((SUMIF($J$2:K176,J176,$L$2:M176)-L176)/(COUNTIF($J$2:K176,J176)-1),0)</f>
        <v>2.0769230769230771</v>
      </c>
      <c r="R176" s="4">
        <f>IFERROR((SUMIF($AT$2:AT176,AT176,$AV$2:AW176)-AV176)/(COUNTIF($J$2:K176,J176)-1),0)</f>
        <v>0.20512820512820512</v>
      </c>
      <c r="S176" s="4">
        <f t="shared" si="104"/>
        <v>1.871794871794872</v>
      </c>
      <c r="T176" s="5">
        <f>IFERROR((SUMIF($AY$2:AZ176,AY176,$BA$2:BB176)-BA176)/(COUNTIF($J$2:K176,K176)-1),0)</f>
        <v>2</v>
      </c>
      <c r="U176" s="5">
        <f>IFERROR((SUMIF($BD$2:BE176,BD176,$BF$2:BG176)-BF176)/(COUNTIF($J$2:K176,K176)-1),0)</f>
        <v>2</v>
      </c>
      <c r="V176" s="5">
        <f t="shared" si="105"/>
        <v>0</v>
      </c>
      <c r="W176" s="9">
        <f>IFERROR((SUMIF($J$2:J176,J176,L$2:L176)-L176)/(COUNTIF($J$2:J176,J176)-1),0)</f>
        <v>2.3333333333333335</v>
      </c>
      <c r="X176" s="9">
        <f>IFERROR((SUMIF($J$2:J176,J176,M$2:M176)-M176)/(COUNTIF($J$2:J176,J176)-1),0)</f>
        <v>0.44444444444444442</v>
      </c>
      <c r="Y176" s="9">
        <f t="shared" si="106"/>
        <v>1.8888888888888891</v>
      </c>
      <c r="Z176" s="1">
        <f>IFERROR((SUMIF($K$2:K176,J176,$M$2:M176))/(COUNTIF($K$2:K176,J176)),0)</f>
        <v>1.8571428571428572</v>
      </c>
      <c r="AA176" s="1">
        <f>IFERROR((SUMIF($K$2:K176,J176,$L$2:L176))/(COUNTIF($K$2:K176,J176)),0)</f>
        <v>0.61904761904761907</v>
      </c>
      <c r="AB176" s="1">
        <f t="shared" si="107"/>
        <v>1.2380952380952381</v>
      </c>
      <c r="AC176" s="9">
        <f>IFERROR((SUMIF($J$2:J176,K176,$L$2:L176))/(COUNTIF($J$2:J176,K176)),0)</f>
        <v>2</v>
      </c>
      <c r="AD176" s="9">
        <f>IFERROR((SUMIF($J$2:J176,K176,$M$2:M176))/(COUNTIF($J$2:J176,K176)),0)</f>
        <v>2</v>
      </c>
      <c r="AE176" s="9">
        <f t="shared" si="108"/>
        <v>0</v>
      </c>
      <c r="AF176" s="1">
        <f>IFERROR((SUMIF(K$2:K176,K176,M$2:M176)-M176)/(COUNTIF($K$2:K176,K176)-1),0)</f>
        <v>0</v>
      </c>
      <c r="AG176" s="1">
        <f>IFERROR((SUMIF(K$2:K176,K176,L$2:L176)-L176)/(COUNTIF($K$2:K176,K176)-1),0)</f>
        <v>0</v>
      </c>
      <c r="AH176" s="1">
        <f t="shared" si="109"/>
        <v>0</v>
      </c>
      <c r="AI176" s="1">
        <f t="shared" si="113"/>
        <v>3</v>
      </c>
      <c r="AJ176" s="1">
        <f t="shared" si="114"/>
        <v>0</v>
      </c>
      <c r="AK176" s="1">
        <f>SUMIF($J$2:K176,J176,AI$2:AJ176)-AI176</f>
        <v>86</v>
      </c>
      <c r="AL176" s="1">
        <f>SUMIF($AY$2:AZ176,AY176,$BI$2:BJ176)-BI176</f>
        <v>1</v>
      </c>
      <c r="AM176" s="1">
        <f>IFERROR((AK176)/(COUNTIF($J$2:K176,J176)-1),0)</f>
        <v>2.2051282051282053</v>
      </c>
      <c r="AN176" s="1">
        <f>IFERROR((AL176)/(COUNTIF($J$2:K176,K176)-1),0)</f>
        <v>1</v>
      </c>
      <c r="AT176" s="1" t="str">
        <f t="shared" si="115"/>
        <v>Red Bull Salzburg</v>
      </c>
      <c r="AU176" s="1" t="str">
        <f t="shared" si="116"/>
        <v>Real Sociedad San Sebastián</v>
      </c>
      <c r="AV176">
        <f t="shared" si="117"/>
        <v>1</v>
      </c>
      <c r="AW176" s="1">
        <f t="shared" si="118"/>
        <v>2</v>
      </c>
      <c r="AY176" t="str">
        <f t="shared" si="32"/>
        <v>Real Sociedad San Sebastián</v>
      </c>
      <c r="AZ176" t="str">
        <f t="shared" si="33"/>
        <v>Red Bull Salzburg</v>
      </c>
      <c r="BA176">
        <f t="shared" si="34"/>
        <v>1</v>
      </c>
      <c r="BB176">
        <f t="shared" si="35"/>
        <v>2</v>
      </c>
      <c r="BD176" t="str">
        <f t="shared" si="36"/>
        <v>Real Sociedad San Sebastián</v>
      </c>
      <c r="BE176" t="str">
        <f t="shared" si="37"/>
        <v>Red Bull Salzburg</v>
      </c>
      <c r="BF176">
        <f t="shared" si="119"/>
        <v>2</v>
      </c>
      <c r="BG176">
        <f t="shared" si="120"/>
        <v>1</v>
      </c>
      <c r="BI176">
        <f t="shared" si="38"/>
        <v>0</v>
      </c>
      <c r="BJ176">
        <f t="shared" si="39"/>
        <v>3</v>
      </c>
    </row>
    <row r="177" spans="1:62" x14ac:dyDescent="0.3">
      <c r="A177" t="s">
        <v>47</v>
      </c>
      <c r="B177" s="15" t="s">
        <v>160</v>
      </c>
      <c r="C177" t="s">
        <v>106</v>
      </c>
      <c r="D177" t="s">
        <v>107</v>
      </c>
      <c r="E177" t="s">
        <v>43</v>
      </c>
      <c r="F177" s="11">
        <v>0.66666666666666663</v>
      </c>
      <c r="G177">
        <v>2400</v>
      </c>
      <c r="H177" s="1">
        <v>7</v>
      </c>
      <c r="I177" s="1">
        <v>0</v>
      </c>
      <c r="J177" s="1" t="s">
        <v>56</v>
      </c>
      <c r="K177" s="1" t="s">
        <v>81</v>
      </c>
      <c r="L177" s="1">
        <v>2</v>
      </c>
      <c r="M177" s="1">
        <v>1</v>
      </c>
      <c r="N177" s="1" t="str">
        <f t="shared" si="110"/>
        <v>S</v>
      </c>
      <c r="O177" s="1" t="str">
        <f t="shared" si="111"/>
        <v>N</v>
      </c>
      <c r="P177" s="1">
        <f t="shared" si="112"/>
        <v>1</v>
      </c>
      <c r="Q177" s="4">
        <f>IFERROR((SUMIF($J$2:K177,J177,$L$2:M177)-L177)/(COUNTIF($J$2:K177,J177)-1),0)</f>
        <v>1.8</v>
      </c>
      <c r="R177" s="4">
        <f>IFERROR((SUMIF($AT$2:AT177,AT177,$AV$2:AW177)-AV177)/(COUNTIF($J$2:K177,J177)-1),0)</f>
        <v>0.44</v>
      </c>
      <c r="S177" s="4">
        <f t="shared" si="104"/>
        <v>1.36</v>
      </c>
      <c r="T177" s="5">
        <f>IFERROR((SUMIF($AY$2:AZ177,AY177,$BA$2:BB177)-BA177)/(COUNTIF($J$2:K177,K177)-1),0)</f>
        <v>1.3888888888888888</v>
      </c>
      <c r="U177" s="5">
        <f>IFERROR((SUMIF($BD$2:BE177,BD177,$BF$2:BG177)-BF177)/(COUNTIF($J$2:K177,K177)-1),0)</f>
        <v>1.5555555555555556</v>
      </c>
      <c r="V177" s="5">
        <f t="shared" si="105"/>
        <v>-0.16666666666666674</v>
      </c>
      <c r="W177" s="9">
        <f>IFERROR((SUMIF($J$2:J177,J177,L$2:L177)-L177)/(COUNTIF($J$2:J177,J177)-1),0)</f>
        <v>2.0909090909090908</v>
      </c>
      <c r="X177" s="9">
        <f>IFERROR((SUMIF($J$2:J177,J177,M$2:M177)-M177)/(COUNTIF($J$2:J177,J177)-1),0)</f>
        <v>1</v>
      </c>
      <c r="Y177" s="9">
        <f t="shared" si="106"/>
        <v>1.0909090909090908</v>
      </c>
      <c r="Z177" s="1">
        <f>IFERROR((SUMIF($K$2:K177,J177,$M$2:M177))/(COUNTIF($K$2:K177,J177)),0)</f>
        <v>1.5714285714285714</v>
      </c>
      <c r="AA177" s="1">
        <f>IFERROR((SUMIF($K$2:K177,J177,$L$2:L177))/(COUNTIF($K$2:K177,J177)),0)</f>
        <v>2.2142857142857144</v>
      </c>
      <c r="AB177" s="1">
        <f t="shared" si="107"/>
        <v>-0.64285714285714302</v>
      </c>
      <c r="AC177" s="9">
        <f>IFERROR((SUMIF($J$2:J177,K177,$L$2:L177))/(COUNTIF($J$2:J177,K177)),0)</f>
        <v>1.2941176470588236</v>
      </c>
      <c r="AD177" s="9">
        <f>IFERROR((SUMIF($J$2:J177,K177,$M$2:M177))/(COUNTIF($J$2:J177,K177)),0)</f>
        <v>1.6470588235294117</v>
      </c>
      <c r="AE177" s="9">
        <f t="shared" si="108"/>
        <v>-0.35294117647058809</v>
      </c>
      <c r="AF177" s="1">
        <f>IFERROR((SUMIF(K$2:K177,K177,M$2:M177)-M177)/(COUNTIF($K$2:K177,K177)-1),0)</f>
        <v>1.4736842105263157</v>
      </c>
      <c r="AG177" s="1">
        <f>IFERROR((SUMIF(K$2:K177,K177,L$2:L177)-L177)/(COUNTIF($K$2:K177,K177)-1),0)</f>
        <v>1.4736842105263157</v>
      </c>
      <c r="AH177" s="1">
        <f t="shared" si="109"/>
        <v>0</v>
      </c>
      <c r="AI177" s="1">
        <f t="shared" si="113"/>
        <v>3</v>
      </c>
      <c r="AJ177" s="1">
        <f t="shared" si="114"/>
        <v>0</v>
      </c>
      <c r="AK177" s="1">
        <f>SUMIF($J$2:K177,J177,AI$2:AJ177)-AI177</f>
        <v>40</v>
      </c>
      <c r="AL177" s="1">
        <f>SUMIF($AY$2:AZ177,AY177,$BI$2:BJ177)-BI177</f>
        <v>43</v>
      </c>
      <c r="AM177" s="1">
        <f>IFERROR((AK177)/(COUNTIF($J$2:K177,J177)-1),0)</f>
        <v>1.6</v>
      </c>
      <c r="AN177" s="1">
        <f>IFERROR((AL177)/(COUNTIF($J$2:K177,K177)-1),0)</f>
        <v>1.1944444444444444</v>
      </c>
      <c r="AT177" s="1" t="str">
        <f t="shared" si="115"/>
        <v>FC Admira Wacker Mödling</v>
      </c>
      <c r="AU177" s="1" t="str">
        <f t="shared" si="116"/>
        <v>FK Austria Wien</v>
      </c>
      <c r="AV177">
        <f t="shared" si="117"/>
        <v>1</v>
      </c>
      <c r="AW177" s="1">
        <f t="shared" si="118"/>
        <v>2</v>
      </c>
      <c r="AY177" t="str">
        <f t="shared" si="32"/>
        <v>FK Austria Wien</v>
      </c>
      <c r="AZ177" t="str">
        <f t="shared" si="33"/>
        <v>FC Admira Wacker Mödling</v>
      </c>
      <c r="BA177">
        <f t="shared" si="34"/>
        <v>1</v>
      </c>
      <c r="BB177">
        <f t="shared" si="35"/>
        <v>2</v>
      </c>
      <c r="BD177" t="str">
        <f t="shared" si="36"/>
        <v>FK Austria Wien</v>
      </c>
      <c r="BE177" t="str">
        <f t="shared" si="37"/>
        <v>FC Admira Wacker Mödling</v>
      </c>
      <c r="BF177">
        <f t="shared" si="119"/>
        <v>2</v>
      </c>
      <c r="BG177">
        <f t="shared" si="120"/>
        <v>1</v>
      </c>
      <c r="BI177">
        <f t="shared" si="38"/>
        <v>0</v>
      </c>
      <c r="BJ177">
        <f t="shared" si="39"/>
        <v>3</v>
      </c>
    </row>
    <row r="178" spans="1:62" x14ac:dyDescent="0.3">
      <c r="A178" t="s">
        <v>47</v>
      </c>
      <c r="B178" s="15" t="s">
        <v>160</v>
      </c>
      <c r="C178" t="s">
        <v>106</v>
      </c>
      <c r="D178" t="s">
        <v>107</v>
      </c>
      <c r="E178" t="s">
        <v>43</v>
      </c>
      <c r="F178" s="11">
        <v>0.77083333333333337</v>
      </c>
      <c r="G178">
        <v>16695</v>
      </c>
      <c r="H178" s="1">
        <v>7</v>
      </c>
      <c r="I178" s="1">
        <v>0</v>
      </c>
      <c r="J178" s="1" t="s">
        <v>71</v>
      </c>
      <c r="K178" s="1" t="s">
        <v>0</v>
      </c>
      <c r="L178" s="1">
        <v>2</v>
      </c>
      <c r="M178" s="1">
        <v>0</v>
      </c>
      <c r="N178" s="1" t="str">
        <f t="shared" si="110"/>
        <v>S</v>
      </c>
      <c r="O178" s="1" t="str">
        <f t="shared" si="111"/>
        <v>N</v>
      </c>
      <c r="P178" s="1">
        <f t="shared" si="112"/>
        <v>2</v>
      </c>
      <c r="Q178" s="4">
        <f>IFERROR((SUMIF($J$2:K178,J178,$L$2:M178)-L178)/(COUNTIF($J$2:K178,J178)-1),0)</f>
        <v>1.7692307692307692</v>
      </c>
      <c r="R178" s="4">
        <f>IFERROR((SUMIF($AT$2:AT178,AT178,$AV$2:AW178)-AV178)/(COUNTIF($J$2:K178,J178)-1),0)</f>
        <v>0.65384615384615385</v>
      </c>
      <c r="S178" s="4">
        <f t="shared" si="104"/>
        <v>1.1153846153846154</v>
      </c>
      <c r="T178" s="5">
        <f>IFERROR((SUMIF($AY$2:AZ178,AY178,$BA$2:BB178)-BA178)/(COUNTIF($J$2:K178,K178)-1),0)</f>
        <v>1.4230769230769231</v>
      </c>
      <c r="U178" s="5">
        <f>IFERROR((SUMIF($BD$2:BE178,BD178,$BF$2:BG178)-BF178)/(COUNTIF($J$2:K178,K178)-1),0)</f>
        <v>1.2307692307692308</v>
      </c>
      <c r="V178" s="5">
        <f t="shared" si="105"/>
        <v>0.19230769230769229</v>
      </c>
      <c r="W178" s="9">
        <f>IFERROR((SUMIF($J$2:J178,J178,L$2:L178)-L178)/(COUNTIF($J$2:J178,J178)-1),0)</f>
        <v>1.5833333333333333</v>
      </c>
      <c r="X178" s="9">
        <f>IFERROR((SUMIF($J$2:J178,J178,M$2:M178)-M178)/(COUNTIF($J$2:J178,J178)-1),0)</f>
        <v>1.4166666666666667</v>
      </c>
      <c r="Y178" s="9">
        <f t="shared" si="106"/>
        <v>0.16666666666666652</v>
      </c>
      <c r="Z178" s="1">
        <f>IFERROR((SUMIF($K$2:K178,J178,$M$2:M178))/(COUNTIF($K$2:K178,J178)),0)</f>
        <v>1.9285714285714286</v>
      </c>
      <c r="AA178" s="1">
        <f>IFERROR((SUMIF($K$2:K178,J178,$L$2:L178))/(COUNTIF($K$2:K178,J178)),0)</f>
        <v>0.8571428571428571</v>
      </c>
      <c r="AB178" s="1">
        <f t="shared" si="107"/>
        <v>1.0714285714285716</v>
      </c>
      <c r="AC178" s="9">
        <f>IFERROR((SUMIF($J$2:J178,K178,$L$2:L178))/(COUNTIF($J$2:J178,K178)),0)</f>
        <v>1.75</v>
      </c>
      <c r="AD178" s="9">
        <f>IFERROR((SUMIF($J$2:J178,K178,$M$2:M178))/(COUNTIF($J$2:J178,K178)),0)</f>
        <v>1</v>
      </c>
      <c r="AE178" s="9">
        <f t="shared" si="108"/>
        <v>0.75</v>
      </c>
      <c r="AF178" s="1">
        <f>IFERROR((SUMIF(K$2:K178,K178,M$2:M178)-M178)/(COUNTIF($K$2:K178,K178)-1),0)</f>
        <v>1.1428571428571428</v>
      </c>
      <c r="AG178" s="1">
        <f>IFERROR((SUMIF(K$2:K178,K178,L$2:L178)-L178)/(COUNTIF($K$2:K178,K178)-1),0)</f>
        <v>1.4285714285714286</v>
      </c>
      <c r="AH178" s="1">
        <f t="shared" si="109"/>
        <v>-0.28571428571428581</v>
      </c>
      <c r="AI178" s="1">
        <f t="shared" si="113"/>
        <v>3</v>
      </c>
      <c r="AJ178" s="1">
        <f t="shared" si="114"/>
        <v>0</v>
      </c>
      <c r="AK178" s="1">
        <f>SUMIF($J$2:K178,J178,AI$2:AJ178)-AI178</f>
        <v>45</v>
      </c>
      <c r="AL178" s="1">
        <f>SUMIF($AY$2:AZ178,AY178,$BI$2:BJ178)-BI178</f>
        <v>40</v>
      </c>
      <c r="AM178" s="1">
        <f>IFERROR((AK178)/(COUNTIF($J$2:K178,J178)-1),0)</f>
        <v>1.7307692307692308</v>
      </c>
      <c r="AN178" s="1">
        <f>IFERROR((AL178)/(COUNTIF($J$2:K178,K178)-1),0)</f>
        <v>1.5384615384615385</v>
      </c>
      <c r="AT178" s="1" t="str">
        <f t="shared" si="115"/>
        <v>SK Rapid Wien</v>
      </c>
      <c r="AU178" s="1" t="str">
        <f t="shared" si="116"/>
        <v>LASK</v>
      </c>
      <c r="AV178">
        <f t="shared" si="117"/>
        <v>0</v>
      </c>
      <c r="AW178" s="1">
        <f t="shared" si="118"/>
        <v>2</v>
      </c>
      <c r="AY178" t="str">
        <f t="shared" si="32"/>
        <v>LASK</v>
      </c>
      <c r="AZ178" t="str">
        <f t="shared" si="33"/>
        <v>SK Rapid Wien</v>
      </c>
      <c r="BA178">
        <f t="shared" si="34"/>
        <v>0</v>
      </c>
      <c r="BB178">
        <f t="shared" si="35"/>
        <v>2</v>
      </c>
      <c r="BD178" t="str">
        <f t="shared" si="36"/>
        <v>LASK</v>
      </c>
      <c r="BE178" t="str">
        <f t="shared" si="37"/>
        <v>SK Rapid Wien</v>
      </c>
      <c r="BF178">
        <f t="shared" si="119"/>
        <v>2</v>
      </c>
      <c r="BG178">
        <f t="shared" si="120"/>
        <v>0</v>
      </c>
      <c r="BI178">
        <f t="shared" si="38"/>
        <v>0</v>
      </c>
      <c r="BJ178">
        <f t="shared" si="39"/>
        <v>3</v>
      </c>
    </row>
    <row r="179" spans="1:62" x14ac:dyDescent="0.3">
      <c r="A179" t="s">
        <v>47</v>
      </c>
      <c r="B179" s="15" t="s">
        <v>160</v>
      </c>
      <c r="C179" t="s">
        <v>106</v>
      </c>
      <c r="D179" t="s">
        <v>107</v>
      </c>
      <c r="E179" t="s">
        <v>43</v>
      </c>
      <c r="F179" s="11">
        <v>0.77083333333333337</v>
      </c>
      <c r="G179">
        <v>1912</v>
      </c>
      <c r="H179" s="1">
        <v>6</v>
      </c>
      <c r="I179" s="1">
        <v>0</v>
      </c>
      <c r="J179" s="1" t="s">
        <v>49</v>
      </c>
      <c r="K179" s="1" t="s">
        <v>65</v>
      </c>
      <c r="L179" s="1">
        <v>0</v>
      </c>
      <c r="M179" s="1">
        <v>1</v>
      </c>
      <c r="N179" s="1" t="str">
        <f t="shared" si="110"/>
        <v>N</v>
      </c>
      <c r="O179" s="1" t="str">
        <f t="shared" si="111"/>
        <v>S</v>
      </c>
      <c r="P179" s="1">
        <f t="shared" si="112"/>
        <v>-1</v>
      </c>
      <c r="Q179" s="4">
        <f>IFERROR((SUMIF($J$2:K179,J179,$L$2:M179)-L179)/(COUNTIF($J$2:K179,J179)-1),0)</f>
        <v>0.88461538461538458</v>
      </c>
      <c r="R179" s="4">
        <f>IFERROR((SUMIF($AT$2:AT179,AT179,$AV$2:AW179)-AV179)/(COUNTIF($J$2:K179,J179)-1),0)</f>
        <v>0.46153846153846156</v>
      </c>
      <c r="S179" s="4">
        <f t="shared" si="104"/>
        <v>0.42307692307692302</v>
      </c>
      <c r="T179" s="5">
        <f>IFERROR((SUMIF($AY$2:AZ179,AY179,$BA$2:BB179)-BA179)/(COUNTIF($J$2:K179,K179)-1),0)</f>
        <v>0.625</v>
      </c>
      <c r="U179" s="5">
        <f>IFERROR((SUMIF($BD$2:BE179,BD179,$BF$2:BG179)-BF179)/(COUNTIF($J$2:K179,K179)-1),0)</f>
        <v>2.3333333333333335</v>
      </c>
      <c r="V179" s="5">
        <f t="shared" si="105"/>
        <v>-1.7083333333333335</v>
      </c>
      <c r="W179" s="9">
        <f>IFERROR((SUMIF($J$2:J179,J179,L$2:L179)-L179)/(COUNTIF($J$2:J179,J179)-1),0)</f>
        <v>0.75</v>
      </c>
      <c r="X179" s="9">
        <f>IFERROR((SUMIF($J$2:J179,J179,M$2:M179)-M179)/(COUNTIF($J$2:J179,J179)-1),0)</f>
        <v>1</v>
      </c>
      <c r="Y179" s="9">
        <f t="shared" si="106"/>
        <v>-0.25</v>
      </c>
      <c r="Z179" s="1">
        <f>IFERROR((SUMIF($K$2:K179,J179,$M$2:M179))/(COUNTIF($K$2:K179,J179)),0)</f>
        <v>1</v>
      </c>
      <c r="AA179" s="1">
        <f>IFERROR((SUMIF($K$2:K179,J179,$L$2:L179))/(COUNTIF($K$2:K179,J179)),0)</f>
        <v>1.7142857142857142</v>
      </c>
      <c r="AB179" s="1">
        <f t="shared" si="107"/>
        <v>-0.71428571428571419</v>
      </c>
      <c r="AC179" s="9">
        <f>IFERROR((SUMIF($J$2:J179,K179,$L$2:L179))/(COUNTIF($J$2:J179,K179)),0)</f>
        <v>0.45454545454545453</v>
      </c>
      <c r="AD179" s="9">
        <f>IFERROR((SUMIF($J$2:J179,K179,$M$2:M179))/(COUNTIF($J$2:J179,K179)),0)</f>
        <v>2</v>
      </c>
      <c r="AE179" s="9">
        <f t="shared" si="108"/>
        <v>-1.5454545454545454</v>
      </c>
      <c r="AF179" s="1">
        <f>IFERROR((SUMIF(K$2:K179,K179,M$2:M179)-M179)/(COUNTIF($K$2:K179,K179)-1),0)</f>
        <v>0.76923076923076927</v>
      </c>
      <c r="AG179" s="1">
        <f>IFERROR((SUMIF(K$2:K179,K179,L$2:L179)-L179)/(COUNTIF($K$2:K179,K179)-1),0)</f>
        <v>2.6153846153846154</v>
      </c>
      <c r="AH179" s="1">
        <f t="shared" si="109"/>
        <v>-1.8461538461538463</v>
      </c>
      <c r="AI179" s="1">
        <f t="shared" si="113"/>
        <v>0</v>
      </c>
      <c r="AJ179" s="1">
        <f t="shared" si="114"/>
        <v>3</v>
      </c>
      <c r="AK179" s="1">
        <f>SUMIF($J$2:K179,J179,AI$2:AJ179)-AI179</f>
        <v>26</v>
      </c>
      <c r="AL179" s="1">
        <f>SUMIF($AY$2:AZ179,AY179,$BI$2:BJ179)-BI179</f>
        <v>7</v>
      </c>
      <c r="AM179" s="1">
        <f>IFERROR((AK179)/(COUNTIF($J$2:K179,J179)-1),0)</f>
        <v>1</v>
      </c>
      <c r="AN179" s="1">
        <f>IFERROR((AL179)/(COUNTIF($J$2:K179,K179)-1),0)</f>
        <v>0.29166666666666669</v>
      </c>
      <c r="AT179" s="1" t="str">
        <f t="shared" si="115"/>
        <v>Wolfsberger AC</v>
      </c>
      <c r="AU179" s="1" t="str">
        <f t="shared" si="116"/>
        <v>SKN St. Pölten</v>
      </c>
      <c r="AV179">
        <f t="shared" si="117"/>
        <v>1</v>
      </c>
      <c r="AW179" s="1">
        <f t="shared" si="118"/>
        <v>0</v>
      </c>
      <c r="AY179" t="str">
        <f t="shared" si="32"/>
        <v>SKN St. Pölten</v>
      </c>
      <c r="AZ179" t="str">
        <f t="shared" si="33"/>
        <v>Wolfsberger AC</v>
      </c>
      <c r="BA179">
        <f t="shared" si="34"/>
        <v>1</v>
      </c>
      <c r="BB179">
        <f t="shared" si="35"/>
        <v>0</v>
      </c>
      <c r="BD179" t="str">
        <f t="shared" si="36"/>
        <v>SKN St. Pölten</v>
      </c>
      <c r="BE179" t="str">
        <f t="shared" si="37"/>
        <v>Wolfsberger AC</v>
      </c>
      <c r="BF179">
        <f t="shared" si="119"/>
        <v>0</v>
      </c>
      <c r="BG179">
        <f t="shared" si="120"/>
        <v>1</v>
      </c>
      <c r="BI179">
        <f t="shared" si="38"/>
        <v>3</v>
      </c>
      <c r="BJ179">
        <f t="shared" si="39"/>
        <v>0</v>
      </c>
    </row>
    <row r="180" spans="1:62" x14ac:dyDescent="0.3">
      <c r="A180" t="s">
        <v>47</v>
      </c>
      <c r="B180" s="15" t="s">
        <v>160</v>
      </c>
      <c r="C180" t="s">
        <v>106</v>
      </c>
      <c r="D180" t="s">
        <v>107</v>
      </c>
      <c r="E180" t="s">
        <v>43</v>
      </c>
      <c r="F180" s="11">
        <v>0.77083333333333337</v>
      </c>
      <c r="G180">
        <v>3113</v>
      </c>
      <c r="H180" s="1">
        <v>7</v>
      </c>
      <c r="I180" s="1">
        <v>0</v>
      </c>
      <c r="J180" s="1" t="s">
        <v>58</v>
      </c>
      <c r="K180" s="1" t="s">
        <v>76</v>
      </c>
      <c r="L180" s="1">
        <v>1</v>
      </c>
      <c r="M180" s="1">
        <v>1</v>
      </c>
      <c r="N180" s="1" t="str">
        <f t="shared" si="110"/>
        <v>U</v>
      </c>
      <c r="O180" s="1" t="str">
        <f t="shared" si="111"/>
        <v>U</v>
      </c>
      <c r="P180" s="1">
        <f t="shared" si="112"/>
        <v>0</v>
      </c>
      <c r="Q180" s="4">
        <f>IFERROR((SUMIF($J$2:K180,J180,$L$2:M180)-L180)/(COUNTIF($J$2:K180,J180)-1),0)</f>
        <v>1.303030303030303</v>
      </c>
      <c r="R180" s="4">
        <f>IFERROR((SUMIF($AT$2:AT180,AT180,$AV$2:AW180)-AV180)/(COUNTIF($J$2:K180,J180)-1),0)</f>
        <v>0.54545454545454541</v>
      </c>
      <c r="S180" s="4">
        <f t="shared" si="104"/>
        <v>0.75757575757575757</v>
      </c>
      <c r="T180" s="5">
        <f>IFERROR((SUMIF($AY$2:AZ180,AY180,$BA$2:BB180)-BA180)/(COUNTIF($J$2:K180,K180)-1),0)</f>
        <v>1.6538461538461537</v>
      </c>
      <c r="U180" s="5">
        <f>IFERROR((SUMIF($BD$2:BE180,BD180,$BF$2:BG180)-BF180)/(COUNTIF($J$2:K180,K180)-1),0)</f>
        <v>1.3846153846153846</v>
      </c>
      <c r="V180" s="5">
        <f t="shared" si="105"/>
        <v>0.26923076923076916</v>
      </c>
      <c r="W180" s="9">
        <f>IFERROR((SUMIF($J$2:J180,J180,L$2:L180)-L180)/(COUNTIF($J$2:J180,J180)-1),0)</f>
        <v>1.5333333333333334</v>
      </c>
      <c r="X180" s="9">
        <f>IFERROR((SUMIF($J$2:J180,J180,M$2:M180)-M180)/(COUNTIF($J$2:J180,J180)-1),0)</f>
        <v>1.2</v>
      </c>
      <c r="Y180" s="9">
        <f t="shared" si="106"/>
        <v>0.33333333333333348</v>
      </c>
      <c r="Z180" s="1">
        <f>IFERROR((SUMIF($K$2:K180,J180,$M$2:M180))/(COUNTIF($K$2:K180,J180)),0)</f>
        <v>1.1111111111111112</v>
      </c>
      <c r="AA180" s="1">
        <f>IFERROR((SUMIF($K$2:K180,J180,$L$2:L180))/(COUNTIF($K$2:K180,J180)),0)</f>
        <v>1.5</v>
      </c>
      <c r="AB180" s="1">
        <f t="shared" si="107"/>
        <v>-0.38888888888888884</v>
      </c>
      <c r="AC180" s="9">
        <f>IFERROR((SUMIF($J$2:J180,K180,$L$2:L180))/(COUNTIF($J$2:J180,K180)),0)</f>
        <v>1.3333333333333333</v>
      </c>
      <c r="AD180" s="9">
        <f>IFERROR((SUMIF($J$2:J180,K180,$M$2:M180))/(COUNTIF($J$2:J180,K180)),0)</f>
        <v>1.4166666666666667</v>
      </c>
      <c r="AE180" s="9">
        <f t="shared" si="108"/>
        <v>-8.3333333333333481E-2</v>
      </c>
      <c r="AF180" s="1">
        <f>IFERROR((SUMIF(K$2:K180,K180,M$2:M180)-M180)/(COUNTIF($K$2:K180,K180)-1),0)</f>
        <v>1.9285714285714286</v>
      </c>
      <c r="AG180" s="1">
        <f>IFERROR((SUMIF(K$2:K180,K180,L$2:L180)-L180)/(COUNTIF($K$2:K180,K180)-1),0)</f>
        <v>1.3571428571428572</v>
      </c>
      <c r="AH180" s="1">
        <f t="shared" si="109"/>
        <v>0.5714285714285714</v>
      </c>
      <c r="AI180" s="1">
        <f t="shared" si="113"/>
        <v>1</v>
      </c>
      <c r="AJ180" s="1">
        <f t="shared" si="114"/>
        <v>1</v>
      </c>
      <c r="AK180" s="1">
        <f>SUMIF($J$2:K180,J180,AI$2:AJ180)-AI180</f>
        <v>40</v>
      </c>
      <c r="AL180" s="1">
        <f>SUMIF($AY$2:AZ180,AY180,$BI$2:BJ180)-BI180</f>
        <v>39</v>
      </c>
      <c r="AM180" s="1">
        <f>IFERROR((AK180)/(COUNTIF($J$2:K180,J180)-1),0)</f>
        <v>1.2121212121212122</v>
      </c>
      <c r="AN180" s="1">
        <f>IFERROR((AL180)/(COUNTIF($J$2:K180,K180)-1),0)</f>
        <v>1.5</v>
      </c>
      <c r="AT180" s="1" t="str">
        <f t="shared" si="115"/>
        <v>SC Rheindorf Altach</v>
      </c>
      <c r="AU180" s="1" t="str">
        <f t="shared" si="116"/>
        <v>SV Mattersburg</v>
      </c>
      <c r="AV180">
        <f t="shared" si="117"/>
        <v>1</v>
      </c>
      <c r="AW180" s="1">
        <f t="shared" si="118"/>
        <v>1</v>
      </c>
      <c r="AY180" t="str">
        <f t="shared" si="32"/>
        <v>SV Mattersburg</v>
      </c>
      <c r="AZ180" t="str">
        <f t="shared" si="33"/>
        <v>SC Rheindorf Altach</v>
      </c>
      <c r="BA180">
        <f t="shared" si="34"/>
        <v>1</v>
      </c>
      <c r="BB180">
        <f t="shared" si="35"/>
        <v>1</v>
      </c>
      <c r="BD180" t="str">
        <f t="shared" si="36"/>
        <v>SV Mattersburg</v>
      </c>
      <c r="BE180" t="str">
        <f t="shared" si="37"/>
        <v>SC Rheindorf Altach</v>
      </c>
      <c r="BF180">
        <f t="shared" si="119"/>
        <v>1</v>
      </c>
      <c r="BG180">
        <f t="shared" si="120"/>
        <v>1</v>
      </c>
      <c r="BI180">
        <f t="shared" si="38"/>
        <v>1</v>
      </c>
      <c r="BJ180">
        <f t="shared" si="39"/>
        <v>1</v>
      </c>
    </row>
    <row r="181" spans="1:62" x14ac:dyDescent="0.3">
      <c r="A181" t="s">
        <v>47</v>
      </c>
      <c r="B181" s="15">
        <v>43156</v>
      </c>
      <c r="C181" t="s">
        <v>106</v>
      </c>
      <c r="D181" t="s">
        <v>107</v>
      </c>
      <c r="E181" t="s">
        <v>64</v>
      </c>
      <c r="F181" s="11">
        <v>0.6875</v>
      </c>
      <c r="G181">
        <v>7157</v>
      </c>
      <c r="H181" s="1">
        <v>3</v>
      </c>
      <c r="I181" s="1">
        <v>0</v>
      </c>
      <c r="J181" s="1" t="s">
        <v>68</v>
      </c>
      <c r="K181" s="1" t="s">
        <v>40</v>
      </c>
      <c r="L181" s="1">
        <v>2</v>
      </c>
      <c r="M181" s="1">
        <v>4</v>
      </c>
      <c r="N181" s="1" t="str">
        <f t="shared" si="110"/>
        <v>N</v>
      </c>
      <c r="O181" s="1" t="str">
        <f t="shared" si="111"/>
        <v>S</v>
      </c>
      <c r="P181" s="1">
        <f t="shared" si="112"/>
        <v>-2</v>
      </c>
      <c r="Q181" s="4">
        <f>IFERROR((SUMIF($J$2:K181,J181,$L$2:M181)-L181)/(COUNTIF($J$2:K181,J181)-1),0)</f>
        <v>1.8</v>
      </c>
      <c r="R181" s="4">
        <f>IFERROR((SUMIF($AT$2:AT181,AT181,$AV$2:AW181)-AV181)/(COUNTIF($J$2:K181,J181)-1),0)</f>
        <v>0.43333333333333335</v>
      </c>
      <c r="S181" s="4">
        <f t="shared" si="104"/>
        <v>1.3666666666666667</v>
      </c>
      <c r="T181" s="5">
        <f>IFERROR((SUMIF($AY$2:AZ181,AY181,$BA$2:BB181)-BA181)/(COUNTIF($J$2:K181,K181)-1),0)</f>
        <v>2.0750000000000002</v>
      </c>
      <c r="U181" s="5">
        <f>IFERROR((SUMIF($BD$2:BE181,BD181,$BF$2:BG181)-BF181)/(COUNTIF($J$2:K181,K181)-1),0)</f>
        <v>0.55000000000000004</v>
      </c>
      <c r="V181" s="5">
        <f t="shared" si="105"/>
        <v>1.5250000000000001</v>
      </c>
      <c r="W181" s="9">
        <f>IFERROR((SUMIF($J$2:J181,J181,L$2:L181)-L181)/(COUNTIF($J$2:J181,J181)-1),0)</f>
        <v>1.9285714285714286</v>
      </c>
      <c r="X181" s="9">
        <f>IFERROR((SUMIF($J$2:J181,J181,M$2:M181)-M181)/(COUNTIF($J$2:J181,J181)-1),0)</f>
        <v>0.9285714285714286</v>
      </c>
      <c r="Y181" s="9">
        <f t="shared" si="106"/>
        <v>1</v>
      </c>
      <c r="Z181" s="1">
        <f>IFERROR((SUMIF($K$2:K181,J181,$M$2:M181))/(COUNTIF($K$2:K181,J181)),0)</f>
        <v>1.6875</v>
      </c>
      <c r="AA181" s="1">
        <f>IFERROR((SUMIF($K$2:K181,J181,$L$2:L181))/(COUNTIF($K$2:K181,J181)),0)</f>
        <v>1.25</v>
      </c>
      <c r="AB181" s="1">
        <f t="shared" si="107"/>
        <v>0.4375</v>
      </c>
      <c r="AC181" s="9">
        <f>IFERROR((SUMIF($J$2:J181,K181,$L$2:L181))/(COUNTIF($J$2:J181,K181)),0)</f>
        <v>2.3157894736842106</v>
      </c>
      <c r="AD181" s="9">
        <f>IFERROR((SUMIF($J$2:J181,K181,$M$2:M181))/(COUNTIF($J$2:J181,K181)),0)</f>
        <v>0.47368421052631576</v>
      </c>
      <c r="AE181" s="9">
        <f t="shared" si="108"/>
        <v>1.8421052631578949</v>
      </c>
      <c r="AF181" s="1">
        <f>IFERROR((SUMIF(K$2:K181,K181,M$2:M181)-M181)/(COUNTIF($K$2:K181,K181)-1),0)</f>
        <v>1.8571428571428572</v>
      </c>
      <c r="AG181" s="1">
        <f>IFERROR((SUMIF(K$2:K181,K181,L$2:L181)-L181)/(COUNTIF($K$2:K181,K181)-1),0)</f>
        <v>0.61904761904761907</v>
      </c>
      <c r="AH181" s="1">
        <f t="shared" si="109"/>
        <v>1.2380952380952381</v>
      </c>
      <c r="AI181" s="1">
        <f t="shared" si="113"/>
        <v>0</v>
      </c>
      <c r="AJ181" s="1">
        <f t="shared" si="114"/>
        <v>3</v>
      </c>
      <c r="AK181" s="1">
        <f>SUMIF($J$2:K181,J181,AI$2:AJ181)-AI181</f>
        <v>58</v>
      </c>
      <c r="AL181" s="1">
        <f>SUMIF($AY$2:AZ181,AY181,$BI$2:BJ181)-BI181</f>
        <v>89</v>
      </c>
      <c r="AM181" s="1">
        <f>IFERROR((AK181)/(COUNTIF($J$2:K181,J181)-1),0)</f>
        <v>1.9333333333333333</v>
      </c>
      <c r="AN181" s="1">
        <f>IFERROR((AL181)/(COUNTIF($J$2:K181,K181)-1),0)</f>
        <v>2.2250000000000001</v>
      </c>
      <c r="AT181" s="1" t="str">
        <f t="shared" si="115"/>
        <v>SK Sturm Graz</v>
      </c>
      <c r="AU181" s="1" t="str">
        <f t="shared" si="116"/>
        <v>Red Bull Salzburg</v>
      </c>
      <c r="AV181">
        <f t="shared" si="117"/>
        <v>4</v>
      </c>
      <c r="AW181" s="1">
        <f t="shared" si="118"/>
        <v>2</v>
      </c>
      <c r="AY181" t="str">
        <f t="shared" si="32"/>
        <v>Red Bull Salzburg</v>
      </c>
      <c r="AZ181" t="str">
        <f t="shared" si="33"/>
        <v>SK Sturm Graz</v>
      </c>
      <c r="BA181">
        <f t="shared" si="34"/>
        <v>4</v>
      </c>
      <c r="BB181">
        <f t="shared" si="35"/>
        <v>2</v>
      </c>
      <c r="BD181" t="str">
        <f t="shared" si="36"/>
        <v>Red Bull Salzburg</v>
      </c>
      <c r="BE181" t="str">
        <f t="shared" si="37"/>
        <v>SK Sturm Graz</v>
      </c>
      <c r="BF181">
        <f t="shared" si="119"/>
        <v>2</v>
      </c>
      <c r="BG181">
        <f t="shared" si="120"/>
        <v>4</v>
      </c>
      <c r="BI181">
        <f t="shared" si="38"/>
        <v>3</v>
      </c>
      <c r="BJ181">
        <f t="shared" si="39"/>
        <v>0</v>
      </c>
    </row>
    <row r="182" spans="1:62" x14ac:dyDescent="0.3">
      <c r="A182" t="s">
        <v>41</v>
      </c>
      <c r="B182" s="15">
        <v>43158</v>
      </c>
      <c r="C182" t="s">
        <v>106</v>
      </c>
      <c r="D182" t="s">
        <v>107</v>
      </c>
      <c r="E182" t="s">
        <v>37</v>
      </c>
      <c r="F182" s="11">
        <v>0.8125</v>
      </c>
      <c r="G182">
        <v>500</v>
      </c>
      <c r="H182" s="1">
        <v>3</v>
      </c>
      <c r="I182" s="1">
        <v>0</v>
      </c>
      <c r="J182" s="1" t="s">
        <v>76</v>
      </c>
      <c r="K182" s="1" t="s">
        <v>217</v>
      </c>
      <c r="L182" s="1">
        <v>4</v>
      </c>
      <c r="M182" s="1">
        <v>1</v>
      </c>
      <c r="N182" s="1" t="str">
        <f t="shared" ref="N182:N245" si="121">IF(L182&gt;M182,"S",IF(L182&lt;M182,"N","U"))</f>
        <v>S</v>
      </c>
      <c r="O182" s="1" t="str">
        <f t="shared" ref="O182:O245" si="122">IF(M182&gt;L182,"S",IF(M182&lt;L182,"N","U"))</f>
        <v>N</v>
      </c>
      <c r="P182" s="1">
        <f t="shared" ref="P182:P245" si="123">L182-M182</f>
        <v>3</v>
      </c>
      <c r="Q182" s="4">
        <f>IFERROR((SUMIF($J$2:K182,J182,$L$2:M182)-L182)/(COUNTIF($J$2:K182,J182)-1),0)</f>
        <v>1.6296296296296295</v>
      </c>
      <c r="R182" s="4">
        <f>IFERROR((SUMIF($AT$2:AT182,AT182,$AV$2:AW182)-AV182)/(COUNTIF($J$2:K182,J182)-1),0)</f>
        <v>0.62962962962962965</v>
      </c>
      <c r="S182" s="4">
        <f t="shared" ref="S182:S245" si="124">Q182-R182</f>
        <v>0.99999999999999989</v>
      </c>
      <c r="T182" s="5">
        <f>IFERROR((SUMIF($AY$2:AZ182,AY182,$BA$2:BB182)-BA182)/(COUNTIF($J$2:K182,K182)-1),0)</f>
        <v>0</v>
      </c>
      <c r="U182" s="5">
        <f>IFERROR((SUMIF($BD$2:BE182,BD182,$BF$2:BG182)-BF182)/(COUNTIF($J$2:K182,K182)-1),0)</f>
        <v>0</v>
      </c>
      <c r="V182" s="5">
        <f t="shared" ref="V182:V245" si="125">T182-U182</f>
        <v>0</v>
      </c>
      <c r="W182" s="9">
        <f>IFERROR((SUMIF($J$2:J182,J182,L$2:L182)-L182)/(COUNTIF($J$2:J182,J182)-1),0)</f>
        <v>1.3333333333333333</v>
      </c>
      <c r="X182" s="9">
        <f>IFERROR((SUMIF($J$2:J182,J182,M$2:M182)-M182)/(COUNTIF($J$2:J182,J182)-1),0)</f>
        <v>1.4166666666666667</v>
      </c>
      <c r="Y182" s="9">
        <f t="shared" ref="Y182:Y245" si="126">W182-X182</f>
        <v>-8.3333333333333481E-2</v>
      </c>
      <c r="Z182" s="1">
        <f>IFERROR((SUMIF($K$2:K182,J182,$M$2:M182))/(COUNTIF($K$2:K182,J182)),0)</f>
        <v>1.8666666666666667</v>
      </c>
      <c r="AA182" s="1">
        <f>IFERROR((SUMIF($K$2:K182,J182,$L$2:L182))/(COUNTIF($K$2:K182,J182)),0)</f>
        <v>1.3333333333333333</v>
      </c>
      <c r="AB182" s="1">
        <f t="shared" ref="AB182:AB245" si="127">Z182-AA182</f>
        <v>0.53333333333333344</v>
      </c>
      <c r="AC182" s="9">
        <f>IFERROR((SUMIF($J$2:J182,K182,$L$2:L182))/(COUNTIF($J$2:J182,K182)),0)</f>
        <v>0</v>
      </c>
      <c r="AD182" s="9">
        <f>IFERROR((SUMIF($J$2:J182,K182,$M$2:M182))/(COUNTIF($J$2:J182,K182)),0)</f>
        <v>0</v>
      </c>
      <c r="AE182" s="9">
        <f t="shared" ref="AE182:AE245" si="128">AC182-AD182</f>
        <v>0</v>
      </c>
      <c r="AF182" s="1">
        <f>IFERROR((SUMIF(K$2:K182,K182,M$2:M182)-M182)/(COUNTIF($K$2:K182,K182)-1),0)</f>
        <v>0</v>
      </c>
      <c r="AG182" s="1">
        <f>IFERROR((SUMIF(K$2:K182,K182,L$2:L182)-L182)/(COUNTIF($K$2:K182,K182)-1),0)</f>
        <v>0</v>
      </c>
      <c r="AH182" s="1">
        <f t="shared" ref="AH182:AH245" si="129">AF182-AG182</f>
        <v>0</v>
      </c>
      <c r="AI182" s="1">
        <f t="shared" ref="AI182:AI245" si="130">IF(N182="S",3,IF(N182="N",0,1))</f>
        <v>3</v>
      </c>
      <c r="AJ182" s="1">
        <f t="shared" ref="AJ182:AJ245" si="131">IF(O182="S",3,IF(O182="N",0,1))</f>
        <v>0</v>
      </c>
      <c r="AK182" s="1">
        <f>SUMIF($J$2:K182,J182,AI$2:AJ182)-AI182</f>
        <v>40</v>
      </c>
      <c r="AL182" s="1">
        <f>SUMIF($AY$2:AZ182,AY182,$BI$2:BJ182)-BI182</f>
        <v>0</v>
      </c>
      <c r="AM182" s="1">
        <f>IFERROR((AK182)/(COUNTIF($J$2:K182,J182)-1),0)</f>
        <v>1.4814814814814814</v>
      </c>
      <c r="AN182" s="1">
        <f>IFERROR((AL182)/(COUNTIF($J$2:K182,K182)-1),0)</f>
        <v>0</v>
      </c>
      <c r="AT182" s="1" t="str">
        <f t="shared" ref="AT182:AT245" si="132">J182</f>
        <v>SV Mattersburg</v>
      </c>
      <c r="AU182" s="1" t="str">
        <f t="shared" ref="AU182:AU245" si="133">K182</f>
        <v>TSV Hartberg</v>
      </c>
      <c r="AV182">
        <f t="shared" ref="AV182:AV245" si="134">M182</f>
        <v>1</v>
      </c>
      <c r="AW182" s="1">
        <f t="shared" ref="AW182:AW245" si="135">L182</f>
        <v>4</v>
      </c>
      <c r="AY182" t="str">
        <f t="shared" ref="AY182:AY245" si="136">AU182</f>
        <v>TSV Hartberg</v>
      </c>
      <c r="AZ182" t="str">
        <f t="shared" ref="AZ182:AZ245" si="137">AT182</f>
        <v>SV Mattersburg</v>
      </c>
      <c r="BA182">
        <f t="shared" ref="BA182:BA245" si="138">AV182</f>
        <v>1</v>
      </c>
      <c r="BB182">
        <f t="shared" ref="BB182:BB245" si="139">AW182</f>
        <v>4</v>
      </c>
      <c r="BD182" t="str">
        <f t="shared" ref="BD182:BD245" si="140">AY182</f>
        <v>TSV Hartberg</v>
      </c>
      <c r="BE182" t="str">
        <f t="shared" ref="BE182:BE245" si="141">AZ182</f>
        <v>SV Mattersburg</v>
      </c>
      <c r="BF182">
        <f t="shared" ref="BF182:BF245" si="142">L182</f>
        <v>4</v>
      </c>
      <c r="BG182">
        <f t="shared" ref="BG182:BG245" si="143">M182</f>
        <v>1</v>
      </c>
      <c r="BI182">
        <f t="shared" ref="BI182:BI245" si="144">AJ182</f>
        <v>0</v>
      </c>
      <c r="BJ182">
        <f t="shared" ref="BJ182:BJ245" si="145">AI182</f>
        <v>3</v>
      </c>
    </row>
    <row r="183" spans="1:62" x14ac:dyDescent="0.3">
      <c r="A183" t="s">
        <v>41</v>
      </c>
      <c r="B183" s="15">
        <v>43159</v>
      </c>
      <c r="C183" t="s">
        <v>106</v>
      </c>
      <c r="D183" t="s">
        <v>107</v>
      </c>
      <c r="E183" t="s">
        <v>46</v>
      </c>
      <c r="F183" s="11">
        <v>0.8125</v>
      </c>
      <c r="G183">
        <v>1535</v>
      </c>
      <c r="H183" s="1">
        <v>3</v>
      </c>
      <c r="I183" s="1">
        <v>0</v>
      </c>
      <c r="J183" s="1" t="s">
        <v>40</v>
      </c>
      <c r="K183" s="1" t="s">
        <v>115</v>
      </c>
      <c r="L183" s="1">
        <v>7</v>
      </c>
      <c r="M183" s="1">
        <v>0</v>
      </c>
      <c r="N183" s="1" t="str">
        <f t="shared" si="121"/>
        <v>S</v>
      </c>
      <c r="O183" s="1" t="str">
        <f t="shared" si="122"/>
        <v>N</v>
      </c>
      <c r="P183" s="1">
        <f t="shared" si="123"/>
        <v>7</v>
      </c>
      <c r="Q183" s="4">
        <f>IFERROR((SUMIF($J$2:K183,J183,$L$2:M183)-L183)/(COUNTIF($J$2:K183,J183)-1),0)</f>
        <v>2.1219512195121952</v>
      </c>
      <c r="R183" s="4">
        <f>IFERROR((SUMIF($AT$2:AT183,AT183,$AV$2:AW183)-AV183)/(COUNTIF($J$2:K183,J183)-1),0)</f>
        <v>0.21951219512195122</v>
      </c>
      <c r="S183" s="4">
        <f t="shared" si="124"/>
        <v>1.902439024390244</v>
      </c>
      <c r="T183" s="5">
        <f>IFERROR((SUMIF($AY$2:AZ183,AY183,$BA$2:BB183)-BA183)/(COUNTIF($J$2:K183,K183)-1),0)</f>
        <v>2</v>
      </c>
      <c r="U183" s="5">
        <f>IFERROR((SUMIF($BD$2:BE183,BD183,$BF$2:BG183)-BF183)/(COUNTIF($J$2:K183,K183)-1),0)</f>
        <v>1</v>
      </c>
      <c r="V183" s="5">
        <f t="shared" si="125"/>
        <v>1</v>
      </c>
      <c r="W183" s="9">
        <f>IFERROR((SUMIF($J$2:J183,J183,L$2:L183)-L183)/(COUNTIF($J$2:J183,J183)-1),0)</f>
        <v>2.3157894736842106</v>
      </c>
      <c r="X183" s="9">
        <f>IFERROR((SUMIF($J$2:J183,J183,M$2:M183)-M183)/(COUNTIF($J$2:J183,J183)-1),0)</f>
        <v>0.47368421052631576</v>
      </c>
      <c r="Y183" s="9">
        <f t="shared" si="126"/>
        <v>1.8421052631578949</v>
      </c>
      <c r="Z183" s="1">
        <f>IFERROR((SUMIF($K$2:K183,J183,$M$2:M183))/(COUNTIF($K$2:K183,J183)),0)</f>
        <v>1.9545454545454546</v>
      </c>
      <c r="AA183" s="1">
        <f>IFERROR((SUMIF($K$2:K183,J183,$L$2:L183))/(COUNTIF($K$2:K183,J183)),0)</f>
        <v>0.68181818181818177</v>
      </c>
      <c r="AB183" s="1">
        <f t="shared" si="127"/>
        <v>1.2727272727272729</v>
      </c>
      <c r="AC183" s="9">
        <f>IFERROR((SUMIF($J$2:J183,K183,$L$2:L183))/(COUNTIF($J$2:J183,K183)),0)</f>
        <v>2</v>
      </c>
      <c r="AD183" s="9">
        <f>IFERROR((SUMIF($J$2:J183,K183,$M$2:M183))/(COUNTIF($J$2:J183,K183)),0)</f>
        <v>1</v>
      </c>
      <c r="AE183" s="9">
        <f t="shared" si="128"/>
        <v>1</v>
      </c>
      <c r="AF183" s="1">
        <f>IFERROR((SUMIF(K$2:K183,K183,M$2:M183)-M183)/(COUNTIF($K$2:K183,K183)-1),0)</f>
        <v>0</v>
      </c>
      <c r="AG183" s="1">
        <f>IFERROR((SUMIF(K$2:K183,K183,L$2:L183)-L183)/(COUNTIF($K$2:K183,K183)-1),0)</f>
        <v>0</v>
      </c>
      <c r="AH183" s="1">
        <f t="shared" si="129"/>
        <v>0</v>
      </c>
      <c r="AI183" s="1">
        <f t="shared" si="130"/>
        <v>3</v>
      </c>
      <c r="AJ183" s="1">
        <f t="shared" si="131"/>
        <v>0</v>
      </c>
      <c r="AK183" s="1">
        <f>SUMIF($J$2:K183,J183,AI$2:AJ183)-AI183</f>
        <v>92</v>
      </c>
      <c r="AL183" s="1">
        <f>SUMIF($AY$2:AZ183,AY183,$BI$2:BJ183)-BI183</f>
        <v>3</v>
      </c>
      <c r="AM183" s="1">
        <f>IFERROR((AK183)/(COUNTIF($J$2:K183,J183)-1),0)</f>
        <v>2.2439024390243905</v>
      </c>
      <c r="AN183" s="1">
        <f>IFERROR((AL183)/(COUNTIF($J$2:K183,K183)-1),0)</f>
        <v>3</v>
      </c>
      <c r="AT183" s="1" t="str">
        <f t="shared" si="132"/>
        <v>Red Bull Salzburg</v>
      </c>
      <c r="AU183" s="1" t="str">
        <f t="shared" si="133"/>
        <v>SK Austria Klagenfurt</v>
      </c>
      <c r="AV183">
        <f t="shared" si="134"/>
        <v>0</v>
      </c>
      <c r="AW183" s="1">
        <f t="shared" si="135"/>
        <v>7</v>
      </c>
      <c r="AY183" t="str">
        <f t="shared" si="136"/>
        <v>SK Austria Klagenfurt</v>
      </c>
      <c r="AZ183" t="str">
        <f t="shared" si="137"/>
        <v>Red Bull Salzburg</v>
      </c>
      <c r="BA183">
        <f t="shared" si="138"/>
        <v>0</v>
      </c>
      <c r="BB183">
        <f t="shared" si="139"/>
        <v>7</v>
      </c>
      <c r="BD183" t="str">
        <f t="shared" si="140"/>
        <v>SK Austria Klagenfurt</v>
      </c>
      <c r="BE183" t="str">
        <f t="shared" si="141"/>
        <v>Red Bull Salzburg</v>
      </c>
      <c r="BF183">
        <f t="shared" si="142"/>
        <v>7</v>
      </c>
      <c r="BG183">
        <f t="shared" si="143"/>
        <v>0</v>
      </c>
      <c r="BI183">
        <f t="shared" si="144"/>
        <v>0</v>
      </c>
      <c r="BJ183">
        <f t="shared" si="145"/>
        <v>3</v>
      </c>
    </row>
    <row r="184" spans="1:62" x14ac:dyDescent="0.3">
      <c r="A184" t="s">
        <v>41</v>
      </c>
      <c r="B184" s="15" t="s">
        <v>114</v>
      </c>
      <c r="C184" t="s">
        <v>106</v>
      </c>
      <c r="D184" t="s">
        <v>107</v>
      </c>
      <c r="E184" t="s">
        <v>46</v>
      </c>
      <c r="F184" s="11">
        <v>0.75</v>
      </c>
      <c r="G184">
        <v>2811</v>
      </c>
      <c r="H184" s="1">
        <v>3</v>
      </c>
      <c r="I184" s="1">
        <v>0</v>
      </c>
      <c r="J184" s="1" t="s">
        <v>68</v>
      </c>
      <c r="K184" s="1" t="s">
        <v>187</v>
      </c>
      <c r="L184" s="1">
        <v>3</v>
      </c>
      <c r="M184" s="1">
        <v>0</v>
      </c>
      <c r="N184" s="1" t="str">
        <f t="shared" si="121"/>
        <v>S</v>
      </c>
      <c r="O184" s="1" t="str">
        <f t="shared" si="122"/>
        <v>N</v>
      </c>
      <c r="P184" s="1">
        <f t="shared" si="123"/>
        <v>3</v>
      </c>
      <c r="Q184" s="4">
        <f>IFERROR((SUMIF($J$2:K184,J184,$L$2:M184)-L184)/(COUNTIF($J$2:K184,J184)-1),0)</f>
        <v>1.8064516129032258</v>
      </c>
      <c r="R184" s="4">
        <f>IFERROR((SUMIF($AT$2:AT184,AT184,$AV$2:AW184)-AV184)/(COUNTIF($J$2:K184,J184)-1),0)</f>
        <v>0.54838709677419351</v>
      </c>
      <c r="S184" s="4">
        <f t="shared" si="124"/>
        <v>1.2580645161290323</v>
      </c>
      <c r="T184" s="5">
        <f>IFERROR((SUMIF($AY$2:AZ184,AY184,$BA$2:BB184)-BA184)/(COUNTIF($J$2:K184,K184)-1),0)</f>
        <v>1</v>
      </c>
      <c r="U184" s="5">
        <f>IFERROR((SUMIF($BD$2:BE184,BD184,$BF$2:BG184)-BF184)/(COUNTIF($J$2:K184,K184)-1),0)</f>
        <v>0</v>
      </c>
      <c r="V184" s="5">
        <f t="shared" si="125"/>
        <v>1</v>
      </c>
      <c r="W184" s="9">
        <f>IFERROR((SUMIF($J$2:J184,J184,L$2:L184)-L184)/(COUNTIF($J$2:J184,J184)-1),0)</f>
        <v>1.9333333333333333</v>
      </c>
      <c r="X184" s="9">
        <f>IFERROR((SUMIF($J$2:J184,J184,M$2:M184)-M184)/(COUNTIF($J$2:J184,J184)-1),0)</f>
        <v>1.1333333333333333</v>
      </c>
      <c r="Y184" s="9">
        <f t="shared" si="126"/>
        <v>0.8</v>
      </c>
      <c r="Z184" s="1">
        <f>IFERROR((SUMIF($K$2:K184,J184,$M$2:M184))/(COUNTIF($K$2:K184,J184)),0)</f>
        <v>1.6875</v>
      </c>
      <c r="AA184" s="1">
        <f>IFERROR((SUMIF($K$2:K184,J184,$L$2:L184))/(COUNTIF($K$2:K184,J184)),0)</f>
        <v>1.25</v>
      </c>
      <c r="AB184" s="1">
        <f t="shared" si="127"/>
        <v>0.4375</v>
      </c>
      <c r="AC184" s="9">
        <f>IFERROR((SUMIF($J$2:J184,K184,$L$2:L184))/(COUNTIF($J$2:J184,K184)),0)</f>
        <v>1</v>
      </c>
      <c r="AD184" s="9">
        <f>IFERROR((SUMIF($J$2:J184,K184,$M$2:M184))/(COUNTIF($J$2:J184,K184)),0)</f>
        <v>0</v>
      </c>
      <c r="AE184" s="9">
        <f t="shared" si="128"/>
        <v>1</v>
      </c>
      <c r="AF184" s="1">
        <f>IFERROR((SUMIF(K$2:K184,K184,M$2:M184)-M184)/(COUNTIF($K$2:K184,K184)-1),0)</f>
        <v>0</v>
      </c>
      <c r="AG184" s="1">
        <f>IFERROR((SUMIF(K$2:K184,K184,L$2:L184)-L184)/(COUNTIF($K$2:K184,K184)-1),0)</f>
        <v>0</v>
      </c>
      <c r="AH184" s="1">
        <f t="shared" si="129"/>
        <v>0</v>
      </c>
      <c r="AI184" s="1">
        <f t="shared" si="130"/>
        <v>3</v>
      </c>
      <c r="AJ184" s="1">
        <f t="shared" si="131"/>
        <v>0</v>
      </c>
      <c r="AK184" s="1">
        <f>SUMIF($J$2:K184,J184,AI$2:AJ184)-AI184</f>
        <v>58</v>
      </c>
      <c r="AL184" s="1">
        <f>SUMIF($AY$2:AZ184,AY184,$BI$2:BJ184)-BI184</f>
        <v>3</v>
      </c>
      <c r="AM184" s="1">
        <f>IFERROR((AK184)/(COUNTIF($J$2:K184,J184)-1),0)</f>
        <v>1.8709677419354838</v>
      </c>
      <c r="AN184" s="1">
        <f>IFERROR((AL184)/(COUNTIF($J$2:K184,K184)-1),0)</f>
        <v>3</v>
      </c>
      <c r="AT184" s="1" t="str">
        <f t="shared" si="132"/>
        <v>SK Sturm Graz</v>
      </c>
      <c r="AU184" s="1" t="str">
        <f t="shared" si="133"/>
        <v>SV Wimpassing</v>
      </c>
      <c r="AV184">
        <f t="shared" si="134"/>
        <v>0</v>
      </c>
      <c r="AW184" s="1">
        <f t="shared" si="135"/>
        <v>3</v>
      </c>
      <c r="AY184" t="str">
        <f t="shared" si="136"/>
        <v>SV Wimpassing</v>
      </c>
      <c r="AZ184" t="str">
        <f t="shared" si="137"/>
        <v>SK Sturm Graz</v>
      </c>
      <c r="BA184">
        <f t="shared" si="138"/>
        <v>0</v>
      </c>
      <c r="BB184">
        <f t="shared" si="139"/>
        <v>3</v>
      </c>
      <c r="BD184" t="str">
        <f t="shared" si="140"/>
        <v>SV Wimpassing</v>
      </c>
      <c r="BE184" t="str">
        <f t="shared" si="141"/>
        <v>SK Sturm Graz</v>
      </c>
      <c r="BF184">
        <f t="shared" si="142"/>
        <v>3</v>
      </c>
      <c r="BG184">
        <f t="shared" si="143"/>
        <v>0</v>
      </c>
      <c r="BI184">
        <f t="shared" si="144"/>
        <v>0</v>
      </c>
      <c r="BJ184">
        <f t="shared" si="145"/>
        <v>3</v>
      </c>
    </row>
    <row r="185" spans="1:62" x14ac:dyDescent="0.3">
      <c r="A185" t="s">
        <v>41</v>
      </c>
      <c r="B185" s="15" t="s">
        <v>114</v>
      </c>
      <c r="C185" t="s">
        <v>106</v>
      </c>
      <c r="D185" t="s">
        <v>107</v>
      </c>
      <c r="E185" t="s">
        <v>46</v>
      </c>
      <c r="F185" s="11">
        <v>0.85416666666666663</v>
      </c>
      <c r="G185">
        <v>7200</v>
      </c>
      <c r="H185" s="1">
        <v>4</v>
      </c>
      <c r="I185" s="1">
        <v>0</v>
      </c>
      <c r="J185" s="1" t="s">
        <v>71</v>
      </c>
      <c r="K185" s="1" t="s">
        <v>196</v>
      </c>
      <c r="L185" s="1">
        <v>2</v>
      </c>
      <c r="M185" s="1">
        <v>1</v>
      </c>
      <c r="N185" s="1" t="str">
        <f t="shared" si="121"/>
        <v>S</v>
      </c>
      <c r="O185" s="1" t="str">
        <f t="shared" si="122"/>
        <v>N</v>
      </c>
      <c r="P185" s="1">
        <f t="shared" si="123"/>
        <v>1</v>
      </c>
      <c r="Q185" s="4">
        <f>IFERROR((SUMIF($J$2:K185,J185,$L$2:M185)-L185)/(COUNTIF($J$2:K185,J185)-1),0)</f>
        <v>1.7777777777777777</v>
      </c>
      <c r="R185" s="4">
        <f>IFERROR((SUMIF($AT$2:AT185,AT185,$AV$2:AW185)-AV185)/(COUNTIF($J$2:K185,J185)-1),0)</f>
        <v>0.62962962962962965</v>
      </c>
      <c r="S185" s="4">
        <f t="shared" si="124"/>
        <v>1.1481481481481479</v>
      </c>
      <c r="T185" s="5">
        <f>IFERROR((SUMIF($AY$2:AZ185,AY185,$BA$2:BB185)-BA185)/(COUNTIF($J$2:K185,K185)-1),0)</f>
        <v>4</v>
      </c>
      <c r="U185" s="5">
        <f>IFERROR((SUMIF($BD$2:BE185,BD185,$BF$2:BG185)-BF185)/(COUNTIF($J$2:K185,K185)-1),0)</f>
        <v>1</v>
      </c>
      <c r="V185" s="5">
        <f t="shared" si="125"/>
        <v>3</v>
      </c>
      <c r="W185" s="9">
        <f>IFERROR((SUMIF($J$2:J185,J185,L$2:L185)-L185)/(COUNTIF($J$2:J185,J185)-1),0)</f>
        <v>1.6153846153846154</v>
      </c>
      <c r="X185" s="9">
        <f>IFERROR((SUMIF($J$2:J185,J185,M$2:M185)-M185)/(COUNTIF($J$2:J185,J185)-1),0)</f>
        <v>1.3076923076923077</v>
      </c>
      <c r="Y185" s="9">
        <f t="shared" si="126"/>
        <v>0.30769230769230771</v>
      </c>
      <c r="Z185" s="1">
        <f>IFERROR((SUMIF($K$2:K185,J185,$M$2:M185))/(COUNTIF($K$2:K185,J185)),0)</f>
        <v>1.9285714285714286</v>
      </c>
      <c r="AA185" s="1">
        <f>IFERROR((SUMIF($K$2:K185,J185,$L$2:L185))/(COUNTIF($K$2:K185,J185)),0)</f>
        <v>0.8571428571428571</v>
      </c>
      <c r="AB185" s="1">
        <f t="shared" si="127"/>
        <v>1.0714285714285716</v>
      </c>
      <c r="AC185" s="9">
        <f>IFERROR((SUMIF($J$2:J185,K185,$L$2:L185))/(COUNTIF($J$2:J185,K185)),0)</f>
        <v>4</v>
      </c>
      <c r="AD185" s="9">
        <f>IFERROR((SUMIF($J$2:J185,K185,$M$2:M185))/(COUNTIF($J$2:J185,K185)),0)</f>
        <v>1</v>
      </c>
      <c r="AE185" s="9">
        <f t="shared" si="128"/>
        <v>3</v>
      </c>
      <c r="AF185" s="1">
        <f>IFERROR((SUMIF(K$2:K185,K185,M$2:M185)-M185)/(COUNTIF($K$2:K185,K185)-1),0)</f>
        <v>0</v>
      </c>
      <c r="AG185" s="1">
        <f>IFERROR((SUMIF(K$2:K185,K185,L$2:L185)-L185)/(COUNTIF($K$2:K185,K185)-1),0)</f>
        <v>0</v>
      </c>
      <c r="AH185" s="1">
        <f t="shared" si="129"/>
        <v>0</v>
      </c>
      <c r="AI185" s="1">
        <f t="shared" si="130"/>
        <v>3</v>
      </c>
      <c r="AJ185" s="1">
        <f t="shared" si="131"/>
        <v>0</v>
      </c>
      <c r="AK185" s="1">
        <f>SUMIF($J$2:K185,J185,AI$2:AJ185)-AI185</f>
        <v>48</v>
      </c>
      <c r="AL185" s="1">
        <f>SUMIF($AY$2:AZ185,AY185,$BI$2:BJ185)-BI185</f>
        <v>3</v>
      </c>
      <c r="AM185" s="1">
        <f>IFERROR((AK185)/(COUNTIF($J$2:K185,J185)-1),0)</f>
        <v>1.7777777777777777</v>
      </c>
      <c r="AN185" s="1">
        <f>IFERROR((AL185)/(COUNTIF($J$2:K185,K185)-1),0)</f>
        <v>3</v>
      </c>
      <c r="AT185" s="1" t="str">
        <f t="shared" si="132"/>
        <v>SK Rapid Wien</v>
      </c>
      <c r="AU185" s="1" t="str">
        <f t="shared" si="133"/>
        <v>SV Ried</v>
      </c>
      <c r="AV185">
        <f t="shared" si="134"/>
        <v>1</v>
      </c>
      <c r="AW185" s="1">
        <f t="shared" si="135"/>
        <v>2</v>
      </c>
      <c r="AY185" t="str">
        <f t="shared" si="136"/>
        <v>SV Ried</v>
      </c>
      <c r="AZ185" t="str">
        <f t="shared" si="137"/>
        <v>SK Rapid Wien</v>
      </c>
      <c r="BA185">
        <f t="shared" si="138"/>
        <v>1</v>
      </c>
      <c r="BB185">
        <f t="shared" si="139"/>
        <v>2</v>
      </c>
      <c r="BD185" t="str">
        <f t="shared" si="140"/>
        <v>SV Ried</v>
      </c>
      <c r="BE185" t="str">
        <f t="shared" si="141"/>
        <v>SK Rapid Wien</v>
      </c>
      <c r="BF185">
        <f t="shared" si="142"/>
        <v>2</v>
      </c>
      <c r="BG185">
        <f t="shared" si="143"/>
        <v>1</v>
      </c>
      <c r="BI185">
        <f t="shared" si="144"/>
        <v>0</v>
      </c>
      <c r="BJ185">
        <f t="shared" si="145"/>
        <v>3</v>
      </c>
    </row>
    <row r="186" spans="1:62" x14ac:dyDescent="0.3">
      <c r="A186" t="s">
        <v>47</v>
      </c>
      <c r="B186" s="15" t="s">
        <v>161</v>
      </c>
      <c r="C186" t="s">
        <v>106</v>
      </c>
      <c r="D186" t="s">
        <v>117</v>
      </c>
      <c r="E186" t="s">
        <v>43</v>
      </c>
      <c r="F186" s="11">
        <v>0.77083333333333337</v>
      </c>
      <c r="G186">
        <v>5012</v>
      </c>
      <c r="H186" s="1">
        <v>7</v>
      </c>
      <c r="I186" s="1">
        <v>0</v>
      </c>
      <c r="J186" s="1" t="s">
        <v>81</v>
      </c>
      <c r="K186" s="1" t="s">
        <v>49</v>
      </c>
      <c r="L186" s="1">
        <v>2</v>
      </c>
      <c r="M186" s="1">
        <v>0</v>
      </c>
      <c r="N186" s="1" t="str">
        <f t="shared" si="121"/>
        <v>S</v>
      </c>
      <c r="O186" s="1" t="str">
        <f t="shared" si="122"/>
        <v>N</v>
      </c>
      <c r="P186" s="1">
        <f t="shared" si="123"/>
        <v>2</v>
      </c>
      <c r="Q186" s="4">
        <f>IFERROR((SUMIF($J$2:K186,J186,$L$2:M186)-L186)/(COUNTIF($J$2:K186,J186)-1),0)</f>
        <v>1.3783783783783783</v>
      </c>
      <c r="R186" s="4">
        <f>IFERROR((SUMIF($AT$2:AT186,AT186,$AV$2:AW186)-AV186)/(COUNTIF($J$2:K186,J186)-1),0)</f>
        <v>0.7567567567567568</v>
      </c>
      <c r="S186" s="4">
        <f t="shared" si="124"/>
        <v>0.62162162162162149</v>
      </c>
      <c r="T186" s="5">
        <f>IFERROR((SUMIF($AY$2:AZ186,AY186,$BA$2:BB186)-BA186)/(COUNTIF($J$2:K186,K186)-1),0)</f>
        <v>0.85185185185185186</v>
      </c>
      <c r="U186" s="5">
        <f>IFERROR((SUMIF($BD$2:BE186,BD186,$BF$2:BG186)-BF186)/(COUNTIF($J$2:K186,K186)-1),0)</f>
        <v>1.3703703703703705</v>
      </c>
      <c r="V186" s="5">
        <f t="shared" si="125"/>
        <v>-0.5185185185185186</v>
      </c>
      <c r="W186" s="9">
        <f>IFERROR((SUMIF($J$2:J186,J186,L$2:L186)-L186)/(COUNTIF($J$2:J186,J186)-1),0)</f>
        <v>1.2941176470588236</v>
      </c>
      <c r="X186" s="9">
        <f>IFERROR((SUMIF($J$2:J186,J186,M$2:M186)-M186)/(COUNTIF($J$2:J186,J186)-1),0)</f>
        <v>1.6470588235294117</v>
      </c>
      <c r="Y186" s="9">
        <f t="shared" si="126"/>
        <v>-0.35294117647058809</v>
      </c>
      <c r="Z186" s="1">
        <f>IFERROR((SUMIF($K$2:K186,J186,$M$2:M186))/(COUNTIF($K$2:K186,J186)),0)</f>
        <v>1.45</v>
      </c>
      <c r="AA186" s="1">
        <f>IFERROR((SUMIF($K$2:K186,J186,$L$2:L186))/(COUNTIF($K$2:K186,J186)),0)</f>
        <v>1.5</v>
      </c>
      <c r="AB186" s="1">
        <f t="shared" si="127"/>
        <v>-5.0000000000000044E-2</v>
      </c>
      <c r="AC186" s="9">
        <f>IFERROR((SUMIF($J$2:J186,K186,$L$2:L186))/(COUNTIF($J$2:J186,K186)),0)</f>
        <v>0.69230769230769229</v>
      </c>
      <c r="AD186" s="9">
        <f>IFERROR((SUMIF($J$2:J186,K186,$M$2:M186))/(COUNTIF($J$2:J186,K186)),0)</f>
        <v>1</v>
      </c>
      <c r="AE186" s="9">
        <f t="shared" si="128"/>
        <v>-0.30769230769230771</v>
      </c>
      <c r="AF186" s="1">
        <f>IFERROR((SUMIF(K$2:K186,K186,M$2:M186)-M186)/(COUNTIF($K$2:K186,K186)-1),0)</f>
        <v>1</v>
      </c>
      <c r="AG186" s="1">
        <f>IFERROR((SUMIF(K$2:K186,K186,L$2:L186)-L186)/(COUNTIF($K$2:K186,K186)-1),0)</f>
        <v>1.7142857142857142</v>
      </c>
      <c r="AH186" s="1">
        <f t="shared" si="129"/>
        <v>-0.71428571428571419</v>
      </c>
      <c r="AI186" s="1">
        <f t="shared" si="130"/>
        <v>3</v>
      </c>
      <c r="AJ186" s="1">
        <f t="shared" si="131"/>
        <v>0</v>
      </c>
      <c r="AK186" s="1">
        <f>SUMIF($J$2:K186,J186,AI$2:AJ186)-AI186</f>
        <v>43</v>
      </c>
      <c r="AL186" s="1">
        <f>SUMIF($AY$2:AZ186,AY186,$BI$2:BJ186)-BI186</f>
        <v>26</v>
      </c>
      <c r="AM186" s="1">
        <f>IFERROR((AK186)/(COUNTIF($J$2:K186,J186)-1),0)</f>
        <v>1.1621621621621621</v>
      </c>
      <c r="AN186" s="1">
        <f>IFERROR((AL186)/(COUNTIF($J$2:K186,K186)-1),0)</f>
        <v>0.96296296296296291</v>
      </c>
      <c r="AT186" s="1" t="str">
        <f t="shared" si="132"/>
        <v>FK Austria Wien</v>
      </c>
      <c r="AU186" s="1" t="str">
        <f t="shared" si="133"/>
        <v>Wolfsberger AC</v>
      </c>
      <c r="AV186">
        <f t="shared" si="134"/>
        <v>0</v>
      </c>
      <c r="AW186" s="1">
        <f t="shared" si="135"/>
        <v>2</v>
      </c>
      <c r="AY186" t="str">
        <f t="shared" si="136"/>
        <v>Wolfsberger AC</v>
      </c>
      <c r="AZ186" t="str">
        <f t="shared" si="137"/>
        <v>FK Austria Wien</v>
      </c>
      <c r="BA186">
        <f t="shared" si="138"/>
        <v>0</v>
      </c>
      <c r="BB186">
        <f t="shared" si="139"/>
        <v>2</v>
      </c>
      <c r="BD186" t="str">
        <f t="shared" si="140"/>
        <v>Wolfsberger AC</v>
      </c>
      <c r="BE186" t="str">
        <f t="shared" si="141"/>
        <v>FK Austria Wien</v>
      </c>
      <c r="BF186">
        <f t="shared" si="142"/>
        <v>2</v>
      </c>
      <c r="BG186">
        <f t="shared" si="143"/>
        <v>0</v>
      </c>
      <c r="BI186">
        <f t="shared" si="144"/>
        <v>0</v>
      </c>
      <c r="BJ186">
        <f t="shared" si="145"/>
        <v>3</v>
      </c>
    </row>
    <row r="187" spans="1:62" x14ac:dyDescent="0.3">
      <c r="A187" t="s">
        <v>47</v>
      </c>
      <c r="B187" s="15" t="s">
        <v>161</v>
      </c>
      <c r="C187" t="s">
        <v>106</v>
      </c>
      <c r="D187" t="s">
        <v>117</v>
      </c>
      <c r="E187" t="s">
        <v>43</v>
      </c>
      <c r="F187" s="11">
        <v>0.66666666666666663</v>
      </c>
      <c r="G187">
        <v>5468</v>
      </c>
      <c r="H187" s="1">
        <v>3</v>
      </c>
      <c r="I187" s="1">
        <v>0</v>
      </c>
      <c r="J187" s="1" t="s">
        <v>0</v>
      </c>
      <c r="K187" s="1" t="s">
        <v>68</v>
      </c>
      <c r="L187" s="1">
        <v>0</v>
      </c>
      <c r="M187" s="1">
        <v>2</v>
      </c>
      <c r="N187" s="1" t="str">
        <f t="shared" si="121"/>
        <v>N</v>
      </c>
      <c r="O187" s="1" t="str">
        <f t="shared" si="122"/>
        <v>S</v>
      </c>
      <c r="P187" s="1">
        <f t="shared" si="123"/>
        <v>-2</v>
      </c>
      <c r="Q187" s="4">
        <f>IFERROR((SUMIF($J$2:K187,J187,$L$2:M187)-L187)/(COUNTIF($J$2:K187,J187)-1),0)</f>
        <v>1.3703703703703705</v>
      </c>
      <c r="R187" s="4">
        <f>IFERROR((SUMIF($AT$2:AT187,AT187,$AV$2:AW187)-AV187)/(COUNTIF($J$2:K187,J187)-1),0)</f>
        <v>0.44444444444444442</v>
      </c>
      <c r="S187" s="4">
        <f t="shared" si="124"/>
        <v>0.92592592592592604</v>
      </c>
      <c r="T187" s="5">
        <f>IFERROR((SUMIF($AY$2:AZ187,AY187,$BA$2:BB187)-BA187)/(COUNTIF($J$2:K187,K187)-1),0)</f>
        <v>1.84375</v>
      </c>
      <c r="U187" s="5">
        <f>IFERROR((SUMIF($BD$2:BE187,BD187,$BF$2:BG187)-BF187)/(COUNTIF($J$2:K187,K187)-1),0)</f>
        <v>1.15625</v>
      </c>
      <c r="V187" s="5">
        <f t="shared" si="125"/>
        <v>0.6875</v>
      </c>
      <c r="W187" s="9">
        <f>IFERROR((SUMIF($J$2:J187,J187,L$2:L187)-L187)/(COUNTIF($J$2:J187,J187)-1),0)</f>
        <v>1.75</v>
      </c>
      <c r="X187" s="9">
        <f>IFERROR((SUMIF($J$2:J187,J187,M$2:M187)-M187)/(COUNTIF($J$2:J187,J187)-1),0)</f>
        <v>1</v>
      </c>
      <c r="Y187" s="9">
        <f t="shared" si="126"/>
        <v>0.75</v>
      </c>
      <c r="Z187" s="1">
        <f>IFERROR((SUMIF($K$2:K187,J187,$M$2:M187))/(COUNTIF($K$2:K187,J187)),0)</f>
        <v>1.0666666666666667</v>
      </c>
      <c r="AA187" s="1">
        <f>IFERROR((SUMIF($K$2:K187,J187,$L$2:L187))/(COUNTIF($K$2:K187,J187)),0)</f>
        <v>1.4666666666666666</v>
      </c>
      <c r="AB187" s="1">
        <f t="shared" si="127"/>
        <v>-0.39999999999999991</v>
      </c>
      <c r="AC187" s="9">
        <f>IFERROR((SUMIF($J$2:J187,K187,$L$2:L187))/(COUNTIF($J$2:J187,K187)),0)</f>
        <v>2</v>
      </c>
      <c r="AD187" s="9">
        <f>IFERROR((SUMIF($J$2:J187,K187,$M$2:M187))/(COUNTIF($J$2:J187,K187)),0)</f>
        <v>1.0625</v>
      </c>
      <c r="AE187" s="9">
        <f t="shared" si="128"/>
        <v>0.9375</v>
      </c>
      <c r="AF187" s="1">
        <f>IFERROR((SUMIF(K$2:K187,K187,M$2:M187)-M187)/(COUNTIF($K$2:K187,K187)-1),0)</f>
        <v>1.6875</v>
      </c>
      <c r="AG187" s="1">
        <f>IFERROR((SUMIF(K$2:K187,K187,L$2:L187)-L187)/(COUNTIF($K$2:K187,K187)-1),0)</f>
        <v>1.25</v>
      </c>
      <c r="AH187" s="1">
        <f t="shared" si="129"/>
        <v>0.4375</v>
      </c>
      <c r="AI187" s="1">
        <f t="shared" si="130"/>
        <v>0</v>
      </c>
      <c r="AJ187" s="1">
        <f t="shared" si="131"/>
        <v>3</v>
      </c>
      <c r="AK187" s="1">
        <f>SUMIF($J$2:K187,J187,AI$2:AJ187)-AI187</f>
        <v>40</v>
      </c>
      <c r="AL187" s="1">
        <f>SUMIF($AY$2:AZ187,AY187,$BI$2:BJ187)-BI187</f>
        <v>61</v>
      </c>
      <c r="AM187" s="1">
        <f>IFERROR((AK187)/(COUNTIF($J$2:K187,J187)-1),0)</f>
        <v>1.4814814814814814</v>
      </c>
      <c r="AN187" s="1">
        <f>IFERROR((AL187)/(COUNTIF($J$2:K187,K187)-1),0)</f>
        <v>1.90625</v>
      </c>
      <c r="AT187" s="1" t="str">
        <f t="shared" si="132"/>
        <v>LASK</v>
      </c>
      <c r="AU187" s="1" t="str">
        <f t="shared" si="133"/>
        <v>SK Sturm Graz</v>
      </c>
      <c r="AV187">
        <f t="shared" si="134"/>
        <v>2</v>
      </c>
      <c r="AW187" s="1">
        <f t="shared" si="135"/>
        <v>0</v>
      </c>
      <c r="AY187" t="str">
        <f t="shared" si="136"/>
        <v>SK Sturm Graz</v>
      </c>
      <c r="AZ187" t="str">
        <f t="shared" si="137"/>
        <v>LASK</v>
      </c>
      <c r="BA187">
        <f t="shared" si="138"/>
        <v>2</v>
      </c>
      <c r="BB187">
        <f t="shared" si="139"/>
        <v>0</v>
      </c>
      <c r="BD187" t="str">
        <f t="shared" si="140"/>
        <v>SK Sturm Graz</v>
      </c>
      <c r="BE187" t="str">
        <f t="shared" si="141"/>
        <v>LASK</v>
      </c>
      <c r="BF187">
        <f t="shared" si="142"/>
        <v>0</v>
      </c>
      <c r="BG187">
        <f t="shared" si="143"/>
        <v>2</v>
      </c>
      <c r="BI187">
        <f t="shared" si="144"/>
        <v>3</v>
      </c>
      <c r="BJ187">
        <f t="shared" si="145"/>
        <v>0</v>
      </c>
    </row>
    <row r="188" spans="1:62" x14ac:dyDescent="0.3">
      <c r="A188" t="s">
        <v>47</v>
      </c>
      <c r="B188" s="15" t="s">
        <v>161</v>
      </c>
      <c r="C188" t="s">
        <v>106</v>
      </c>
      <c r="D188" t="s">
        <v>117</v>
      </c>
      <c r="E188" t="s">
        <v>43</v>
      </c>
      <c r="F188" s="11">
        <v>0.77083333333333337</v>
      </c>
      <c r="G188">
        <v>1447</v>
      </c>
      <c r="H188" s="1">
        <v>7</v>
      </c>
      <c r="I188" s="1">
        <v>0</v>
      </c>
      <c r="J188" s="1" t="s">
        <v>65</v>
      </c>
      <c r="K188" s="1" t="s">
        <v>58</v>
      </c>
      <c r="L188" s="1">
        <v>1</v>
      </c>
      <c r="M188" s="1">
        <v>2</v>
      </c>
      <c r="N188" s="1" t="str">
        <f t="shared" si="121"/>
        <v>N</v>
      </c>
      <c r="O188" s="1" t="str">
        <f t="shared" si="122"/>
        <v>S</v>
      </c>
      <c r="P188" s="1">
        <f t="shared" si="123"/>
        <v>-1</v>
      </c>
      <c r="Q188" s="4">
        <f>IFERROR((SUMIF($J$2:K188,J188,$L$2:M188)-L188)/(COUNTIF($J$2:K188,J188)-1),0)</f>
        <v>0.64</v>
      </c>
      <c r="R188" s="4">
        <f>IFERROR((SUMIF($AT$2:AT188,AT188,$AV$2:AW188)-AV188)/(COUNTIF($J$2:K188,J188)-1),0)</f>
        <v>0.88</v>
      </c>
      <c r="S188" s="4">
        <f t="shared" si="124"/>
        <v>-0.24</v>
      </c>
      <c r="T188" s="5">
        <f>IFERROR((SUMIF($AY$2:AZ188,AY188,$BA$2:BB188)-BA188)/(COUNTIF($J$2:K188,K188)-1),0)</f>
        <v>1.2941176470588236</v>
      </c>
      <c r="U188" s="5">
        <f>IFERROR((SUMIF($BD$2:BE188,BD188,$BF$2:BG188)-BF188)/(COUNTIF($J$2:K188,K188)-1),0)</f>
        <v>1.3529411764705883</v>
      </c>
      <c r="V188" s="5">
        <f t="shared" si="125"/>
        <v>-5.8823529411764719E-2</v>
      </c>
      <c r="W188" s="9">
        <f>IFERROR((SUMIF($J$2:J188,J188,L$2:L188)-L188)/(COUNTIF($J$2:J188,J188)-1),0)</f>
        <v>0.45454545454545453</v>
      </c>
      <c r="X188" s="9">
        <f>IFERROR((SUMIF($J$2:J188,J188,M$2:M188)-M188)/(COUNTIF($J$2:J188,J188)-1),0)</f>
        <v>2</v>
      </c>
      <c r="Y188" s="9">
        <f t="shared" si="126"/>
        <v>-1.5454545454545454</v>
      </c>
      <c r="Z188" s="1">
        <f>IFERROR((SUMIF($K$2:K188,J188,$M$2:M188))/(COUNTIF($K$2:K188,J188)),0)</f>
        <v>0.7857142857142857</v>
      </c>
      <c r="AA188" s="1">
        <f>IFERROR((SUMIF($K$2:K188,J188,$L$2:L188))/(COUNTIF($K$2:K188,J188)),0)</f>
        <v>2.4285714285714284</v>
      </c>
      <c r="AB188" s="1">
        <f t="shared" si="127"/>
        <v>-1.6428571428571428</v>
      </c>
      <c r="AC188" s="9">
        <f>IFERROR((SUMIF($J$2:J188,K188,$L$2:L188))/(COUNTIF($J$2:J188,K188)),0)</f>
        <v>1.5</v>
      </c>
      <c r="AD188" s="9">
        <f>IFERROR((SUMIF($J$2:J188,K188,$M$2:M188))/(COUNTIF($J$2:J188,K188)),0)</f>
        <v>1.1875</v>
      </c>
      <c r="AE188" s="9">
        <f t="shared" si="128"/>
        <v>0.3125</v>
      </c>
      <c r="AF188" s="1">
        <f>IFERROR((SUMIF(K$2:K188,K188,M$2:M188)-M188)/(COUNTIF($K$2:K188,K188)-1),0)</f>
        <v>1.1111111111111112</v>
      </c>
      <c r="AG188" s="1">
        <f>IFERROR((SUMIF(K$2:K188,K188,L$2:L188)-L188)/(COUNTIF($K$2:K188,K188)-1),0)</f>
        <v>1.5</v>
      </c>
      <c r="AH188" s="1">
        <f t="shared" si="129"/>
        <v>-0.38888888888888884</v>
      </c>
      <c r="AI188" s="1">
        <f t="shared" si="130"/>
        <v>0</v>
      </c>
      <c r="AJ188" s="1">
        <f t="shared" si="131"/>
        <v>3</v>
      </c>
      <c r="AK188" s="1">
        <f>SUMIF($J$2:K188,J188,AI$2:AJ188)-AI188</f>
        <v>10</v>
      </c>
      <c r="AL188" s="1">
        <f>SUMIF($AY$2:AZ188,AY188,$BI$2:BJ188)-BI188</f>
        <v>41</v>
      </c>
      <c r="AM188" s="1">
        <f>IFERROR((AK188)/(COUNTIF($J$2:K188,J188)-1),0)</f>
        <v>0.4</v>
      </c>
      <c r="AN188" s="1">
        <f>IFERROR((AL188)/(COUNTIF($J$2:K188,K188)-1),0)</f>
        <v>1.2058823529411764</v>
      </c>
      <c r="AT188" s="1" t="str">
        <f t="shared" si="132"/>
        <v>SKN St. Pölten</v>
      </c>
      <c r="AU188" s="1" t="str">
        <f t="shared" si="133"/>
        <v>SC Rheindorf Altach</v>
      </c>
      <c r="AV188">
        <f t="shared" si="134"/>
        <v>2</v>
      </c>
      <c r="AW188" s="1">
        <f t="shared" si="135"/>
        <v>1</v>
      </c>
      <c r="AY188" t="str">
        <f t="shared" si="136"/>
        <v>SC Rheindorf Altach</v>
      </c>
      <c r="AZ188" t="str">
        <f t="shared" si="137"/>
        <v>SKN St. Pölten</v>
      </c>
      <c r="BA188">
        <f t="shared" si="138"/>
        <v>2</v>
      </c>
      <c r="BB188">
        <f t="shared" si="139"/>
        <v>1</v>
      </c>
      <c r="BD188" t="str">
        <f t="shared" si="140"/>
        <v>SC Rheindorf Altach</v>
      </c>
      <c r="BE188" t="str">
        <f t="shared" si="141"/>
        <v>SKN St. Pölten</v>
      </c>
      <c r="BF188">
        <f t="shared" si="142"/>
        <v>1</v>
      </c>
      <c r="BG188">
        <f t="shared" si="143"/>
        <v>2</v>
      </c>
      <c r="BI188">
        <f t="shared" si="144"/>
        <v>3</v>
      </c>
      <c r="BJ188">
        <f t="shared" si="145"/>
        <v>0</v>
      </c>
    </row>
    <row r="189" spans="1:62" x14ac:dyDescent="0.3">
      <c r="A189" t="s">
        <v>47</v>
      </c>
      <c r="B189" s="15" t="s">
        <v>161</v>
      </c>
      <c r="C189" t="s">
        <v>106</v>
      </c>
      <c r="D189" t="s">
        <v>117</v>
      </c>
      <c r="E189" t="s">
        <v>43</v>
      </c>
      <c r="F189" s="11">
        <v>0.77083333333333337</v>
      </c>
      <c r="G189">
        <v>2100</v>
      </c>
      <c r="H189" s="1">
        <v>7</v>
      </c>
      <c r="I189" s="1">
        <v>0</v>
      </c>
      <c r="J189" s="1" t="s">
        <v>76</v>
      </c>
      <c r="K189" s="1" t="s">
        <v>56</v>
      </c>
      <c r="L189" s="1">
        <v>3</v>
      </c>
      <c r="M189" s="1">
        <v>2</v>
      </c>
      <c r="N189" s="1" t="str">
        <f t="shared" si="121"/>
        <v>S</v>
      </c>
      <c r="O189" s="1" t="str">
        <f t="shared" si="122"/>
        <v>N</v>
      </c>
      <c r="P189" s="1">
        <f t="shared" si="123"/>
        <v>1</v>
      </c>
      <c r="Q189" s="4">
        <f>IFERROR((SUMIF($J$2:K189,J189,$L$2:M189)-L189)/(COUNTIF($J$2:K189,J189)-1),0)</f>
        <v>1.7142857142857142</v>
      </c>
      <c r="R189" s="4">
        <f>IFERROR((SUMIF($AT$2:AT189,AT189,$AV$2:AW189)-AV189)/(COUNTIF($J$2:K189,J189)-1),0)</f>
        <v>0.6428571428571429</v>
      </c>
      <c r="S189" s="4">
        <f t="shared" si="124"/>
        <v>1.0714285714285712</v>
      </c>
      <c r="T189" s="5">
        <f>IFERROR((SUMIF($AY$2:AZ189,AY189,$BA$2:BB189)-BA189)/(COUNTIF($J$2:K189,K189)-1),0)</f>
        <v>1.8076923076923077</v>
      </c>
      <c r="U189" s="5">
        <f>IFERROR((SUMIF($BD$2:BE189,BD189,$BF$2:BG189)-BF189)/(COUNTIF($J$2:K189,K189)-1),0)</f>
        <v>1.6538461538461537</v>
      </c>
      <c r="V189" s="5">
        <f t="shared" si="125"/>
        <v>0.15384615384615397</v>
      </c>
      <c r="W189" s="9">
        <f>IFERROR((SUMIF($J$2:J189,J189,L$2:L189)-L189)/(COUNTIF($J$2:J189,J189)-1),0)</f>
        <v>1.5384615384615385</v>
      </c>
      <c r="X189" s="9">
        <f>IFERROR((SUMIF($J$2:J189,J189,M$2:M189)-M189)/(COUNTIF($J$2:J189,J189)-1),0)</f>
        <v>1.3846153846153846</v>
      </c>
      <c r="Y189" s="9">
        <f t="shared" si="126"/>
        <v>0.15384615384615397</v>
      </c>
      <c r="Z189" s="1">
        <f>IFERROR((SUMIF($K$2:K189,J189,$M$2:M189))/(COUNTIF($K$2:K189,J189)),0)</f>
        <v>1.8666666666666667</v>
      </c>
      <c r="AA189" s="1">
        <f>IFERROR((SUMIF($K$2:K189,J189,$L$2:L189))/(COUNTIF($K$2:K189,J189)),0)</f>
        <v>1.3333333333333333</v>
      </c>
      <c r="AB189" s="1">
        <f t="shared" si="127"/>
        <v>0.53333333333333344</v>
      </c>
      <c r="AC189" s="9">
        <f>IFERROR((SUMIF($J$2:J189,K189,$L$2:L189))/(COUNTIF($J$2:J189,K189)),0)</f>
        <v>2.0833333333333335</v>
      </c>
      <c r="AD189" s="9">
        <f>IFERROR((SUMIF($J$2:J189,K189,$M$2:M189))/(COUNTIF($J$2:J189,K189)),0)</f>
        <v>1</v>
      </c>
      <c r="AE189" s="9">
        <f t="shared" si="128"/>
        <v>1.0833333333333335</v>
      </c>
      <c r="AF189" s="1">
        <f>IFERROR((SUMIF(K$2:K189,K189,M$2:M189)-M189)/(COUNTIF($K$2:K189,K189)-1),0)</f>
        <v>1.5714285714285714</v>
      </c>
      <c r="AG189" s="1">
        <f>IFERROR((SUMIF(K$2:K189,K189,L$2:L189)-L189)/(COUNTIF($K$2:K189,K189)-1),0)</f>
        <v>2.2142857142857144</v>
      </c>
      <c r="AH189" s="1">
        <f t="shared" si="129"/>
        <v>-0.64285714285714302</v>
      </c>
      <c r="AI189" s="1">
        <f t="shared" si="130"/>
        <v>3</v>
      </c>
      <c r="AJ189" s="1">
        <f t="shared" si="131"/>
        <v>0</v>
      </c>
      <c r="AK189" s="1">
        <f>SUMIF($J$2:K189,J189,AI$2:AJ189)-AI189</f>
        <v>43</v>
      </c>
      <c r="AL189" s="1">
        <f>SUMIF($AY$2:AZ189,AY189,$BI$2:BJ189)-BI189</f>
        <v>43</v>
      </c>
      <c r="AM189" s="1">
        <f>IFERROR((AK189)/(COUNTIF($J$2:K189,J189)-1),0)</f>
        <v>1.5357142857142858</v>
      </c>
      <c r="AN189" s="1">
        <f>IFERROR((AL189)/(COUNTIF($J$2:K189,K189)-1),0)</f>
        <v>1.6538461538461537</v>
      </c>
      <c r="AT189" s="1" t="str">
        <f t="shared" si="132"/>
        <v>SV Mattersburg</v>
      </c>
      <c r="AU189" s="1" t="str">
        <f t="shared" si="133"/>
        <v>FC Admira Wacker Mödling</v>
      </c>
      <c r="AV189">
        <f t="shared" si="134"/>
        <v>2</v>
      </c>
      <c r="AW189" s="1">
        <f t="shared" si="135"/>
        <v>3</v>
      </c>
      <c r="AY189" t="str">
        <f t="shared" si="136"/>
        <v>FC Admira Wacker Mödling</v>
      </c>
      <c r="AZ189" t="str">
        <f t="shared" si="137"/>
        <v>SV Mattersburg</v>
      </c>
      <c r="BA189">
        <f t="shared" si="138"/>
        <v>2</v>
      </c>
      <c r="BB189">
        <f t="shared" si="139"/>
        <v>3</v>
      </c>
      <c r="BD189" t="str">
        <f t="shared" si="140"/>
        <v>FC Admira Wacker Mödling</v>
      </c>
      <c r="BE189" t="str">
        <f t="shared" si="141"/>
        <v>SV Mattersburg</v>
      </c>
      <c r="BF189">
        <f t="shared" si="142"/>
        <v>3</v>
      </c>
      <c r="BG189">
        <f t="shared" si="143"/>
        <v>2</v>
      </c>
      <c r="BI189">
        <f t="shared" si="144"/>
        <v>0</v>
      </c>
      <c r="BJ189">
        <f t="shared" si="145"/>
        <v>3</v>
      </c>
    </row>
    <row r="190" spans="1:62" x14ac:dyDescent="0.3">
      <c r="A190" t="s">
        <v>47</v>
      </c>
      <c r="B190" s="15">
        <v>43163</v>
      </c>
      <c r="C190" t="s">
        <v>106</v>
      </c>
      <c r="D190" t="s">
        <v>117</v>
      </c>
      <c r="E190" t="s">
        <v>64</v>
      </c>
      <c r="F190" s="11">
        <v>0.6875</v>
      </c>
      <c r="G190">
        <v>11981</v>
      </c>
      <c r="H190" s="1">
        <v>4</v>
      </c>
      <c r="I190" s="1">
        <v>0</v>
      </c>
      <c r="J190" s="1" t="s">
        <v>40</v>
      </c>
      <c r="K190" s="1" t="s">
        <v>71</v>
      </c>
      <c r="L190" s="1">
        <v>1</v>
      </c>
      <c r="M190" s="1">
        <v>0</v>
      </c>
      <c r="N190" s="1" t="str">
        <f t="shared" si="121"/>
        <v>S</v>
      </c>
      <c r="O190" s="1" t="str">
        <f t="shared" si="122"/>
        <v>N</v>
      </c>
      <c r="P190" s="1">
        <f t="shared" si="123"/>
        <v>1</v>
      </c>
      <c r="Q190" s="4">
        <f>IFERROR((SUMIF($J$2:K190,J190,$L$2:M190)-L190)/(COUNTIF($J$2:K190,J190)-1),0)</f>
        <v>2.2380952380952381</v>
      </c>
      <c r="R190" s="4">
        <f>IFERROR((SUMIF($AT$2:AT190,AT190,$AV$2:AW190)-AV190)/(COUNTIF($J$2:K190,J190)-1),0)</f>
        <v>0.21428571428571427</v>
      </c>
      <c r="S190" s="4">
        <f t="shared" si="124"/>
        <v>2.0238095238095237</v>
      </c>
      <c r="T190" s="5">
        <f>IFERROR((SUMIF($AY$2:AZ190,AY190,$BA$2:BB190)-BA190)/(COUNTIF($J$2:K190,K190)-1),0)</f>
        <v>1.7857142857142858</v>
      </c>
      <c r="U190" s="5">
        <f>IFERROR((SUMIF($BD$2:BE190,BD190,$BF$2:BG190)-BF190)/(COUNTIF($J$2:K190,K190)-1),0)</f>
        <v>1.0714285714285714</v>
      </c>
      <c r="V190" s="5">
        <f t="shared" si="125"/>
        <v>0.71428571428571441</v>
      </c>
      <c r="W190" s="9">
        <f>IFERROR((SUMIF($J$2:J190,J190,L$2:L190)-L190)/(COUNTIF($J$2:J190,J190)-1),0)</f>
        <v>2.5499999999999998</v>
      </c>
      <c r="X190" s="9">
        <f>IFERROR((SUMIF($J$2:J190,J190,M$2:M190)-M190)/(COUNTIF($J$2:J190,J190)-1),0)</f>
        <v>0.45</v>
      </c>
      <c r="Y190" s="9">
        <f t="shared" si="126"/>
        <v>2.0999999999999996</v>
      </c>
      <c r="Z190" s="1">
        <f>IFERROR((SUMIF($K$2:K190,J190,$M$2:M190))/(COUNTIF($K$2:K190,J190)),0)</f>
        <v>1.9545454545454546</v>
      </c>
      <c r="AA190" s="1">
        <f>IFERROR((SUMIF($K$2:K190,J190,$L$2:L190))/(COUNTIF($K$2:K190,J190)),0)</f>
        <v>0.68181818181818177</v>
      </c>
      <c r="AB190" s="1">
        <f t="shared" si="127"/>
        <v>1.2727272727272729</v>
      </c>
      <c r="AC190" s="9">
        <f>IFERROR((SUMIF($J$2:J190,K190,$L$2:L190))/(COUNTIF($J$2:J190,K190)),0)</f>
        <v>1.6428571428571428</v>
      </c>
      <c r="AD190" s="9">
        <f>IFERROR((SUMIF($J$2:J190,K190,$M$2:M190))/(COUNTIF($J$2:J190,K190)),0)</f>
        <v>1.2857142857142858</v>
      </c>
      <c r="AE190" s="9">
        <f t="shared" si="128"/>
        <v>0.35714285714285698</v>
      </c>
      <c r="AF190" s="1">
        <f>IFERROR((SUMIF(K$2:K190,K190,M$2:M190)-M190)/(COUNTIF($K$2:K190,K190)-1),0)</f>
        <v>1.9285714285714286</v>
      </c>
      <c r="AG190" s="1">
        <f>IFERROR((SUMIF(K$2:K190,K190,L$2:L190)-L190)/(COUNTIF($K$2:K190,K190)-1),0)</f>
        <v>0.8571428571428571</v>
      </c>
      <c r="AH190" s="1">
        <f t="shared" si="129"/>
        <v>1.0714285714285716</v>
      </c>
      <c r="AI190" s="1">
        <f t="shared" si="130"/>
        <v>3</v>
      </c>
      <c r="AJ190" s="1">
        <f t="shared" si="131"/>
        <v>0</v>
      </c>
      <c r="AK190" s="1">
        <f>SUMIF($J$2:K190,J190,AI$2:AJ190)-AI190</f>
        <v>95</v>
      </c>
      <c r="AL190" s="1">
        <f>SUMIF($AY$2:AZ190,AY190,$BI$2:BJ190)-BI190</f>
        <v>51</v>
      </c>
      <c r="AM190" s="1">
        <f>IFERROR((AK190)/(COUNTIF($J$2:K190,J190)-1),0)</f>
        <v>2.2619047619047619</v>
      </c>
      <c r="AN190" s="1">
        <f>IFERROR((AL190)/(COUNTIF($J$2:K190,K190)-1),0)</f>
        <v>1.8214285714285714</v>
      </c>
      <c r="AT190" s="1" t="str">
        <f t="shared" si="132"/>
        <v>Red Bull Salzburg</v>
      </c>
      <c r="AU190" s="1" t="str">
        <f t="shared" si="133"/>
        <v>SK Rapid Wien</v>
      </c>
      <c r="AV190">
        <f t="shared" si="134"/>
        <v>0</v>
      </c>
      <c r="AW190" s="1">
        <f t="shared" si="135"/>
        <v>1</v>
      </c>
      <c r="AY190" t="str">
        <f t="shared" si="136"/>
        <v>SK Rapid Wien</v>
      </c>
      <c r="AZ190" t="str">
        <f t="shared" si="137"/>
        <v>Red Bull Salzburg</v>
      </c>
      <c r="BA190">
        <f t="shared" si="138"/>
        <v>0</v>
      </c>
      <c r="BB190">
        <f t="shared" si="139"/>
        <v>1</v>
      </c>
      <c r="BD190" t="str">
        <f t="shared" si="140"/>
        <v>SK Rapid Wien</v>
      </c>
      <c r="BE190" t="str">
        <f t="shared" si="141"/>
        <v>Red Bull Salzburg</v>
      </c>
      <c r="BF190">
        <f t="shared" si="142"/>
        <v>1</v>
      </c>
      <c r="BG190">
        <f t="shared" si="143"/>
        <v>0</v>
      </c>
      <c r="BI190">
        <f t="shared" si="144"/>
        <v>0</v>
      </c>
      <c r="BJ190">
        <f t="shared" si="145"/>
        <v>3</v>
      </c>
    </row>
    <row r="191" spans="1:62" x14ac:dyDescent="0.3">
      <c r="A191" t="s">
        <v>72</v>
      </c>
      <c r="B191" s="15">
        <v>43167</v>
      </c>
      <c r="C191" t="s">
        <v>106</v>
      </c>
      <c r="D191" t="s">
        <v>117</v>
      </c>
      <c r="E191" t="s">
        <v>61</v>
      </c>
      <c r="F191" s="11">
        <v>0.79166666666666663</v>
      </c>
      <c r="G191">
        <v>53700</v>
      </c>
      <c r="H191" s="1">
        <v>4</v>
      </c>
      <c r="I191" s="1">
        <v>0</v>
      </c>
      <c r="J191" s="1" t="s">
        <v>119</v>
      </c>
      <c r="K191" s="1" t="s">
        <v>40</v>
      </c>
      <c r="L191" s="1">
        <v>1</v>
      </c>
      <c r="M191" s="1">
        <v>2</v>
      </c>
      <c r="N191" s="1" t="str">
        <f t="shared" si="121"/>
        <v>N</v>
      </c>
      <c r="O191" s="1" t="str">
        <f t="shared" si="122"/>
        <v>S</v>
      </c>
      <c r="P191" s="1">
        <f t="shared" si="123"/>
        <v>-1</v>
      </c>
      <c r="Q191" s="4">
        <f>IFERROR((SUMIF($J$2:K191,J191,$L$2:M191)-L191)/(COUNTIF($J$2:K191,J191)-1),0)</f>
        <v>0</v>
      </c>
      <c r="R191" s="4">
        <f>IFERROR((SUMIF($AT$2:AT191,AT191,$AV$2:AW191)-AV191)/(COUNTIF($J$2:K191,J191)-1),0)</f>
        <v>0</v>
      </c>
      <c r="S191" s="4">
        <f t="shared" si="124"/>
        <v>0</v>
      </c>
      <c r="T191" s="5">
        <f>IFERROR((SUMIF($AY$2:AZ191,AY191,$BA$2:BB191)-BA191)/(COUNTIF($J$2:K191,K191)-1),0)</f>
        <v>2.2093023255813953</v>
      </c>
      <c r="U191" s="5">
        <f>IFERROR((SUMIF($BD$2:BE191,BD191,$BF$2:BG191)-BF191)/(COUNTIF($J$2:K191,K191)-1),0)</f>
        <v>0.55813953488372092</v>
      </c>
      <c r="V191" s="5">
        <f t="shared" si="125"/>
        <v>1.6511627906976742</v>
      </c>
      <c r="W191" s="9">
        <f>IFERROR((SUMIF($J$2:J191,J191,L$2:L191)-L191)/(COUNTIF($J$2:J191,J191)-1),0)</f>
        <v>0</v>
      </c>
      <c r="X191" s="9">
        <f>IFERROR((SUMIF($J$2:J191,J191,M$2:M191)-M191)/(COUNTIF($J$2:J191,J191)-1),0)</f>
        <v>0</v>
      </c>
      <c r="Y191" s="9">
        <f t="shared" si="126"/>
        <v>0</v>
      </c>
      <c r="Z191" s="1">
        <f>IFERROR((SUMIF($K$2:K191,J191,$M$2:M191))/(COUNTIF($K$2:K191,J191)),0)</f>
        <v>0</v>
      </c>
      <c r="AA191" s="1">
        <f>IFERROR((SUMIF($K$2:K191,J191,$L$2:L191))/(COUNTIF($K$2:K191,J191)),0)</f>
        <v>0</v>
      </c>
      <c r="AB191" s="1">
        <f t="shared" si="127"/>
        <v>0</v>
      </c>
      <c r="AC191" s="9">
        <f>IFERROR((SUMIF($J$2:J191,K191,$L$2:L191))/(COUNTIF($J$2:J191,K191)),0)</f>
        <v>2.4761904761904763</v>
      </c>
      <c r="AD191" s="9">
        <f>IFERROR((SUMIF($J$2:J191,K191,$M$2:M191))/(COUNTIF($J$2:J191,K191)),0)</f>
        <v>0.42857142857142855</v>
      </c>
      <c r="AE191" s="9">
        <f t="shared" si="128"/>
        <v>2.0476190476190479</v>
      </c>
      <c r="AF191" s="1">
        <f>IFERROR((SUMIF(K$2:K191,K191,M$2:M191)-M191)/(COUNTIF($K$2:K191,K191)-1),0)</f>
        <v>1.9545454545454546</v>
      </c>
      <c r="AG191" s="1">
        <f>IFERROR((SUMIF(K$2:K191,K191,L$2:L191)-L191)/(COUNTIF($K$2:K191,K191)-1),0)</f>
        <v>0.68181818181818177</v>
      </c>
      <c r="AH191" s="1">
        <f t="shared" si="129"/>
        <v>1.2727272727272729</v>
      </c>
      <c r="AI191" s="1">
        <f t="shared" si="130"/>
        <v>0</v>
      </c>
      <c r="AJ191" s="1">
        <f t="shared" si="131"/>
        <v>3</v>
      </c>
      <c r="AK191" s="1">
        <f>SUMIF($J$2:K191,J191,AI$2:AJ191)-AI191</f>
        <v>0</v>
      </c>
      <c r="AL191" s="1">
        <f>SUMIF($AY$2:AZ191,AY191,$BI$2:BJ191)-BI191</f>
        <v>98</v>
      </c>
      <c r="AM191" s="1">
        <f>IFERROR((AK191)/(COUNTIF($J$2:K191,J191)-1),0)</f>
        <v>0</v>
      </c>
      <c r="AN191" s="1">
        <f>IFERROR((AL191)/(COUNTIF($J$2:K191,K191)-1),0)</f>
        <v>2.2790697674418605</v>
      </c>
      <c r="AT191" s="1" t="str">
        <f t="shared" si="132"/>
        <v>Borussia Dortmund</v>
      </c>
      <c r="AU191" s="1" t="str">
        <f t="shared" si="133"/>
        <v>Red Bull Salzburg</v>
      </c>
      <c r="AV191">
        <f t="shared" si="134"/>
        <v>2</v>
      </c>
      <c r="AW191" s="1">
        <f t="shared" si="135"/>
        <v>1</v>
      </c>
      <c r="AY191" t="str">
        <f t="shared" si="136"/>
        <v>Red Bull Salzburg</v>
      </c>
      <c r="AZ191" t="str">
        <f t="shared" si="137"/>
        <v>Borussia Dortmund</v>
      </c>
      <c r="BA191">
        <f t="shared" si="138"/>
        <v>2</v>
      </c>
      <c r="BB191">
        <f t="shared" si="139"/>
        <v>1</v>
      </c>
      <c r="BD191" t="str">
        <f t="shared" si="140"/>
        <v>Red Bull Salzburg</v>
      </c>
      <c r="BE191" t="str">
        <f t="shared" si="141"/>
        <v>Borussia Dortmund</v>
      </c>
      <c r="BF191">
        <f t="shared" si="142"/>
        <v>1</v>
      </c>
      <c r="BG191">
        <f t="shared" si="143"/>
        <v>2</v>
      </c>
      <c r="BI191">
        <f t="shared" si="144"/>
        <v>3</v>
      </c>
      <c r="BJ191">
        <f t="shared" si="145"/>
        <v>0</v>
      </c>
    </row>
    <row r="192" spans="1:62" x14ac:dyDescent="0.3">
      <c r="A192" t="s">
        <v>47</v>
      </c>
      <c r="B192" s="15" t="s">
        <v>162</v>
      </c>
      <c r="C192" t="s">
        <v>106</v>
      </c>
      <c r="D192" t="s">
        <v>117</v>
      </c>
      <c r="E192" t="s">
        <v>43</v>
      </c>
      <c r="F192" s="11">
        <v>0.77083333333333337</v>
      </c>
      <c r="G192">
        <v>6055</v>
      </c>
      <c r="H192" s="1">
        <v>7</v>
      </c>
      <c r="I192" s="1">
        <v>0</v>
      </c>
      <c r="J192" s="1" t="s">
        <v>81</v>
      </c>
      <c r="K192" s="1" t="s">
        <v>65</v>
      </c>
      <c r="L192" s="1">
        <v>4</v>
      </c>
      <c r="M192" s="1">
        <v>0</v>
      </c>
      <c r="N192" s="1" t="str">
        <f t="shared" si="121"/>
        <v>S</v>
      </c>
      <c r="O192" s="1" t="str">
        <f t="shared" si="122"/>
        <v>N</v>
      </c>
      <c r="P192" s="1">
        <f t="shared" si="123"/>
        <v>4</v>
      </c>
      <c r="Q192" s="4">
        <f>IFERROR((SUMIF($J$2:K192,J192,$L$2:M192)-L192)/(COUNTIF($J$2:K192,J192)-1),0)</f>
        <v>1.3947368421052631</v>
      </c>
      <c r="R192" s="4">
        <f>IFERROR((SUMIF($AT$2:AT192,AT192,$AV$2:AW192)-AV192)/(COUNTIF($J$2:K192,J192)-1),0)</f>
        <v>0.73684210526315785</v>
      </c>
      <c r="S192" s="4">
        <f t="shared" si="124"/>
        <v>0.6578947368421052</v>
      </c>
      <c r="T192" s="5">
        <f>IFERROR((SUMIF($AY$2:AZ192,AY192,$BA$2:BB192)-BA192)/(COUNTIF($J$2:K192,K192)-1),0)</f>
        <v>0.65384615384615385</v>
      </c>
      <c r="U192" s="5">
        <f>IFERROR((SUMIF($BD$2:BE192,BD192,$BF$2:BG192)-BF192)/(COUNTIF($J$2:K192,K192)-1),0)</f>
        <v>2.2307692307692308</v>
      </c>
      <c r="V192" s="5">
        <f t="shared" si="125"/>
        <v>-1.5769230769230771</v>
      </c>
      <c r="W192" s="9">
        <f>IFERROR((SUMIF($J$2:J192,J192,L$2:L192)-L192)/(COUNTIF($J$2:J192,J192)-1),0)</f>
        <v>1.3333333333333333</v>
      </c>
      <c r="X192" s="9">
        <f>IFERROR((SUMIF($J$2:J192,J192,M$2:M192)-M192)/(COUNTIF($J$2:J192,J192)-1),0)</f>
        <v>1.5555555555555556</v>
      </c>
      <c r="Y192" s="9">
        <f t="shared" si="126"/>
        <v>-0.22222222222222232</v>
      </c>
      <c r="Z192" s="1">
        <f>IFERROR((SUMIF($K$2:K192,J192,$M$2:M192))/(COUNTIF($K$2:K192,J192)),0)</f>
        <v>1.45</v>
      </c>
      <c r="AA192" s="1">
        <f>IFERROR((SUMIF($K$2:K192,J192,$L$2:L192))/(COUNTIF($K$2:K192,J192)),0)</f>
        <v>1.5</v>
      </c>
      <c r="AB192" s="1">
        <f t="shared" si="127"/>
        <v>-5.0000000000000044E-2</v>
      </c>
      <c r="AC192" s="9">
        <f>IFERROR((SUMIF($J$2:J192,K192,$L$2:L192))/(COUNTIF($J$2:J192,K192)),0)</f>
        <v>0.5</v>
      </c>
      <c r="AD192" s="9">
        <f>IFERROR((SUMIF($J$2:J192,K192,$M$2:M192))/(COUNTIF($J$2:J192,K192)),0)</f>
        <v>2</v>
      </c>
      <c r="AE192" s="9">
        <f t="shared" si="128"/>
        <v>-1.5</v>
      </c>
      <c r="AF192" s="1">
        <f>IFERROR((SUMIF(K$2:K192,K192,M$2:M192)-M192)/(COUNTIF($K$2:K192,K192)-1),0)</f>
        <v>0.7857142857142857</v>
      </c>
      <c r="AG192" s="1">
        <f>IFERROR((SUMIF(K$2:K192,K192,L$2:L192)-L192)/(COUNTIF($K$2:K192,K192)-1),0)</f>
        <v>2.4285714285714284</v>
      </c>
      <c r="AH192" s="1">
        <f t="shared" si="129"/>
        <v>-1.6428571428571428</v>
      </c>
      <c r="AI192" s="1">
        <f t="shared" si="130"/>
        <v>3</v>
      </c>
      <c r="AJ192" s="1">
        <f t="shared" si="131"/>
        <v>0</v>
      </c>
      <c r="AK192" s="1">
        <f>SUMIF($J$2:K192,J192,AI$2:AJ192)-AI192</f>
        <v>46</v>
      </c>
      <c r="AL192" s="1">
        <f>SUMIF($AY$2:AZ192,AY192,$BI$2:BJ192)-BI192</f>
        <v>10</v>
      </c>
      <c r="AM192" s="1">
        <f>IFERROR((AK192)/(COUNTIF($J$2:K192,J192)-1),0)</f>
        <v>1.2105263157894737</v>
      </c>
      <c r="AN192" s="1">
        <f>IFERROR((AL192)/(COUNTIF($J$2:K192,K192)-1),0)</f>
        <v>0.38461538461538464</v>
      </c>
      <c r="AT192" s="1" t="str">
        <f t="shared" si="132"/>
        <v>FK Austria Wien</v>
      </c>
      <c r="AU192" s="1" t="str">
        <f t="shared" si="133"/>
        <v>SKN St. Pölten</v>
      </c>
      <c r="AV192">
        <f t="shared" si="134"/>
        <v>0</v>
      </c>
      <c r="AW192" s="1">
        <f t="shared" si="135"/>
        <v>4</v>
      </c>
      <c r="AY192" t="str">
        <f t="shared" si="136"/>
        <v>SKN St. Pölten</v>
      </c>
      <c r="AZ192" t="str">
        <f t="shared" si="137"/>
        <v>FK Austria Wien</v>
      </c>
      <c r="BA192">
        <f t="shared" si="138"/>
        <v>0</v>
      </c>
      <c r="BB192">
        <f t="shared" si="139"/>
        <v>4</v>
      </c>
      <c r="BD192" t="str">
        <f t="shared" si="140"/>
        <v>SKN St. Pölten</v>
      </c>
      <c r="BE192" t="str">
        <f t="shared" si="141"/>
        <v>FK Austria Wien</v>
      </c>
      <c r="BF192">
        <f t="shared" si="142"/>
        <v>4</v>
      </c>
      <c r="BG192">
        <f t="shared" si="143"/>
        <v>0</v>
      </c>
      <c r="BI192">
        <f t="shared" si="144"/>
        <v>0</v>
      </c>
      <c r="BJ192">
        <f t="shared" si="145"/>
        <v>3</v>
      </c>
    </row>
    <row r="193" spans="1:62" x14ac:dyDescent="0.3">
      <c r="A193" t="s">
        <v>47</v>
      </c>
      <c r="B193" s="15" t="s">
        <v>162</v>
      </c>
      <c r="C193" t="s">
        <v>106</v>
      </c>
      <c r="D193" t="s">
        <v>117</v>
      </c>
      <c r="E193" t="s">
        <v>43</v>
      </c>
      <c r="F193" s="11">
        <v>0.77083333333333337</v>
      </c>
      <c r="G193">
        <v>2950</v>
      </c>
      <c r="H193" s="1">
        <v>7</v>
      </c>
      <c r="I193" s="1">
        <v>0</v>
      </c>
      <c r="J193" s="1" t="s">
        <v>56</v>
      </c>
      <c r="K193" s="1" t="s">
        <v>68</v>
      </c>
      <c r="L193" s="1">
        <v>2</v>
      </c>
      <c r="M193" s="1">
        <v>4</v>
      </c>
      <c r="N193" s="1" t="str">
        <f t="shared" si="121"/>
        <v>N</v>
      </c>
      <c r="O193" s="1" t="str">
        <f t="shared" si="122"/>
        <v>S</v>
      </c>
      <c r="P193" s="1">
        <f t="shared" si="123"/>
        <v>-2</v>
      </c>
      <c r="Q193" s="4">
        <f>IFERROR((SUMIF($J$2:K193,J193,$L$2:M193)-L193)/(COUNTIF($J$2:K193,J193)-1),0)</f>
        <v>1.8148148148148149</v>
      </c>
      <c r="R193" s="4">
        <f>IFERROR((SUMIF($AT$2:AT193,AT193,$AV$2:AW193)-AV193)/(COUNTIF($J$2:K193,J193)-1),0)</f>
        <v>0.44444444444444442</v>
      </c>
      <c r="S193" s="4">
        <f t="shared" si="124"/>
        <v>1.3703703703703705</v>
      </c>
      <c r="T193" s="5">
        <f>IFERROR((SUMIF($AY$2:AZ193,AY193,$BA$2:BB193)-BA193)/(COUNTIF($J$2:K193,K193)-1),0)</f>
        <v>1.8484848484848484</v>
      </c>
      <c r="U193" s="5">
        <f>IFERROR((SUMIF($BD$2:BE193,BD193,$BF$2:BG193)-BF193)/(COUNTIF($J$2:K193,K193)-1),0)</f>
        <v>1.1212121212121211</v>
      </c>
      <c r="V193" s="5">
        <f t="shared" si="125"/>
        <v>0.72727272727272729</v>
      </c>
      <c r="W193" s="9">
        <f>IFERROR((SUMIF($J$2:J193,J193,L$2:L193)-L193)/(COUNTIF($J$2:J193,J193)-1),0)</f>
        <v>2.0833333333333335</v>
      </c>
      <c r="X193" s="9">
        <f>IFERROR((SUMIF($J$2:J193,J193,M$2:M193)-M193)/(COUNTIF($J$2:J193,J193)-1),0)</f>
        <v>1</v>
      </c>
      <c r="Y193" s="9">
        <f t="shared" si="126"/>
        <v>1.0833333333333335</v>
      </c>
      <c r="Z193" s="1">
        <f>IFERROR((SUMIF($K$2:K193,J193,$M$2:M193))/(COUNTIF($K$2:K193,J193)),0)</f>
        <v>1.6</v>
      </c>
      <c r="AA193" s="1">
        <f>IFERROR((SUMIF($K$2:K193,J193,$L$2:L193))/(COUNTIF($K$2:K193,J193)),0)</f>
        <v>2.2666666666666666</v>
      </c>
      <c r="AB193" s="1">
        <f t="shared" si="127"/>
        <v>-0.66666666666666652</v>
      </c>
      <c r="AC193" s="9">
        <f>IFERROR((SUMIF($J$2:J193,K193,$L$2:L193))/(COUNTIF($J$2:J193,K193)),0)</f>
        <v>2</v>
      </c>
      <c r="AD193" s="9">
        <f>IFERROR((SUMIF($J$2:J193,K193,$M$2:M193))/(COUNTIF($J$2:J193,K193)),0)</f>
        <v>1.0625</v>
      </c>
      <c r="AE193" s="9">
        <f t="shared" si="128"/>
        <v>0.9375</v>
      </c>
      <c r="AF193" s="1">
        <f>IFERROR((SUMIF(K$2:K193,K193,M$2:M193)-M193)/(COUNTIF($K$2:K193,K193)-1),0)</f>
        <v>1.7058823529411764</v>
      </c>
      <c r="AG193" s="1">
        <f>IFERROR((SUMIF(K$2:K193,K193,L$2:L193)-L193)/(COUNTIF($K$2:K193,K193)-1),0)</f>
        <v>1.1764705882352942</v>
      </c>
      <c r="AH193" s="1">
        <f t="shared" si="129"/>
        <v>0.52941176470588225</v>
      </c>
      <c r="AI193" s="1">
        <f t="shared" si="130"/>
        <v>0</v>
      </c>
      <c r="AJ193" s="1">
        <f t="shared" si="131"/>
        <v>3</v>
      </c>
      <c r="AK193" s="1">
        <f>SUMIF($J$2:K193,J193,AI$2:AJ193)-AI193</f>
        <v>43</v>
      </c>
      <c r="AL193" s="1">
        <f>SUMIF($AY$2:AZ193,AY193,$BI$2:BJ193)-BI193</f>
        <v>64</v>
      </c>
      <c r="AM193" s="1">
        <f>IFERROR((AK193)/(COUNTIF($J$2:K193,J193)-1),0)</f>
        <v>1.5925925925925926</v>
      </c>
      <c r="AN193" s="1">
        <f>IFERROR((AL193)/(COUNTIF($J$2:K193,K193)-1),0)</f>
        <v>1.9393939393939394</v>
      </c>
      <c r="AT193" s="1" t="str">
        <f t="shared" si="132"/>
        <v>FC Admira Wacker Mödling</v>
      </c>
      <c r="AU193" s="1" t="str">
        <f t="shared" si="133"/>
        <v>SK Sturm Graz</v>
      </c>
      <c r="AV193">
        <f t="shared" si="134"/>
        <v>4</v>
      </c>
      <c r="AW193" s="1">
        <f t="shared" si="135"/>
        <v>2</v>
      </c>
      <c r="AY193" t="str">
        <f t="shared" si="136"/>
        <v>SK Sturm Graz</v>
      </c>
      <c r="AZ193" t="str">
        <f t="shared" si="137"/>
        <v>FC Admira Wacker Mödling</v>
      </c>
      <c r="BA193">
        <f t="shared" si="138"/>
        <v>4</v>
      </c>
      <c r="BB193">
        <f t="shared" si="139"/>
        <v>2</v>
      </c>
      <c r="BD193" t="str">
        <f t="shared" si="140"/>
        <v>SK Sturm Graz</v>
      </c>
      <c r="BE193" t="str">
        <f t="shared" si="141"/>
        <v>FC Admira Wacker Mödling</v>
      </c>
      <c r="BF193">
        <f t="shared" si="142"/>
        <v>2</v>
      </c>
      <c r="BG193">
        <f t="shared" si="143"/>
        <v>4</v>
      </c>
      <c r="BI193">
        <f t="shared" si="144"/>
        <v>3</v>
      </c>
      <c r="BJ193">
        <f t="shared" si="145"/>
        <v>0</v>
      </c>
    </row>
    <row r="194" spans="1:62" x14ac:dyDescent="0.3">
      <c r="A194" t="s">
        <v>47</v>
      </c>
      <c r="B194" s="15" t="s">
        <v>162</v>
      </c>
      <c r="C194" t="s">
        <v>106</v>
      </c>
      <c r="D194" t="s">
        <v>117</v>
      </c>
      <c r="E194" t="s">
        <v>43</v>
      </c>
      <c r="F194" s="11">
        <v>0.77083333333333337</v>
      </c>
      <c r="G194">
        <v>2635</v>
      </c>
      <c r="H194" s="1">
        <v>7</v>
      </c>
      <c r="I194" s="1">
        <v>0</v>
      </c>
      <c r="J194" s="1" t="s">
        <v>49</v>
      </c>
      <c r="K194" s="1" t="s">
        <v>0</v>
      </c>
      <c r="L194" s="1">
        <v>0</v>
      </c>
      <c r="M194" s="1">
        <v>3</v>
      </c>
      <c r="N194" s="1" t="str">
        <f t="shared" si="121"/>
        <v>N</v>
      </c>
      <c r="O194" s="1" t="str">
        <f t="shared" si="122"/>
        <v>S</v>
      </c>
      <c r="P194" s="1">
        <f t="shared" si="123"/>
        <v>-3</v>
      </c>
      <c r="Q194" s="4">
        <f>IFERROR((SUMIF($J$2:K194,J194,$L$2:M194)-L194)/(COUNTIF($J$2:K194,J194)-1),0)</f>
        <v>0.8214285714285714</v>
      </c>
      <c r="R194" s="4">
        <f>IFERROR((SUMIF($AT$2:AT194,AT194,$AV$2:AW194)-AV194)/(COUNTIF($J$2:K194,J194)-1),0)</f>
        <v>0.4642857142857143</v>
      </c>
      <c r="S194" s="4">
        <f t="shared" si="124"/>
        <v>0.3571428571428571</v>
      </c>
      <c r="T194" s="5">
        <f>IFERROR((SUMIF($AY$2:AZ194,AY194,$BA$2:BB194)-BA194)/(COUNTIF($J$2:K194,K194)-1),0)</f>
        <v>1.3214285714285714</v>
      </c>
      <c r="U194" s="5">
        <f>IFERROR((SUMIF($BD$2:BE194,BD194,$BF$2:BG194)-BF194)/(COUNTIF($J$2:K194,K194)-1),0)</f>
        <v>1.2857142857142858</v>
      </c>
      <c r="V194" s="5">
        <f t="shared" si="125"/>
        <v>3.5714285714285587E-2</v>
      </c>
      <c r="W194" s="9">
        <f>IFERROR((SUMIF($J$2:J194,J194,L$2:L194)-L194)/(COUNTIF($J$2:J194,J194)-1),0)</f>
        <v>0.69230769230769229</v>
      </c>
      <c r="X194" s="9">
        <f>IFERROR((SUMIF($J$2:J194,J194,M$2:M194)-M194)/(COUNTIF($J$2:J194,J194)-1),0)</f>
        <v>1</v>
      </c>
      <c r="Y194" s="9">
        <f t="shared" si="126"/>
        <v>-0.30769230769230771</v>
      </c>
      <c r="Z194" s="1">
        <f>IFERROR((SUMIF($K$2:K194,J194,$M$2:M194))/(COUNTIF($K$2:K194,J194)),0)</f>
        <v>0.93333333333333335</v>
      </c>
      <c r="AA194" s="1">
        <f>IFERROR((SUMIF($K$2:K194,J194,$L$2:L194))/(COUNTIF($K$2:K194,J194)),0)</f>
        <v>1.7333333333333334</v>
      </c>
      <c r="AB194" s="1">
        <f t="shared" si="127"/>
        <v>-0.8</v>
      </c>
      <c r="AC194" s="9">
        <f>IFERROR((SUMIF($J$2:J194,K194,$L$2:L194))/(COUNTIF($J$2:J194,K194)),0)</f>
        <v>1.6153846153846154</v>
      </c>
      <c r="AD194" s="9">
        <f>IFERROR((SUMIF($J$2:J194,K194,$M$2:M194))/(COUNTIF($J$2:J194,K194)),0)</f>
        <v>1.0769230769230769</v>
      </c>
      <c r="AE194" s="9">
        <f t="shared" si="128"/>
        <v>0.53846153846153855</v>
      </c>
      <c r="AF194" s="1">
        <f>IFERROR((SUMIF(K$2:K194,K194,M$2:M194)-M194)/(COUNTIF($K$2:K194,K194)-1),0)</f>
        <v>1.0666666666666667</v>
      </c>
      <c r="AG194" s="1">
        <f>IFERROR((SUMIF(K$2:K194,K194,L$2:L194)-L194)/(COUNTIF($K$2:K194,K194)-1),0)</f>
        <v>1.4666666666666666</v>
      </c>
      <c r="AH194" s="1">
        <f t="shared" si="129"/>
        <v>-0.39999999999999991</v>
      </c>
      <c r="AI194" s="1">
        <f t="shared" si="130"/>
        <v>0</v>
      </c>
      <c r="AJ194" s="1">
        <f t="shared" si="131"/>
        <v>3</v>
      </c>
      <c r="AK194" s="1">
        <f>SUMIF($J$2:K194,J194,AI$2:AJ194)-AI194</f>
        <v>26</v>
      </c>
      <c r="AL194" s="1">
        <f>SUMIF($AY$2:AZ194,AY194,$BI$2:BJ194)-BI194</f>
        <v>40</v>
      </c>
      <c r="AM194" s="1">
        <f>IFERROR((AK194)/(COUNTIF($J$2:K194,J194)-1),0)</f>
        <v>0.9285714285714286</v>
      </c>
      <c r="AN194" s="1">
        <f>IFERROR((AL194)/(COUNTIF($J$2:K194,K194)-1),0)</f>
        <v>1.4285714285714286</v>
      </c>
      <c r="AT194" s="1" t="str">
        <f t="shared" si="132"/>
        <v>Wolfsberger AC</v>
      </c>
      <c r="AU194" s="1" t="str">
        <f t="shared" si="133"/>
        <v>LASK</v>
      </c>
      <c r="AV194">
        <f t="shared" si="134"/>
        <v>3</v>
      </c>
      <c r="AW194" s="1">
        <f t="shared" si="135"/>
        <v>0</v>
      </c>
      <c r="AY194" t="str">
        <f t="shared" si="136"/>
        <v>LASK</v>
      </c>
      <c r="AZ194" t="str">
        <f t="shared" si="137"/>
        <v>Wolfsberger AC</v>
      </c>
      <c r="BA194">
        <f t="shared" si="138"/>
        <v>3</v>
      </c>
      <c r="BB194">
        <f t="shared" si="139"/>
        <v>0</v>
      </c>
      <c r="BD194" t="str">
        <f t="shared" si="140"/>
        <v>LASK</v>
      </c>
      <c r="BE194" t="str">
        <f t="shared" si="141"/>
        <v>Wolfsberger AC</v>
      </c>
      <c r="BF194">
        <f t="shared" si="142"/>
        <v>0</v>
      </c>
      <c r="BG194">
        <f t="shared" si="143"/>
        <v>3</v>
      </c>
      <c r="BI194">
        <f t="shared" si="144"/>
        <v>3</v>
      </c>
      <c r="BJ194">
        <f t="shared" si="145"/>
        <v>0</v>
      </c>
    </row>
    <row r="195" spans="1:62" x14ac:dyDescent="0.3">
      <c r="A195" t="s">
        <v>47</v>
      </c>
      <c r="B195" s="15" t="s">
        <v>162</v>
      </c>
      <c r="C195" t="s">
        <v>106</v>
      </c>
      <c r="D195" t="s">
        <v>117</v>
      </c>
      <c r="E195" t="s">
        <v>43</v>
      </c>
      <c r="F195" s="11">
        <v>0.66666666666666663</v>
      </c>
      <c r="G195">
        <v>5193</v>
      </c>
      <c r="H195" s="1">
        <v>6</v>
      </c>
      <c r="I195" s="1">
        <v>0</v>
      </c>
      <c r="J195" s="1" t="s">
        <v>58</v>
      </c>
      <c r="K195" s="1" t="s">
        <v>71</v>
      </c>
      <c r="L195" s="1">
        <v>0</v>
      </c>
      <c r="M195" s="1">
        <v>0</v>
      </c>
      <c r="N195" s="1" t="str">
        <f t="shared" si="121"/>
        <v>U</v>
      </c>
      <c r="O195" s="1" t="str">
        <f t="shared" si="122"/>
        <v>U</v>
      </c>
      <c r="P195" s="1">
        <f t="shared" si="123"/>
        <v>0</v>
      </c>
      <c r="Q195" s="4">
        <f>IFERROR((SUMIF($J$2:K195,J195,$L$2:M195)-L195)/(COUNTIF($J$2:K195,J195)-1),0)</f>
        <v>1.3142857142857143</v>
      </c>
      <c r="R195" s="4">
        <f>IFERROR((SUMIF($AT$2:AT195,AT195,$AV$2:AW195)-AV195)/(COUNTIF($J$2:K195,J195)-1),0)</f>
        <v>0.54285714285714282</v>
      </c>
      <c r="S195" s="4">
        <f t="shared" si="124"/>
        <v>0.77142857142857146</v>
      </c>
      <c r="T195" s="5">
        <f>IFERROR((SUMIF($AY$2:AZ195,AY195,$BA$2:BB195)-BA195)/(COUNTIF($J$2:K195,K195)-1),0)</f>
        <v>1.7241379310344827</v>
      </c>
      <c r="U195" s="5">
        <f>IFERROR((SUMIF($BD$2:BE195,BD195,$BF$2:BG195)-BF195)/(COUNTIF($J$2:K195,K195)-1),0)</f>
        <v>1.0689655172413792</v>
      </c>
      <c r="V195" s="5">
        <f t="shared" si="125"/>
        <v>0.65517241379310343</v>
      </c>
      <c r="W195" s="9">
        <f>IFERROR((SUMIF($J$2:J195,J195,L$2:L195)-L195)/(COUNTIF($J$2:J195,J195)-1),0)</f>
        <v>1.5</v>
      </c>
      <c r="X195" s="9">
        <f>IFERROR((SUMIF($J$2:J195,J195,M$2:M195)-M195)/(COUNTIF($J$2:J195,J195)-1),0)</f>
        <v>1.1875</v>
      </c>
      <c r="Y195" s="9">
        <f t="shared" si="126"/>
        <v>0.3125</v>
      </c>
      <c r="Z195" s="1">
        <f>IFERROR((SUMIF($K$2:K195,J195,$M$2:M195))/(COUNTIF($K$2:K195,J195)),0)</f>
        <v>1.1578947368421053</v>
      </c>
      <c r="AA195" s="1">
        <f>IFERROR((SUMIF($K$2:K195,J195,$L$2:L195))/(COUNTIF($K$2:K195,J195)),0)</f>
        <v>1.4736842105263157</v>
      </c>
      <c r="AB195" s="1">
        <f t="shared" si="127"/>
        <v>-0.3157894736842104</v>
      </c>
      <c r="AC195" s="9">
        <f>IFERROR((SUMIF($J$2:J195,K195,$L$2:L195))/(COUNTIF($J$2:J195,K195)),0)</f>
        <v>1.6428571428571428</v>
      </c>
      <c r="AD195" s="9">
        <f>IFERROR((SUMIF($J$2:J195,K195,$M$2:M195))/(COUNTIF($J$2:J195,K195)),0)</f>
        <v>1.2857142857142858</v>
      </c>
      <c r="AE195" s="9">
        <f t="shared" si="128"/>
        <v>0.35714285714285698</v>
      </c>
      <c r="AF195" s="1">
        <f>IFERROR((SUMIF(K$2:K195,K195,M$2:M195)-M195)/(COUNTIF($K$2:K195,K195)-1),0)</f>
        <v>1.8</v>
      </c>
      <c r="AG195" s="1">
        <f>IFERROR((SUMIF(K$2:K195,K195,L$2:L195)-L195)/(COUNTIF($K$2:K195,K195)-1),0)</f>
        <v>0.8666666666666667</v>
      </c>
      <c r="AH195" s="1">
        <f t="shared" si="129"/>
        <v>0.93333333333333335</v>
      </c>
      <c r="AI195" s="1">
        <f t="shared" si="130"/>
        <v>1</v>
      </c>
      <c r="AJ195" s="1">
        <f t="shared" si="131"/>
        <v>1</v>
      </c>
      <c r="AK195" s="1">
        <f>SUMIF($J$2:K195,J195,AI$2:AJ195)-AI195</f>
        <v>44</v>
      </c>
      <c r="AL195" s="1">
        <f>SUMIF($AY$2:AZ195,AY195,$BI$2:BJ195)-BI195</f>
        <v>51</v>
      </c>
      <c r="AM195" s="1">
        <f>IFERROR((AK195)/(COUNTIF($J$2:K195,J195)-1),0)</f>
        <v>1.2571428571428571</v>
      </c>
      <c r="AN195" s="1">
        <f>IFERROR((AL195)/(COUNTIF($J$2:K195,K195)-1),0)</f>
        <v>1.7586206896551724</v>
      </c>
      <c r="AT195" s="1" t="str">
        <f t="shared" si="132"/>
        <v>SC Rheindorf Altach</v>
      </c>
      <c r="AU195" s="1" t="str">
        <f t="shared" si="133"/>
        <v>SK Rapid Wien</v>
      </c>
      <c r="AV195">
        <f t="shared" si="134"/>
        <v>0</v>
      </c>
      <c r="AW195" s="1">
        <f t="shared" si="135"/>
        <v>0</v>
      </c>
      <c r="AY195" t="str">
        <f t="shared" si="136"/>
        <v>SK Rapid Wien</v>
      </c>
      <c r="AZ195" t="str">
        <f t="shared" si="137"/>
        <v>SC Rheindorf Altach</v>
      </c>
      <c r="BA195">
        <f t="shared" si="138"/>
        <v>0</v>
      </c>
      <c r="BB195">
        <f t="shared" si="139"/>
        <v>0</v>
      </c>
      <c r="BD195" t="str">
        <f t="shared" si="140"/>
        <v>SK Rapid Wien</v>
      </c>
      <c r="BE195" t="str">
        <f t="shared" si="141"/>
        <v>SC Rheindorf Altach</v>
      </c>
      <c r="BF195">
        <f t="shared" si="142"/>
        <v>0</v>
      </c>
      <c r="BG195">
        <f t="shared" si="143"/>
        <v>0</v>
      </c>
      <c r="BI195">
        <f t="shared" si="144"/>
        <v>1</v>
      </c>
      <c r="BJ195">
        <f t="shared" si="145"/>
        <v>1</v>
      </c>
    </row>
    <row r="196" spans="1:62" x14ac:dyDescent="0.3">
      <c r="A196" t="s">
        <v>47</v>
      </c>
      <c r="B196" s="15">
        <v>43170</v>
      </c>
      <c r="C196" t="s">
        <v>106</v>
      </c>
      <c r="D196" t="s">
        <v>117</v>
      </c>
      <c r="E196" t="s">
        <v>64</v>
      </c>
      <c r="F196" s="11">
        <v>0.6875</v>
      </c>
      <c r="G196">
        <v>4176</v>
      </c>
      <c r="H196" s="1">
        <v>3</v>
      </c>
      <c r="I196" s="1">
        <v>0</v>
      </c>
      <c r="J196" s="1" t="s">
        <v>76</v>
      </c>
      <c r="K196" s="1" t="s">
        <v>40</v>
      </c>
      <c r="L196" s="1">
        <v>2</v>
      </c>
      <c r="M196" s="1">
        <v>2</v>
      </c>
      <c r="N196" s="1" t="str">
        <f t="shared" si="121"/>
        <v>U</v>
      </c>
      <c r="O196" s="1" t="str">
        <f t="shared" si="122"/>
        <v>U</v>
      </c>
      <c r="P196" s="1">
        <f t="shared" si="123"/>
        <v>0</v>
      </c>
      <c r="Q196" s="4">
        <f>IFERROR((SUMIF($J$2:K196,J196,$L$2:M196)-L196)/(COUNTIF($J$2:K196,J196)-1),0)</f>
        <v>1.7586206896551724</v>
      </c>
      <c r="R196" s="4">
        <f>IFERROR((SUMIF($AT$2:AT196,AT196,$AV$2:AW196)-AV196)/(COUNTIF($J$2:K196,J196)-1),0)</f>
        <v>0.68965517241379315</v>
      </c>
      <c r="S196" s="4">
        <f t="shared" si="124"/>
        <v>1.0689655172413792</v>
      </c>
      <c r="T196" s="5">
        <f>IFERROR((SUMIF($AY$2:AZ196,AY196,$BA$2:BB196)-BA196)/(COUNTIF($J$2:K196,K196)-1),0)</f>
        <v>2.2045454545454546</v>
      </c>
      <c r="U196" s="5">
        <f>IFERROR((SUMIF($BD$2:BE196,BD196,$BF$2:BG196)-BF196)/(COUNTIF($J$2:K196,K196)-1),0)</f>
        <v>0.56818181818181823</v>
      </c>
      <c r="V196" s="5">
        <f t="shared" si="125"/>
        <v>1.6363636363636362</v>
      </c>
      <c r="W196" s="9">
        <f>IFERROR((SUMIF($J$2:J196,J196,L$2:L196)-L196)/(COUNTIF($J$2:J196,J196)-1),0)</f>
        <v>1.6428571428571428</v>
      </c>
      <c r="X196" s="9">
        <f>IFERROR((SUMIF($J$2:J196,J196,M$2:M196)-M196)/(COUNTIF($J$2:J196,J196)-1),0)</f>
        <v>1.4285714285714286</v>
      </c>
      <c r="Y196" s="9">
        <f t="shared" si="126"/>
        <v>0.21428571428571419</v>
      </c>
      <c r="Z196" s="1">
        <f>IFERROR((SUMIF($K$2:K196,J196,$M$2:M196))/(COUNTIF($K$2:K196,J196)),0)</f>
        <v>1.8666666666666667</v>
      </c>
      <c r="AA196" s="1">
        <f>IFERROR((SUMIF($K$2:K196,J196,$L$2:L196))/(COUNTIF($K$2:K196,J196)),0)</f>
        <v>1.3333333333333333</v>
      </c>
      <c r="AB196" s="1">
        <f t="shared" si="127"/>
        <v>0.53333333333333344</v>
      </c>
      <c r="AC196" s="9">
        <f>IFERROR((SUMIF($J$2:J196,K196,$L$2:L196))/(COUNTIF($J$2:J196,K196)),0)</f>
        <v>2.4761904761904763</v>
      </c>
      <c r="AD196" s="9">
        <f>IFERROR((SUMIF($J$2:J196,K196,$M$2:M196))/(COUNTIF($J$2:J196,K196)),0)</f>
        <v>0.42857142857142855</v>
      </c>
      <c r="AE196" s="9">
        <f t="shared" si="128"/>
        <v>2.0476190476190479</v>
      </c>
      <c r="AF196" s="1">
        <f>IFERROR((SUMIF(K$2:K196,K196,M$2:M196)-M196)/(COUNTIF($K$2:K196,K196)-1),0)</f>
        <v>1.9565217391304348</v>
      </c>
      <c r="AG196" s="1">
        <f>IFERROR((SUMIF(K$2:K196,K196,L$2:L196)-L196)/(COUNTIF($K$2:K196,K196)-1),0)</f>
        <v>0.69565217391304346</v>
      </c>
      <c r="AH196" s="1">
        <f t="shared" si="129"/>
        <v>1.2608695652173914</v>
      </c>
      <c r="AI196" s="1">
        <f t="shared" si="130"/>
        <v>1</v>
      </c>
      <c r="AJ196" s="1">
        <f t="shared" si="131"/>
        <v>1</v>
      </c>
      <c r="AK196" s="1">
        <f>SUMIF($J$2:K196,J196,AI$2:AJ196)-AI196</f>
        <v>46</v>
      </c>
      <c r="AL196" s="1">
        <f>SUMIF($AY$2:AZ196,AY196,$BI$2:BJ196)-BI196</f>
        <v>101</v>
      </c>
      <c r="AM196" s="1">
        <f>IFERROR((AK196)/(COUNTIF($J$2:K196,J196)-1),0)</f>
        <v>1.5862068965517242</v>
      </c>
      <c r="AN196" s="1">
        <f>IFERROR((AL196)/(COUNTIF($J$2:K196,K196)-1),0)</f>
        <v>2.2954545454545454</v>
      </c>
      <c r="AT196" s="1" t="str">
        <f t="shared" si="132"/>
        <v>SV Mattersburg</v>
      </c>
      <c r="AU196" s="1" t="str">
        <f t="shared" si="133"/>
        <v>Red Bull Salzburg</v>
      </c>
      <c r="AV196">
        <f t="shared" si="134"/>
        <v>2</v>
      </c>
      <c r="AW196" s="1">
        <f t="shared" si="135"/>
        <v>2</v>
      </c>
      <c r="AY196" t="str">
        <f t="shared" si="136"/>
        <v>Red Bull Salzburg</v>
      </c>
      <c r="AZ196" t="str">
        <f t="shared" si="137"/>
        <v>SV Mattersburg</v>
      </c>
      <c r="BA196">
        <f t="shared" si="138"/>
        <v>2</v>
      </c>
      <c r="BB196">
        <f t="shared" si="139"/>
        <v>2</v>
      </c>
      <c r="BD196" t="str">
        <f t="shared" si="140"/>
        <v>Red Bull Salzburg</v>
      </c>
      <c r="BE196" t="str">
        <f t="shared" si="141"/>
        <v>SV Mattersburg</v>
      </c>
      <c r="BF196">
        <f t="shared" si="142"/>
        <v>2</v>
      </c>
      <c r="BG196">
        <f t="shared" si="143"/>
        <v>2</v>
      </c>
      <c r="BI196">
        <f t="shared" si="144"/>
        <v>1</v>
      </c>
      <c r="BJ196">
        <f t="shared" si="145"/>
        <v>1</v>
      </c>
    </row>
    <row r="197" spans="1:62" x14ac:dyDescent="0.3">
      <c r="A197" t="s">
        <v>72</v>
      </c>
      <c r="B197" s="15">
        <v>43174</v>
      </c>
      <c r="C197" t="s">
        <v>106</v>
      </c>
      <c r="D197" t="s">
        <v>117</v>
      </c>
      <c r="E197" t="s">
        <v>61</v>
      </c>
      <c r="F197" s="11">
        <v>0.87847222222222221</v>
      </c>
      <c r="G197">
        <v>29320</v>
      </c>
      <c r="H197" s="1">
        <v>4</v>
      </c>
      <c r="I197" s="1">
        <v>0</v>
      </c>
      <c r="J197" s="1" t="s">
        <v>40</v>
      </c>
      <c r="K197" s="1" t="s">
        <v>119</v>
      </c>
      <c r="L197" s="1">
        <v>0</v>
      </c>
      <c r="M197" s="1">
        <v>0</v>
      </c>
      <c r="N197" s="1" t="str">
        <f t="shared" si="121"/>
        <v>U</v>
      </c>
      <c r="O197" s="1" t="str">
        <f t="shared" si="122"/>
        <v>U</v>
      </c>
      <c r="P197" s="1">
        <f t="shared" si="123"/>
        <v>0</v>
      </c>
      <c r="Q197" s="4">
        <f>IFERROR((SUMIF($J$2:K197,J197,$L$2:M197)-L197)/(COUNTIF($J$2:K197,J197)-1),0)</f>
        <v>2.2000000000000002</v>
      </c>
      <c r="R197" s="4">
        <f>IFERROR((SUMIF($AT$2:AT197,AT197,$AV$2:AW197)-AV197)/(COUNTIF($J$2:K197,J197)-1),0)</f>
        <v>0.2</v>
      </c>
      <c r="S197" s="4">
        <f t="shared" si="124"/>
        <v>2</v>
      </c>
      <c r="T197" s="5">
        <f>IFERROR((SUMIF($AY$2:AZ197,AY197,$BA$2:BB197)-BA197)/(COUNTIF($J$2:K197,K197)-1),0)</f>
        <v>1</v>
      </c>
      <c r="U197" s="5">
        <f>IFERROR((SUMIF($BD$2:BE197,BD197,$BF$2:BG197)-BF197)/(COUNTIF($J$2:K197,K197)-1),0)</f>
        <v>2</v>
      </c>
      <c r="V197" s="5">
        <f t="shared" si="125"/>
        <v>-1</v>
      </c>
      <c r="W197" s="9">
        <f>IFERROR((SUMIF($J$2:J197,J197,L$2:L197)-L197)/(COUNTIF($J$2:J197,J197)-1),0)</f>
        <v>2.4761904761904763</v>
      </c>
      <c r="X197" s="9">
        <f>IFERROR((SUMIF($J$2:J197,J197,M$2:M197)-M197)/(COUNTIF($J$2:J197,J197)-1),0)</f>
        <v>0.42857142857142855</v>
      </c>
      <c r="Y197" s="9">
        <f t="shared" si="126"/>
        <v>2.0476190476190479</v>
      </c>
      <c r="Z197" s="1">
        <f>IFERROR((SUMIF($K$2:K197,J197,$M$2:M197))/(COUNTIF($K$2:K197,J197)),0)</f>
        <v>1.9583333333333333</v>
      </c>
      <c r="AA197" s="1">
        <f>IFERROR((SUMIF($K$2:K197,J197,$L$2:L197))/(COUNTIF($K$2:K197,J197)),0)</f>
        <v>0.75</v>
      </c>
      <c r="AB197" s="1">
        <f t="shared" si="127"/>
        <v>1.2083333333333333</v>
      </c>
      <c r="AC197" s="9">
        <f>IFERROR((SUMIF($J$2:J197,K197,$L$2:L197))/(COUNTIF($J$2:J197,K197)),0)</f>
        <v>1</v>
      </c>
      <c r="AD197" s="9">
        <f>IFERROR((SUMIF($J$2:J197,K197,$M$2:M197))/(COUNTIF($J$2:J197,K197)),0)</f>
        <v>2</v>
      </c>
      <c r="AE197" s="9">
        <f t="shared" si="128"/>
        <v>-1</v>
      </c>
      <c r="AF197" s="1">
        <f>IFERROR((SUMIF(K$2:K197,K197,M$2:M197)-M197)/(COUNTIF($K$2:K197,K197)-1),0)</f>
        <v>0</v>
      </c>
      <c r="AG197" s="1">
        <f>IFERROR((SUMIF(K$2:K197,K197,L$2:L197)-L197)/(COUNTIF($K$2:K197,K197)-1),0)</f>
        <v>0</v>
      </c>
      <c r="AH197" s="1">
        <f t="shared" si="129"/>
        <v>0</v>
      </c>
      <c r="AI197" s="1">
        <f t="shared" si="130"/>
        <v>1</v>
      </c>
      <c r="AJ197" s="1">
        <f t="shared" si="131"/>
        <v>1</v>
      </c>
      <c r="AK197" s="1">
        <f>SUMIF($J$2:K197,J197,AI$2:AJ197)-AI197</f>
        <v>102</v>
      </c>
      <c r="AL197" s="1">
        <f>SUMIF($AY$2:AZ197,AY197,$BI$2:BJ197)-BI197</f>
        <v>0</v>
      </c>
      <c r="AM197" s="1">
        <f>IFERROR((AK197)/(COUNTIF($J$2:K197,J197)-1),0)</f>
        <v>2.2666666666666666</v>
      </c>
      <c r="AN197" s="1">
        <f>IFERROR((AL197)/(COUNTIF($J$2:K197,K197)-1),0)</f>
        <v>0</v>
      </c>
      <c r="AT197" s="1" t="str">
        <f t="shared" si="132"/>
        <v>Red Bull Salzburg</v>
      </c>
      <c r="AU197" s="1" t="str">
        <f t="shared" si="133"/>
        <v>Borussia Dortmund</v>
      </c>
      <c r="AV197">
        <f t="shared" si="134"/>
        <v>0</v>
      </c>
      <c r="AW197" s="1">
        <f t="shared" si="135"/>
        <v>0</v>
      </c>
      <c r="AY197" t="str">
        <f t="shared" si="136"/>
        <v>Borussia Dortmund</v>
      </c>
      <c r="AZ197" t="str">
        <f t="shared" si="137"/>
        <v>Red Bull Salzburg</v>
      </c>
      <c r="BA197">
        <f t="shared" si="138"/>
        <v>0</v>
      </c>
      <c r="BB197">
        <f t="shared" si="139"/>
        <v>0</v>
      </c>
      <c r="BD197" t="str">
        <f t="shared" si="140"/>
        <v>Borussia Dortmund</v>
      </c>
      <c r="BE197" t="str">
        <f t="shared" si="141"/>
        <v>Red Bull Salzburg</v>
      </c>
      <c r="BF197">
        <f t="shared" si="142"/>
        <v>0</v>
      </c>
      <c r="BG197">
        <f t="shared" si="143"/>
        <v>0</v>
      </c>
      <c r="BI197">
        <f t="shared" si="144"/>
        <v>1</v>
      </c>
      <c r="BJ197">
        <f t="shared" si="145"/>
        <v>1</v>
      </c>
    </row>
    <row r="198" spans="1:62" x14ac:dyDescent="0.3">
      <c r="A198" t="s">
        <v>47</v>
      </c>
      <c r="B198" s="15" t="s">
        <v>188</v>
      </c>
      <c r="C198" t="s">
        <v>106</v>
      </c>
      <c r="D198" t="s">
        <v>117</v>
      </c>
      <c r="E198" t="s">
        <v>43</v>
      </c>
      <c r="F198" s="11">
        <v>0.77083333333333337</v>
      </c>
      <c r="G198">
        <v>7154</v>
      </c>
      <c r="H198" s="1">
        <v>7</v>
      </c>
      <c r="I198" s="1">
        <v>0</v>
      </c>
      <c r="J198" s="1" t="s">
        <v>68</v>
      </c>
      <c r="K198" s="1" t="s">
        <v>58</v>
      </c>
      <c r="L198" s="1">
        <v>1</v>
      </c>
      <c r="M198" s="1">
        <v>0</v>
      </c>
      <c r="N198" s="1" t="str">
        <f t="shared" si="121"/>
        <v>S</v>
      </c>
      <c r="O198" s="1" t="str">
        <f t="shared" si="122"/>
        <v>N</v>
      </c>
      <c r="P198" s="1">
        <f t="shared" si="123"/>
        <v>1</v>
      </c>
      <c r="Q198" s="4">
        <f>IFERROR((SUMIF($J$2:K198,J198,$L$2:M198)-L198)/(COUNTIF($J$2:K198,J198)-1),0)</f>
        <v>1.911764705882353</v>
      </c>
      <c r="R198" s="4">
        <f>IFERROR((SUMIF($AT$2:AT198,AT198,$AV$2:AW198)-AV198)/(COUNTIF($J$2:K198,J198)-1),0)</f>
        <v>0.5</v>
      </c>
      <c r="S198" s="4">
        <f t="shared" si="124"/>
        <v>1.411764705882353</v>
      </c>
      <c r="T198" s="5">
        <f>IFERROR((SUMIF($AY$2:AZ198,AY198,$BA$2:BB198)-BA198)/(COUNTIF($J$2:K198,K198)-1),0)</f>
        <v>1.2777777777777777</v>
      </c>
      <c r="U198" s="5">
        <f>IFERROR((SUMIF($BD$2:BE198,BD198,$BF$2:BG198)-BF198)/(COUNTIF($J$2:K198,K198)-1),0)</f>
        <v>1.3055555555555556</v>
      </c>
      <c r="V198" s="5">
        <f t="shared" si="125"/>
        <v>-2.7777777777777901E-2</v>
      </c>
      <c r="W198" s="9">
        <f>IFERROR((SUMIF($J$2:J198,J198,L$2:L198)-L198)/(COUNTIF($J$2:J198,J198)-1),0)</f>
        <v>2</v>
      </c>
      <c r="X198" s="9">
        <f>IFERROR((SUMIF($J$2:J198,J198,M$2:M198)-M198)/(COUNTIF($J$2:J198,J198)-1),0)</f>
        <v>1.0625</v>
      </c>
      <c r="Y198" s="9">
        <f t="shared" si="126"/>
        <v>0.9375</v>
      </c>
      <c r="Z198" s="1">
        <f>IFERROR((SUMIF($K$2:K198,J198,$M$2:M198))/(COUNTIF($K$2:K198,J198)),0)</f>
        <v>1.8333333333333333</v>
      </c>
      <c r="AA198" s="1">
        <f>IFERROR((SUMIF($K$2:K198,J198,$L$2:L198))/(COUNTIF($K$2:K198,J198)),0)</f>
        <v>1.2222222222222223</v>
      </c>
      <c r="AB198" s="1">
        <f t="shared" si="127"/>
        <v>0.61111111111111094</v>
      </c>
      <c r="AC198" s="9">
        <f>IFERROR((SUMIF($J$2:J198,K198,$L$2:L198))/(COUNTIF($J$2:J198,K198)),0)</f>
        <v>1.411764705882353</v>
      </c>
      <c r="AD198" s="9">
        <f>IFERROR((SUMIF($J$2:J198,K198,$M$2:M198))/(COUNTIF($J$2:J198,K198)),0)</f>
        <v>1.1176470588235294</v>
      </c>
      <c r="AE198" s="9">
        <f t="shared" si="128"/>
        <v>0.29411764705882359</v>
      </c>
      <c r="AF198" s="1">
        <f>IFERROR((SUMIF(K$2:K198,K198,M$2:M198)-M198)/(COUNTIF($K$2:K198,K198)-1),0)</f>
        <v>1.1578947368421053</v>
      </c>
      <c r="AG198" s="1">
        <f>IFERROR((SUMIF(K$2:K198,K198,L$2:L198)-L198)/(COUNTIF($K$2:K198,K198)-1),0)</f>
        <v>1.4736842105263157</v>
      </c>
      <c r="AH198" s="1">
        <f t="shared" si="129"/>
        <v>-0.3157894736842104</v>
      </c>
      <c r="AI198" s="1">
        <f t="shared" si="130"/>
        <v>3</v>
      </c>
      <c r="AJ198" s="1">
        <f t="shared" si="131"/>
        <v>0</v>
      </c>
      <c r="AK198" s="1">
        <f>SUMIF($J$2:K198,J198,AI$2:AJ198)-AI198</f>
        <v>67</v>
      </c>
      <c r="AL198" s="1">
        <f>SUMIF($AY$2:AZ198,AY198,$BI$2:BJ198)-BI198</f>
        <v>45</v>
      </c>
      <c r="AM198" s="1">
        <f>IFERROR((AK198)/(COUNTIF($J$2:K198,J198)-1),0)</f>
        <v>1.9705882352941178</v>
      </c>
      <c r="AN198" s="1">
        <f>IFERROR((AL198)/(COUNTIF($J$2:K198,K198)-1),0)</f>
        <v>1.25</v>
      </c>
      <c r="AT198" s="1" t="str">
        <f t="shared" si="132"/>
        <v>SK Sturm Graz</v>
      </c>
      <c r="AU198" s="1" t="str">
        <f t="shared" si="133"/>
        <v>SC Rheindorf Altach</v>
      </c>
      <c r="AV198">
        <f t="shared" si="134"/>
        <v>0</v>
      </c>
      <c r="AW198" s="1">
        <f t="shared" si="135"/>
        <v>1</v>
      </c>
      <c r="AY198" t="str">
        <f t="shared" si="136"/>
        <v>SC Rheindorf Altach</v>
      </c>
      <c r="AZ198" t="str">
        <f t="shared" si="137"/>
        <v>SK Sturm Graz</v>
      </c>
      <c r="BA198">
        <f t="shared" si="138"/>
        <v>0</v>
      </c>
      <c r="BB198">
        <f t="shared" si="139"/>
        <v>1</v>
      </c>
      <c r="BD198" t="str">
        <f t="shared" si="140"/>
        <v>SC Rheindorf Altach</v>
      </c>
      <c r="BE198" t="str">
        <f t="shared" si="141"/>
        <v>SK Sturm Graz</v>
      </c>
      <c r="BF198">
        <f t="shared" si="142"/>
        <v>1</v>
      </c>
      <c r="BG198">
        <f t="shared" si="143"/>
        <v>0</v>
      </c>
      <c r="BI198">
        <f t="shared" si="144"/>
        <v>0</v>
      </c>
      <c r="BJ198">
        <f t="shared" si="145"/>
        <v>3</v>
      </c>
    </row>
    <row r="199" spans="1:62" x14ac:dyDescent="0.3">
      <c r="A199" t="s">
        <v>47</v>
      </c>
      <c r="B199" s="15" t="s">
        <v>188</v>
      </c>
      <c r="C199" t="s">
        <v>106</v>
      </c>
      <c r="D199" t="s">
        <v>117</v>
      </c>
      <c r="E199" t="s">
        <v>43</v>
      </c>
      <c r="F199" s="11">
        <v>0.77083333333333337</v>
      </c>
      <c r="G199">
        <v>4145</v>
      </c>
      <c r="H199" s="1">
        <v>7</v>
      </c>
      <c r="I199" s="1">
        <v>0</v>
      </c>
      <c r="J199" s="1" t="s">
        <v>0</v>
      </c>
      <c r="K199" s="1" t="s">
        <v>76</v>
      </c>
      <c r="L199" s="1">
        <v>3</v>
      </c>
      <c r="M199" s="1">
        <v>1</v>
      </c>
      <c r="N199" s="1" t="str">
        <f t="shared" si="121"/>
        <v>S</v>
      </c>
      <c r="O199" s="1" t="str">
        <f t="shared" si="122"/>
        <v>N</v>
      </c>
      <c r="P199" s="1">
        <f t="shared" si="123"/>
        <v>2</v>
      </c>
      <c r="Q199" s="4">
        <f>IFERROR((SUMIF($J$2:K199,J199,$L$2:M199)-L199)/(COUNTIF($J$2:K199,J199)-1),0)</f>
        <v>1.3793103448275863</v>
      </c>
      <c r="R199" s="4">
        <f>IFERROR((SUMIF($AT$2:AT199,AT199,$AV$2:AW199)-AV199)/(COUNTIF($J$2:K199,J199)-1),0)</f>
        <v>0.48275862068965519</v>
      </c>
      <c r="S199" s="4">
        <f t="shared" si="124"/>
        <v>0.89655172413793105</v>
      </c>
      <c r="T199" s="5">
        <f>IFERROR((SUMIF($AY$2:AZ199,AY199,$BA$2:BB199)-BA199)/(COUNTIF($J$2:K199,K199)-1),0)</f>
        <v>1.7666666666666666</v>
      </c>
      <c r="U199" s="5">
        <f>IFERROR((SUMIF($BD$2:BE199,BD199,$BF$2:BG199)-BF199)/(COUNTIF($J$2:K199,K199)-1),0)</f>
        <v>1.4</v>
      </c>
      <c r="V199" s="5">
        <f t="shared" si="125"/>
        <v>0.3666666666666667</v>
      </c>
      <c r="W199" s="9">
        <f>IFERROR((SUMIF($J$2:J199,J199,L$2:L199)-L199)/(COUNTIF($J$2:J199,J199)-1),0)</f>
        <v>1.6153846153846154</v>
      </c>
      <c r="X199" s="9">
        <f>IFERROR((SUMIF($J$2:J199,J199,M$2:M199)-M199)/(COUNTIF($J$2:J199,J199)-1),0)</f>
        <v>1.0769230769230769</v>
      </c>
      <c r="Y199" s="9">
        <f t="shared" si="126"/>
        <v>0.53846153846153855</v>
      </c>
      <c r="Z199" s="1">
        <f>IFERROR((SUMIF($K$2:K199,J199,$M$2:M199))/(COUNTIF($K$2:K199,J199)),0)</f>
        <v>1.1875</v>
      </c>
      <c r="AA199" s="1">
        <f>IFERROR((SUMIF($K$2:K199,J199,$L$2:L199))/(COUNTIF($K$2:K199,J199)),0)</f>
        <v>1.375</v>
      </c>
      <c r="AB199" s="1">
        <f t="shared" si="127"/>
        <v>-0.1875</v>
      </c>
      <c r="AC199" s="9">
        <f>IFERROR((SUMIF($J$2:J199,K199,$L$2:L199))/(COUNTIF($J$2:J199,K199)),0)</f>
        <v>1.6666666666666667</v>
      </c>
      <c r="AD199" s="9">
        <f>IFERROR((SUMIF($J$2:J199,K199,$M$2:M199))/(COUNTIF($J$2:J199,K199)),0)</f>
        <v>1.4666666666666666</v>
      </c>
      <c r="AE199" s="9">
        <f t="shared" si="128"/>
        <v>0.20000000000000018</v>
      </c>
      <c r="AF199" s="1">
        <f>IFERROR((SUMIF(K$2:K199,K199,M$2:M199)-M199)/(COUNTIF($K$2:K199,K199)-1),0)</f>
        <v>1.8666666666666667</v>
      </c>
      <c r="AG199" s="1">
        <f>IFERROR((SUMIF(K$2:K199,K199,L$2:L199)-L199)/(COUNTIF($K$2:K199,K199)-1),0)</f>
        <v>1.3333333333333333</v>
      </c>
      <c r="AH199" s="1">
        <f t="shared" si="129"/>
        <v>0.53333333333333344</v>
      </c>
      <c r="AI199" s="1">
        <f t="shared" si="130"/>
        <v>3</v>
      </c>
      <c r="AJ199" s="1">
        <f t="shared" si="131"/>
        <v>0</v>
      </c>
      <c r="AK199" s="1">
        <f>SUMIF($J$2:K199,J199,AI$2:AJ199)-AI199</f>
        <v>43</v>
      </c>
      <c r="AL199" s="1">
        <f>SUMIF($AY$2:AZ199,AY199,$BI$2:BJ199)-BI199</f>
        <v>47</v>
      </c>
      <c r="AM199" s="1">
        <f>IFERROR((AK199)/(COUNTIF($J$2:K199,J199)-1),0)</f>
        <v>1.4827586206896552</v>
      </c>
      <c r="AN199" s="1">
        <f>IFERROR((AL199)/(COUNTIF($J$2:K199,K199)-1),0)</f>
        <v>1.5666666666666667</v>
      </c>
      <c r="AT199" s="1" t="str">
        <f t="shared" si="132"/>
        <v>LASK</v>
      </c>
      <c r="AU199" s="1" t="str">
        <f t="shared" si="133"/>
        <v>SV Mattersburg</v>
      </c>
      <c r="AV199">
        <f t="shared" si="134"/>
        <v>1</v>
      </c>
      <c r="AW199" s="1">
        <f t="shared" si="135"/>
        <v>3</v>
      </c>
      <c r="AY199" t="str">
        <f t="shared" si="136"/>
        <v>SV Mattersburg</v>
      </c>
      <c r="AZ199" t="str">
        <f t="shared" si="137"/>
        <v>LASK</v>
      </c>
      <c r="BA199">
        <f t="shared" si="138"/>
        <v>1</v>
      </c>
      <c r="BB199">
        <f t="shared" si="139"/>
        <v>3</v>
      </c>
      <c r="BD199" t="str">
        <f t="shared" si="140"/>
        <v>SV Mattersburg</v>
      </c>
      <c r="BE199" t="str">
        <f t="shared" si="141"/>
        <v>LASK</v>
      </c>
      <c r="BF199">
        <f t="shared" si="142"/>
        <v>3</v>
      </c>
      <c r="BG199">
        <f t="shared" si="143"/>
        <v>1</v>
      </c>
      <c r="BI199">
        <f t="shared" si="144"/>
        <v>0</v>
      </c>
      <c r="BJ199">
        <f t="shared" si="145"/>
        <v>3</v>
      </c>
    </row>
    <row r="200" spans="1:62" x14ac:dyDescent="0.3">
      <c r="A200" t="s">
        <v>47</v>
      </c>
      <c r="B200" s="15" t="s">
        <v>188</v>
      </c>
      <c r="C200" t="s">
        <v>106</v>
      </c>
      <c r="D200" t="s">
        <v>117</v>
      </c>
      <c r="E200" t="s">
        <v>43</v>
      </c>
      <c r="F200" s="11">
        <v>0.77083333333333337</v>
      </c>
      <c r="G200">
        <v>1346</v>
      </c>
      <c r="H200" s="1">
        <v>7</v>
      </c>
      <c r="I200" s="1">
        <v>0</v>
      </c>
      <c r="J200" s="1" t="s">
        <v>65</v>
      </c>
      <c r="K200" s="1" t="s">
        <v>56</v>
      </c>
      <c r="L200" s="1">
        <v>1</v>
      </c>
      <c r="M200" s="1">
        <v>2</v>
      </c>
      <c r="N200" s="1" t="str">
        <f t="shared" si="121"/>
        <v>N</v>
      </c>
      <c r="O200" s="1" t="str">
        <f t="shared" si="122"/>
        <v>S</v>
      </c>
      <c r="P200" s="1">
        <f t="shared" si="123"/>
        <v>-1</v>
      </c>
      <c r="Q200" s="4">
        <f>IFERROR((SUMIF($J$2:K200,J200,$L$2:M200)-L200)/(COUNTIF($J$2:K200,J200)-1),0)</f>
        <v>0.62962962962962965</v>
      </c>
      <c r="R200" s="4">
        <f>IFERROR((SUMIF($AT$2:AT200,AT200,$AV$2:AW200)-AV200)/(COUNTIF($J$2:K200,J200)-1),0)</f>
        <v>0.88888888888888884</v>
      </c>
      <c r="S200" s="4">
        <f t="shared" si="124"/>
        <v>-0.25925925925925919</v>
      </c>
      <c r="T200" s="5">
        <f>IFERROR((SUMIF($AY$2:AZ200,AY200,$BA$2:BB200)-BA200)/(COUNTIF($J$2:K200,K200)-1),0)</f>
        <v>1.8214285714285714</v>
      </c>
      <c r="U200" s="5">
        <f>IFERROR((SUMIF($BD$2:BE200,BD200,$BF$2:BG200)-BF200)/(COUNTIF($J$2:K200,K200)-1),0)</f>
        <v>1.7857142857142858</v>
      </c>
      <c r="V200" s="5">
        <f t="shared" si="125"/>
        <v>3.5714285714285587E-2</v>
      </c>
      <c r="W200" s="9">
        <f>IFERROR((SUMIF($J$2:J200,J200,L$2:L200)-L200)/(COUNTIF($J$2:J200,J200)-1),0)</f>
        <v>0.5</v>
      </c>
      <c r="X200" s="9">
        <f>IFERROR((SUMIF($J$2:J200,J200,M$2:M200)-M200)/(COUNTIF($J$2:J200,J200)-1),0)</f>
        <v>2</v>
      </c>
      <c r="Y200" s="9">
        <f t="shared" si="126"/>
        <v>-1.5</v>
      </c>
      <c r="Z200" s="1">
        <f>IFERROR((SUMIF($K$2:K200,J200,$M$2:M200))/(COUNTIF($K$2:K200,J200)),0)</f>
        <v>0.73333333333333328</v>
      </c>
      <c r="AA200" s="1">
        <f>IFERROR((SUMIF($K$2:K200,J200,$L$2:L200))/(COUNTIF($K$2:K200,J200)),0)</f>
        <v>2.5333333333333332</v>
      </c>
      <c r="AB200" s="1">
        <f t="shared" si="127"/>
        <v>-1.7999999999999998</v>
      </c>
      <c r="AC200" s="9">
        <f>IFERROR((SUMIF($J$2:J200,K200,$L$2:L200))/(COUNTIF($J$2:J200,K200)),0)</f>
        <v>2.0769230769230771</v>
      </c>
      <c r="AD200" s="9">
        <f>IFERROR((SUMIF($J$2:J200,K200,$M$2:M200))/(COUNTIF($J$2:J200,K200)),0)</f>
        <v>1.2307692307692308</v>
      </c>
      <c r="AE200" s="9">
        <f t="shared" si="128"/>
        <v>0.84615384615384626</v>
      </c>
      <c r="AF200" s="1">
        <f>IFERROR((SUMIF(K$2:K200,K200,M$2:M200)-M200)/(COUNTIF($K$2:K200,K200)-1),0)</f>
        <v>1.6</v>
      </c>
      <c r="AG200" s="1">
        <f>IFERROR((SUMIF(K$2:K200,K200,L$2:L200)-L200)/(COUNTIF($K$2:K200,K200)-1),0)</f>
        <v>2.2666666666666666</v>
      </c>
      <c r="AH200" s="1">
        <f t="shared" si="129"/>
        <v>-0.66666666666666652</v>
      </c>
      <c r="AI200" s="1">
        <f t="shared" si="130"/>
        <v>0</v>
      </c>
      <c r="AJ200" s="1">
        <f t="shared" si="131"/>
        <v>3</v>
      </c>
      <c r="AK200" s="1">
        <f>SUMIF($J$2:K200,J200,AI$2:AJ200)-AI200</f>
        <v>10</v>
      </c>
      <c r="AL200" s="1">
        <f>SUMIF($AY$2:AZ200,AY200,$BI$2:BJ200)-BI200</f>
        <v>43</v>
      </c>
      <c r="AM200" s="1">
        <f>IFERROR((AK200)/(COUNTIF($J$2:K200,J200)-1),0)</f>
        <v>0.37037037037037035</v>
      </c>
      <c r="AN200" s="1">
        <f>IFERROR((AL200)/(COUNTIF($J$2:K200,K200)-1),0)</f>
        <v>1.5357142857142858</v>
      </c>
      <c r="AT200" s="1" t="str">
        <f t="shared" si="132"/>
        <v>SKN St. Pölten</v>
      </c>
      <c r="AU200" s="1" t="str">
        <f t="shared" si="133"/>
        <v>FC Admira Wacker Mödling</v>
      </c>
      <c r="AV200">
        <f t="shared" si="134"/>
        <v>2</v>
      </c>
      <c r="AW200" s="1">
        <f t="shared" si="135"/>
        <v>1</v>
      </c>
      <c r="AY200" t="str">
        <f t="shared" si="136"/>
        <v>FC Admira Wacker Mödling</v>
      </c>
      <c r="AZ200" t="str">
        <f t="shared" si="137"/>
        <v>SKN St. Pölten</v>
      </c>
      <c r="BA200">
        <f t="shared" si="138"/>
        <v>2</v>
      </c>
      <c r="BB200">
        <f t="shared" si="139"/>
        <v>1</v>
      </c>
      <c r="BD200" t="str">
        <f t="shared" si="140"/>
        <v>FC Admira Wacker Mödling</v>
      </c>
      <c r="BE200" t="str">
        <f t="shared" si="141"/>
        <v>SKN St. Pölten</v>
      </c>
      <c r="BF200">
        <f t="shared" si="142"/>
        <v>1</v>
      </c>
      <c r="BG200">
        <f t="shared" si="143"/>
        <v>2</v>
      </c>
      <c r="BI200">
        <f t="shared" si="144"/>
        <v>3</v>
      </c>
      <c r="BJ200">
        <f t="shared" si="145"/>
        <v>0</v>
      </c>
    </row>
    <row r="201" spans="1:62" x14ac:dyDescent="0.3">
      <c r="A201" t="s">
        <v>47</v>
      </c>
      <c r="B201" s="15" t="s">
        <v>188</v>
      </c>
      <c r="C201" t="s">
        <v>106</v>
      </c>
      <c r="D201" t="s">
        <v>117</v>
      </c>
      <c r="E201" t="s">
        <v>43</v>
      </c>
      <c r="F201" s="11">
        <v>0.66666666666666663</v>
      </c>
      <c r="G201">
        <v>12700</v>
      </c>
      <c r="H201" s="1">
        <v>7</v>
      </c>
      <c r="I201" s="1">
        <v>0</v>
      </c>
      <c r="J201" s="1" t="s">
        <v>71</v>
      </c>
      <c r="K201" s="1" t="s">
        <v>49</v>
      </c>
      <c r="L201" s="1">
        <v>5</v>
      </c>
      <c r="M201" s="1">
        <v>1</v>
      </c>
      <c r="N201" s="1" t="str">
        <f t="shared" si="121"/>
        <v>S</v>
      </c>
      <c r="O201" s="1" t="str">
        <f t="shared" si="122"/>
        <v>N</v>
      </c>
      <c r="P201" s="1">
        <f t="shared" si="123"/>
        <v>4</v>
      </c>
      <c r="Q201" s="4">
        <f>IFERROR((SUMIF($J$2:K201,J201,$L$2:M201)-L201)/(COUNTIF($J$2:K201,J201)-1),0)</f>
        <v>1.6666666666666667</v>
      </c>
      <c r="R201" s="4">
        <f>IFERROR((SUMIF($AT$2:AT201,AT201,$AV$2:AW201)-AV201)/(COUNTIF($J$2:K201,J201)-1),0)</f>
        <v>0.6</v>
      </c>
      <c r="S201" s="4">
        <f t="shared" si="124"/>
        <v>1.0666666666666669</v>
      </c>
      <c r="T201" s="5">
        <f>IFERROR((SUMIF($AY$2:AZ201,AY201,$BA$2:BB201)-BA201)/(COUNTIF($J$2:K201,K201)-1),0)</f>
        <v>0.7931034482758621</v>
      </c>
      <c r="U201" s="5">
        <f>IFERROR((SUMIF($BD$2:BE201,BD201,$BF$2:BG201)-BF201)/(COUNTIF($J$2:K201,K201)-1),0)</f>
        <v>1.4482758620689655</v>
      </c>
      <c r="V201" s="5">
        <f t="shared" si="125"/>
        <v>-0.65517241379310343</v>
      </c>
      <c r="W201" s="9">
        <f>IFERROR((SUMIF($J$2:J201,J201,L$2:L201)-L201)/(COUNTIF($J$2:J201,J201)-1),0)</f>
        <v>1.6428571428571428</v>
      </c>
      <c r="X201" s="9">
        <f>IFERROR((SUMIF($J$2:J201,J201,M$2:M201)-M201)/(COUNTIF($J$2:J201,J201)-1),0)</f>
        <v>1.2857142857142858</v>
      </c>
      <c r="Y201" s="9">
        <f t="shared" si="126"/>
        <v>0.35714285714285698</v>
      </c>
      <c r="Z201" s="1">
        <f>IFERROR((SUMIF($K$2:K201,J201,$M$2:M201))/(COUNTIF($K$2:K201,J201)),0)</f>
        <v>1.6875</v>
      </c>
      <c r="AA201" s="1">
        <f>IFERROR((SUMIF($K$2:K201,J201,$L$2:L201))/(COUNTIF($K$2:K201,J201)),0)</f>
        <v>0.8125</v>
      </c>
      <c r="AB201" s="1">
        <f t="shared" si="127"/>
        <v>0.875</v>
      </c>
      <c r="AC201" s="9">
        <f>IFERROR((SUMIF($J$2:J201,K201,$L$2:L201))/(COUNTIF($J$2:J201,K201)),0)</f>
        <v>0.6428571428571429</v>
      </c>
      <c r="AD201" s="9">
        <f>IFERROR((SUMIF($J$2:J201,K201,$M$2:M201))/(COUNTIF($J$2:J201,K201)),0)</f>
        <v>1.1428571428571428</v>
      </c>
      <c r="AE201" s="9">
        <f t="shared" si="128"/>
        <v>-0.49999999999999989</v>
      </c>
      <c r="AF201" s="1">
        <f>IFERROR((SUMIF(K$2:K201,K201,M$2:M201)-M201)/(COUNTIF($K$2:K201,K201)-1),0)</f>
        <v>0.93333333333333335</v>
      </c>
      <c r="AG201" s="1">
        <f>IFERROR((SUMIF(K$2:K201,K201,L$2:L201)-L201)/(COUNTIF($K$2:K201,K201)-1),0)</f>
        <v>1.7333333333333334</v>
      </c>
      <c r="AH201" s="1">
        <f t="shared" si="129"/>
        <v>-0.8</v>
      </c>
      <c r="AI201" s="1">
        <f t="shared" si="130"/>
        <v>3</v>
      </c>
      <c r="AJ201" s="1">
        <f t="shared" si="131"/>
        <v>0</v>
      </c>
      <c r="AK201" s="1">
        <f>SUMIF($J$2:K201,J201,AI$2:AJ201)-AI201</f>
        <v>52</v>
      </c>
      <c r="AL201" s="1">
        <f>SUMIF($AY$2:AZ201,AY201,$BI$2:BJ201)-BI201</f>
        <v>26</v>
      </c>
      <c r="AM201" s="1">
        <f>IFERROR((AK201)/(COUNTIF($J$2:K201,J201)-1),0)</f>
        <v>1.7333333333333334</v>
      </c>
      <c r="AN201" s="1">
        <f>IFERROR((AL201)/(COUNTIF($J$2:K201,K201)-1),0)</f>
        <v>0.89655172413793105</v>
      </c>
      <c r="AT201" s="1" t="str">
        <f t="shared" si="132"/>
        <v>SK Rapid Wien</v>
      </c>
      <c r="AU201" s="1" t="str">
        <f t="shared" si="133"/>
        <v>Wolfsberger AC</v>
      </c>
      <c r="AV201">
        <f t="shared" si="134"/>
        <v>1</v>
      </c>
      <c r="AW201" s="1">
        <f t="shared" si="135"/>
        <v>5</v>
      </c>
      <c r="AY201" t="str">
        <f t="shared" si="136"/>
        <v>Wolfsberger AC</v>
      </c>
      <c r="AZ201" t="str">
        <f t="shared" si="137"/>
        <v>SK Rapid Wien</v>
      </c>
      <c r="BA201">
        <f t="shared" si="138"/>
        <v>1</v>
      </c>
      <c r="BB201">
        <f t="shared" si="139"/>
        <v>5</v>
      </c>
      <c r="BD201" t="str">
        <f t="shared" si="140"/>
        <v>Wolfsberger AC</v>
      </c>
      <c r="BE201" t="str">
        <f t="shared" si="141"/>
        <v>SK Rapid Wien</v>
      </c>
      <c r="BF201">
        <f t="shared" si="142"/>
        <v>5</v>
      </c>
      <c r="BG201">
        <f t="shared" si="143"/>
        <v>1</v>
      </c>
      <c r="BI201">
        <f t="shared" si="144"/>
        <v>0</v>
      </c>
      <c r="BJ201">
        <f t="shared" si="145"/>
        <v>3</v>
      </c>
    </row>
    <row r="202" spans="1:62" x14ac:dyDescent="0.3">
      <c r="A202" t="s">
        <v>47</v>
      </c>
      <c r="B202" s="15">
        <v>43177</v>
      </c>
      <c r="C202" t="s">
        <v>106</v>
      </c>
      <c r="D202" t="s">
        <v>117</v>
      </c>
      <c r="E202" t="s">
        <v>64</v>
      </c>
      <c r="F202" s="11">
        <v>0.60416666666666663</v>
      </c>
      <c r="G202">
        <v>7026</v>
      </c>
      <c r="H202" s="1">
        <v>3</v>
      </c>
      <c r="I202" s="1">
        <v>0</v>
      </c>
      <c r="J202" s="1" t="s">
        <v>40</v>
      </c>
      <c r="K202" s="1" t="s">
        <v>81</v>
      </c>
      <c r="L202" s="1">
        <v>5</v>
      </c>
      <c r="M202" s="1">
        <v>0</v>
      </c>
      <c r="N202" s="1" t="str">
        <f t="shared" si="121"/>
        <v>S</v>
      </c>
      <c r="O202" s="1" t="str">
        <f t="shared" si="122"/>
        <v>N</v>
      </c>
      <c r="P202" s="1">
        <f t="shared" si="123"/>
        <v>5</v>
      </c>
      <c r="Q202" s="4">
        <f>IFERROR((SUMIF($J$2:K202,J202,$L$2:M202)-L202)/(COUNTIF($J$2:K202,J202)-1),0)</f>
        <v>2.152173913043478</v>
      </c>
      <c r="R202" s="4">
        <f>IFERROR((SUMIF($AT$2:AT202,AT202,$AV$2:AW202)-AV202)/(COUNTIF($J$2:K202,J202)-1),0)</f>
        <v>0.19565217391304349</v>
      </c>
      <c r="S202" s="4">
        <f t="shared" si="124"/>
        <v>1.9565217391304346</v>
      </c>
      <c r="T202" s="5">
        <f>IFERROR((SUMIF($AY$2:AZ202,AY202,$BA$2:BB202)-BA202)/(COUNTIF($J$2:K202,K202)-1),0)</f>
        <v>1.4615384615384615</v>
      </c>
      <c r="U202" s="5">
        <f>IFERROR((SUMIF($BD$2:BE202,BD202,$BF$2:BG202)-BF202)/(COUNTIF($J$2:K202,K202)-1),0)</f>
        <v>1.4871794871794872</v>
      </c>
      <c r="V202" s="5">
        <f t="shared" si="125"/>
        <v>-2.5641025641025772E-2</v>
      </c>
      <c r="W202" s="9">
        <f>IFERROR((SUMIF($J$2:J202,J202,L$2:L202)-L202)/(COUNTIF($J$2:J202,J202)-1),0)</f>
        <v>2.3636363636363638</v>
      </c>
      <c r="X202" s="9">
        <f>IFERROR((SUMIF($J$2:J202,J202,M$2:M202)-M202)/(COUNTIF($J$2:J202,J202)-1),0)</f>
        <v>0.40909090909090912</v>
      </c>
      <c r="Y202" s="9">
        <f t="shared" si="126"/>
        <v>1.9545454545454546</v>
      </c>
      <c r="Z202" s="1">
        <f>IFERROR((SUMIF($K$2:K202,J202,$M$2:M202))/(COUNTIF($K$2:K202,J202)),0)</f>
        <v>1.9583333333333333</v>
      </c>
      <c r="AA202" s="1">
        <f>IFERROR((SUMIF($K$2:K202,J202,$L$2:L202))/(COUNTIF($K$2:K202,J202)),0)</f>
        <v>0.75</v>
      </c>
      <c r="AB202" s="1">
        <f t="shared" si="127"/>
        <v>1.2083333333333333</v>
      </c>
      <c r="AC202" s="9">
        <f>IFERROR((SUMIF($J$2:J202,K202,$L$2:L202))/(COUNTIF($J$2:J202,K202)),0)</f>
        <v>1.4736842105263157</v>
      </c>
      <c r="AD202" s="9">
        <f>IFERROR((SUMIF($J$2:J202,K202,$M$2:M202))/(COUNTIF($J$2:J202,K202)),0)</f>
        <v>1.4736842105263157</v>
      </c>
      <c r="AE202" s="9">
        <f t="shared" si="128"/>
        <v>0</v>
      </c>
      <c r="AF202" s="1">
        <f>IFERROR((SUMIF(K$2:K202,K202,M$2:M202)-M202)/(COUNTIF($K$2:K202,K202)-1),0)</f>
        <v>1.45</v>
      </c>
      <c r="AG202" s="1">
        <f>IFERROR((SUMIF(K$2:K202,K202,L$2:L202)-L202)/(COUNTIF($K$2:K202,K202)-1),0)</f>
        <v>1.5</v>
      </c>
      <c r="AH202" s="1">
        <f t="shared" si="129"/>
        <v>-5.0000000000000044E-2</v>
      </c>
      <c r="AI202" s="1">
        <f t="shared" si="130"/>
        <v>3</v>
      </c>
      <c r="AJ202" s="1">
        <f t="shared" si="131"/>
        <v>0</v>
      </c>
      <c r="AK202" s="1">
        <f>SUMIF($J$2:K202,J202,AI$2:AJ202)-AI202</f>
        <v>103</v>
      </c>
      <c r="AL202" s="1">
        <f>SUMIF($AY$2:AZ202,AY202,$BI$2:BJ202)-BI202</f>
        <v>49</v>
      </c>
      <c r="AM202" s="1">
        <f>IFERROR((AK202)/(COUNTIF($J$2:K202,J202)-1),0)</f>
        <v>2.2391304347826089</v>
      </c>
      <c r="AN202" s="1">
        <f>IFERROR((AL202)/(COUNTIF($J$2:K202,K202)-1),0)</f>
        <v>1.2564102564102564</v>
      </c>
      <c r="AT202" s="1" t="str">
        <f t="shared" si="132"/>
        <v>Red Bull Salzburg</v>
      </c>
      <c r="AU202" s="1" t="str">
        <f t="shared" si="133"/>
        <v>FK Austria Wien</v>
      </c>
      <c r="AV202">
        <f t="shared" si="134"/>
        <v>0</v>
      </c>
      <c r="AW202" s="1">
        <f t="shared" si="135"/>
        <v>5</v>
      </c>
      <c r="AY202" t="str">
        <f t="shared" si="136"/>
        <v>FK Austria Wien</v>
      </c>
      <c r="AZ202" t="str">
        <f t="shared" si="137"/>
        <v>Red Bull Salzburg</v>
      </c>
      <c r="BA202">
        <f t="shared" si="138"/>
        <v>0</v>
      </c>
      <c r="BB202">
        <f t="shared" si="139"/>
        <v>5</v>
      </c>
      <c r="BD202" t="str">
        <f t="shared" si="140"/>
        <v>FK Austria Wien</v>
      </c>
      <c r="BE202" t="str">
        <f t="shared" si="141"/>
        <v>Red Bull Salzburg</v>
      </c>
      <c r="BF202">
        <f t="shared" si="142"/>
        <v>5</v>
      </c>
      <c r="BG202">
        <f t="shared" si="143"/>
        <v>0</v>
      </c>
      <c r="BI202">
        <f t="shared" si="144"/>
        <v>0</v>
      </c>
      <c r="BJ202">
        <f t="shared" si="145"/>
        <v>3</v>
      </c>
    </row>
    <row r="203" spans="1:62" x14ac:dyDescent="0.3">
      <c r="A203" t="s">
        <v>47</v>
      </c>
      <c r="B203" s="15">
        <v>43190</v>
      </c>
      <c r="C203" t="s">
        <v>106</v>
      </c>
      <c r="D203" t="s">
        <v>117</v>
      </c>
      <c r="E203" t="s">
        <v>43</v>
      </c>
      <c r="F203" s="11">
        <v>0.77083333333333337</v>
      </c>
      <c r="G203">
        <v>5028</v>
      </c>
      <c r="H203" s="1">
        <v>13</v>
      </c>
      <c r="I203" s="1">
        <v>0</v>
      </c>
      <c r="J203" s="1" t="s">
        <v>40</v>
      </c>
      <c r="K203" s="1" t="s">
        <v>49</v>
      </c>
      <c r="L203" s="1">
        <v>2</v>
      </c>
      <c r="M203" s="1">
        <v>0</v>
      </c>
      <c r="N203" s="1" t="str">
        <f t="shared" si="121"/>
        <v>S</v>
      </c>
      <c r="O203" s="1" t="str">
        <f t="shared" si="122"/>
        <v>N</v>
      </c>
      <c r="P203" s="1">
        <f t="shared" si="123"/>
        <v>2</v>
      </c>
      <c r="Q203" s="4">
        <f>IFERROR((SUMIF($J$2:K203,J203,$L$2:M203)-L203)/(COUNTIF($J$2:K203,J203)-1),0)</f>
        <v>2.2127659574468086</v>
      </c>
      <c r="R203" s="4">
        <f>IFERROR((SUMIF($AT$2:AT203,AT203,$AV$2:AW203)-AV203)/(COUNTIF($J$2:K203,J203)-1),0)</f>
        <v>0.19148936170212766</v>
      </c>
      <c r="S203" s="4">
        <f t="shared" si="124"/>
        <v>2.021276595744681</v>
      </c>
      <c r="T203" s="5">
        <f>IFERROR((SUMIF($AY$2:AZ203,AY203,$BA$2:BB203)-BA203)/(COUNTIF($J$2:K203,K203)-1),0)</f>
        <v>0.8</v>
      </c>
      <c r="U203" s="5">
        <f>IFERROR((SUMIF($BD$2:BE203,BD203,$BF$2:BG203)-BF203)/(COUNTIF($J$2:K203,K203)-1),0)</f>
        <v>1.5666666666666667</v>
      </c>
      <c r="V203" s="5">
        <f t="shared" si="125"/>
        <v>-0.76666666666666661</v>
      </c>
      <c r="W203" s="9">
        <f>IFERROR((SUMIF($J$2:J203,J203,L$2:L203)-L203)/(COUNTIF($J$2:J203,J203)-1),0)</f>
        <v>2.4782608695652173</v>
      </c>
      <c r="X203" s="9">
        <f>IFERROR((SUMIF($J$2:J203,J203,M$2:M203)-M203)/(COUNTIF($J$2:J203,J203)-1),0)</f>
        <v>0.39130434782608697</v>
      </c>
      <c r="Y203" s="9">
        <f t="shared" si="126"/>
        <v>2.0869565217391304</v>
      </c>
      <c r="Z203" s="1">
        <f>IFERROR((SUMIF($K$2:K203,J203,$M$2:M203))/(COUNTIF($K$2:K203,J203)),0)</f>
        <v>1.9583333333333333</v>
      </c>
      <c r="AA203" s="1">
        <f>IFERROR((SUMIF($K$2:K203,J203,$L$2:L203))/(COUNTIF($K$2:K203,J203)),0)</f>
        <v>0.75</v>
      </c>
      <c r="AB203" s="1">
        <f t="shared" si="127"/>
        <v>1.2083333333333333</v>
      </c>
      <c r="AC203" s="9">
        <f>IFERROR((SUMIF($J$2:J203,K203,$L$2:L203))/(COUNTIF($J$2:J203,K203)),0)</f>
        <v>0.6428571428571429</v>
      </c>
      <c r="AD203" s="9">
        <f>IFERROR((SUMIF($J$2:J203,K203,$M$2:M203))/(COUNTIF($J$2:J203,K203)),0)</f>
        <v>1.1428571428571428</v>
      </c>
      <c r="AE203" s="9">
        <f t="shared" si="128"/>
        <v>-0.49999999999999989</v>
      </c>
      <c r="AF203" s="1">
        <f>IFERROR((SUMIF(K$2:K203,K203,M$2:M203)-M203)/(COUNTIF($K$2:K203,K203)-1),0)</f>
        <v>0.9375</v>
      </c>
      <c r="AG203" s="1">
        <f>IFERROR((SUMIF(K$2:K203,K203,L$2:L203)-L203)/(COUNTIF($K$2:K203,K203)-1),0)</f>
        <v>1.9375</v>
      </c>
      <c r="AH203" s="1">
        <f t="shared" si="129"/>
        <v>-1</v>
      </c>
      <c r="AI203" s="1">
        <f t="shared" si="130"/>
        <v>3</v>
      </c>
      <c r="AJ203" s="1">
        <f t="shared" si="131"/>
        <v>0</v>
      </c>
      <c r="AK203" s="1">
        <f>SUMIF($J$2:K203,J203,AI$2:AJ203)-AI203</f>
        <v>106</v>
      </c>
      <c r="AL203" s="1">
        <f>SUMIF($AY$2:AZ203,AY203,$BI$2:BJ203)-BI203</f>
        <v>26</v>
      </c>
      <c r="AM203" s="1">
        <f>IFERROR((AK203)/(COUNTIF($J$2:K203,J203)-1),0)</f>
        <v>2.2553191489361701</v>
      </c>
      <c r="AN203" s="1">
        <f>IFERROR((AL203)/(COUNTIF($J$2:K203,K203)-1),0)</f>
        <v>0.8666666666666667</v>
      </c>
      <c r="AT203" s="1" t="str">
        <f t="shared" si="132"/>
        <v>Red Bull Salzburg</v>
      </c>
      <c r="AU203" s="1" t="str">
        <f t="shared" si="133"/>
        <v>Wolfsberger AC</v>
      </c>
      <c r="AV203">
        <f t="shared" si="134"/>
        <v>0</v>
      </c>
      <c r="AW203" s="1">
        <f t="shared" si="135"/>
        <v>2</v>
      </c>
      <c r="AY203" t="str">
        <f t="shared" si="136"/>
        <v>Wolfsberger AC</v>
      </c>
      <c r="AZ203" t="str">
        <f t="shared" si="137"/>
        <v>Red Bull Salzburg</v>
      </c>
      <c r="BA203">
        <f t="shared" si="138"/>
        <v>0</v>
      </c>
      <c r="BB203">
        <f t="shared" si="139"/>
        <v>2</v>
      </c>
      <c r="BD203" t="str">
        <f t="shared" si="140"/>
        <v>Wolfsberger AC</v>
      </c>
      <c r="BE203" t="str">
        <f t="shared" si="141"/>
        <v>Red Bull Salzburg</v>
      </c>
      <c r="BF203">
        <f t="shared" si="142"/>
        <v>2</v>
      </c>
      <c r="BG203">
        <f t="shared" si="143"/>
        <v>0</v>
      </c>
      <c r="BI203">
        <f t="shared" si="144"/>
        <v>0</v>
      </c>
      <c r="BJ203">
        <f t="shared" si="145"/>
        <v>3</v>
      </c>
    </row>
    <row r="204" spans="1:62" x14ac:dyDescent="0.3">
      <c r="A204" t="s">
        <v>47</v>
      </c>
      <c r="B204" s="15" t="s">
        <v>123</v>
      </c>
      <c r="C204" t="s">
        <v>106</v>
      </c>
      <c r="D204" t="s">
        <v>117</v>
      </c>
      <c r="E204" t="s">
        <v>43</v>
      </c>
      <c r="F204" s="11">
        <v>0.77083333333333337</v>
      </c>
      <c r="G204">
        <v>6089</v>
      </c>
      <c r="H204" s="1">
        <v>13</v>
      </c>
      <c r="I204" s="1">
        <v>0</v>
      </c>
      <c r="J204" s="1" t="s">
        <v>81</v>
      </c>
      <c r="K204" s="1" t="s">
        <v>58</v>
      </c>
      <c r="L204" s="1">
        <v>2</v>
      </c>
      <c r="M204" s="1">
        <v>1</v>
      </c>
      <c r="N204" s="1" t="str">
        <f t="shared" si="121"/>
        <v>S</v>
      </c>
      <c r="O204" s="1" t="str">
        <f t="shared" si="122"/>
        <v>N</v>
      </c>
      <c r="P204" s="1">
        <f t="shared" si="123"/>
        <v>1</v>
      </c>
      <c r="Q204" s="4">
        <f>IFERROR((SUMIF($J$2:K204,J204,$L$2:M204)-L204)/(COUNTIF($J$2:K204,J204)-1),0)</f>
        <v>1.425</v>
      </c>
      <c r="R204" s="4">
        <f>IFERROR((SUMIF($AT$2:AT204,AT204,$AV$2:AW204)-AV204)/(COUNTIF($J$2:K204,J204)-1),0)</f>
        <v>0.7</v>
      </c>
      <c r="S204" s="4">
        <f t="shared" si="124"/>
        <v>0.72500000000000009</v>
      </c>
      <c r="T204" s="5">
        <f>IFERROR((SUMIF($AY$2:AZ204,AY204,$BA$2:BB204)-BA204)/(COUNTIF($J$2:K204,K204)-1),0)</f>
        <v>1.2432432432432432</v>
      </c>
      <c r="U204" s="5">
        <f>IFERROR((SUMIF($BD$2:BE204,BD204,$BF$2:BG204)-BF204)/(COUNTIF($J$2:K204,K204)-1),0)</f>
        <v>1.2972972972972974</v>
      </c>
      <c r="V204" s="5">
        <f t="shared" si="125"/>
        <v>-5.4054054054054168E-2</v>
      </c>
      <c r="W204" s="9">
        <f>IFERROR((SUMIF($J$2:J204,J204,L$2:L204)-L204)/(COUNTIF($J$2:J204,J204)-1),0)</f>
        <v>1.4736842105263157</v>
      </c>
      <c r="X204" s="9">
        <f>IFERROR((SUMIF($J$2:J204,J204,M$2:M204)-M204)/(COUNTIF($J$2:J204,J204)-1),0)</f>
        <v>1.4736842105263157</v>
      </c>
      <c r="Y204" s="9">
        <f t="shared" si="126"/>
        <v>0</v>
      </c>
      <c r="Z204" s="1">
        <f>IFERROR((SUMIF($K$2:K204,J204,$M$2:M204))/(COUNTIF($K$2:K204,J204)),0)</f>
        <v>1.3809523809523809</v>
      </c>
      <c r="AA204" s="1">
        <f>IFERROR((SUMIF($K$2:K204,J204,$L$2:L204))/(COUNTIF($K$2:K204,J204)),0)</f>
        <v>1.6666666666666667</v>
      </c>
      <c r="AB204" s="1">
        <f t="shared" si="127"/>
        <v>-0.28571428571428581</v>
      </c>
      <c r="AC204" s="9">
        <f>IFERROR((SUMIF($J$2:J204,K204,$L$2:L204))/(COUNTIF($J$2:J204,K204)),0)</f>
        <v>1.411764705882353</v>
      </c>
      <c r="AD204" s="9">
        <f>IFERROR((SUMIF($J$2:J204,K204,$M$2:M204))/(COUNTIF($J$2:J204,K204)),0)</f>
        <v>1.1176470588235294</v>
      </c>
      <c r="AE204" s="9">
        <f t="shared" si="128"/>
        <v>0.29411764705882359</v>
      </c>
      <c r="AF204" s="1">
        <f>IFERROR((SUMIF(K$2:K204,K204,M$2:M204)-M204)/(COUNTIF($K$2:K204,K204)-1),0)</f>
        <v>1.1000000000000001</v>
      </c>
      <c r="AG204" s="1">
        <f>IFERROR((SUMIF(K$2:K204,K204,L$2:L204)-L204)/(COUNTIF($K$2:K204,K204)-1),0)</f>
        <v>1.45</v>
      </c>
      <c r="AH204" s="1">
        <f t="shared" si="129"/>
        <v>-0.34999999999999987</v>
      </c>
      <c r="AI204" s="1">
        <f t="shared" si="130"/>
        <v>3</v>
      </c>
      <c r="AJ204" s="1">
        <f t="shared" si="131"/>
        <v>0</v>
      </c>
      <c r="AK204" s="1">
        <f>SUMIF($J$2:K204,J204,AI$2:AJ204)-AI204</f>
        <v>49</v>
      </c>
      <c r="AL204" s="1">
        <f>SUMIF($AY$2:AZ204,AY204,$BI$2:BJ204)-BI204</f>
        <v>45</v>
      </c>
      <c r="AM204" s="1">
        <f>IFERROR((AK204)/(COUNTIF($J$2:K204,J204)-1),0)</f>
        <v>1.2250000000000001</v>
      </c>
      <c r="AN204" s="1">
        <f>IFERROR((AL204)/(COUNTIF($J$2:K204,K204)-1),0)</f>
        <v>1.2162162162162162</v>
      </c>
      <c r="AT204" s="1" t="str">
        <f t="shared" si="132"/>
        <v>FK Austria Wien</v>
      </c>
      <c r="AU204" s="1" t="str">
        <f t="shared" si="133"/>
        <v>SC Rheindorf Altach</v>
      </c>
      <c r="AV204">
        <f t="shared" si="134"/>
        <v>1</v>
      </c>
      <c r="AW204" s="1">
        <f t="shared" si="135"/>
        <v>2</v>
      </c>
      <c r="AY204" t="str">
        <f t="shared" si="136"/>
        <v>SC Rheindorf Altach</v>
      </c>
      <c r="AZ204" t="str">
        <f t="shared" si="137"/>
        <v>FK Austria Wien</v>
      </c>
      <c r="BA204">
        <f t="shared" si="138"/>
        <v>1</v>
      </c>
      <c r="BB204">
        <f t="shared" si="139"/>
        <v>2</v>
      </c>
      <c r="BD204" t="str">
        <f t="shared" si="140"/>
        <v>SC Rheindorf Altach</v>
      </c>
      <c r="BE204" t="str">
        <f t="shared" si="141"/>
        <v>FK Austria Wien</v>
      </c>
      <c r="BF204">
        <f t="shared" si="142"/>
        <v>2</v>
      </c>
      <c r="BG204">
        <f t="shared" si="143"/>
        <v>1</v>
      </c>
      <c r="BI204">
        <f t="shared" si="144"/>
        <v>0</v>
      </c>
      <c r="BJ204">
        <f t="shared" si="145"/>
        <v>3</v>
      </c>
    </row>
    <row r="205" spans="1:62" x14ac:dyDescent="0.3">
      <c r="A205" t="s">
        <v>47</v>
      </c>
      <c r="B205" s="15" t="s">
        <v>123</v>
      </c>
      <c r="C205" t="s">
        <v>106</v>
      </c>
      <c r="D205" t="s">
        <v>117</v>
      </c>
      <c r="E205" t="s">
        <v>43</v>
      </c>
      <c r="F205" s="11">
        <v>0.77083333333333337</v>
      </c>
      <c r="G205">
        <v>2248</v>
      </c>
      <c r="H205" s="1">
        <v>14</v>
      </c>
      <c r="I205" s="1">
        <v>0</v>
      </c>
      <c r="J205" s="1" t="s">
        <v>65</v>
      </c>
      <c r="K205" s="1" t="s">
        <v>68</v>
      </c>
      <c r="L205" s="1">
        <v>1</v>
      </c>
      <c r="M205" s="1">
        <v>5</v>
      </c>
      <c r="N205" s="1" t="str">
        <f t="shared" si="121"/>
        <v>N</v>
      </c>
      <c r="O205" s="1" t="str">
        <f t="shared" si="122"/>
        <v>S</v>
      </c>
      <c r="P205" s="1">
        <f t="shared" si="123"/>
        <v>-4</v>
      </c>
      <c r="Q205" s="4">
        <f>IFERROR((SUMIF($J$2:K205,J205,$L$2:M205)-L205)/(COUNTIF($J$2:K205,J205)-1),0)</f>
        <v>0.6428571428571429</v>
      </c>
      <c r="R205" s="4">
        <f>IFERROR((SUMIF($AT$2:AT205,AT205,$AV$2:AW205)-AV205)/(COUNTIF($J$2:K205,J205)-1),0)</f>
        <v>0.9285714285714286</v>
      </c>
      <c r="S205" s="4">
        <f t="shared" si="124"/>
        <v>-0.2857142857142857</v>
      </c>
      <c r="T205" s="5">
        <f>IFERROR((SUMIF($AY$2:AZ205,AY205,$BA$2:BB205)-BA205)/(COUNTIF($J$2:K205,K205)-1),0)</f>
        <v>1.8857142857142857</v>
      </c>
      <c r="U205" s="5">
        <f>IFERROR((SUMIF($BD$2:BE205,BD205,$BF$2:BG205)-BF205)/(COUNTIF($J$2:K205,K205)-1),0)</f>
        <v>1.1142857142857143</v>
      </c>
      <c r="V205" s="5">
        <f t="shared" si="125"/>
        <v>0.77142857142857135</v>
      </c>
      <c r="W205" s="9">
        <f>IFERROR((SUMIF($J$2:J205,J205,L$2:L205)-L205)/(COUNTIF($J$2:J205,J205)-1),0)</f>
        <v>0.53846153846153844</v>
      </c>
      <c r="X205" s="9">
        <f>IFERROR((SUMIF($J$2:J205,J205,M$2:M205)-M205)/(COUNTIF($J$2:J205,J205)-1),0)</f>
        <v>2</v>
      </c>
      <c r="Y205" s="9">
        <f t="shared" si="126"/>
        <v>-1.4615384615384617</v>
      </c>
      <c r="Z205" s="1">
        <f>IFERROR((SUMIF($K$2:K205,J205,$M$2:M205))/(COUNTIF($K$2:K205,J205)),0)</f>
        <v>0.73333333333333328</v>
      </c>
      <c r="AA205" s="1">
        <f>IFERROR((SUMIF($K$2:K205,J205,$L$2:L205))/(COUNTIF($K$2:K205,J205)),0)</f>
        <v>2.5333333333333332</v>
      </c>
      <c r="AB205" s="1">
        <f t="shared" si="127"/>
        <v>-1.7999999999999998</v>
      </c>
      <c r="AC205" s="9">
        <f>IFERROR((SUMIF($J$2:J205,K205,$L$2:L205))/(COUNTIF($J$2:J205,K205)),0)</f>
        <v>1.9411764705882353</v>
      </c>
      <c r="AD205" s="9">
        <f>IFERROR((SUMIF($J$2:J205,K205,$M$2:M205))/(COUNTIF($J$2:J205,K205)),0)</f>
        <v>1</v>
      </c>
      <c r="AE205" s="9">
        <f t="shared" si="128"/>
        <v>0.94117647058823528</v>
      </c>
      <c r="AF205" s="1">
        <f>IFERROR((SUMIF(K$2:K205,K205,M$2:M205)-M205)/(COUNTIF($K$2:K205,K205)-1),0)</f>
        <v>1.8333333333333333</v>
      </c>
      <c r="AG205" s="1">
        <f>IFERROR((SUMIF(K$2:K205,K205,L$2:L205)-L205)/(COUNTIF($K$2:K205,K205)-1),0)</f>
        <v>1.2222222222222223</v>
      </c>
      <c r="AH205" s="1">
        <f t="shared" si="129"/>
        <v>0.61111111111111094</v>
      </c>
      <c r="AI205" s="1">
        <f t="shared" si="130"/>
        <v>0</v>
      </c>
      <c r="AJ205" s="1">
        <f t="shared" si="131"/>
        <v>3</v>
      </c>
      <c r="AK205" s="1">
        <f>SUMIF($J$2:K205,J205,AI$2:AJ205)-AI205</f>
        <v>10</v>
      </c>
      <c r="AL205" s="1">
        <f>SUMIF($AY$2:AZ205,AY205,$BI$2:BJ205)-BI205</f>
        <v>70</v>
      </c>
      <c r="AM205" s="1">
        <f>IFERROR((AK205)/(COUNTIF($J$2:K205,J205)-1),0)</f>
        <v>0.35714285714285715</v>
      </c>
      <c r="AN205" s="1">
        <f>IFERROR((AL205)/(COUNTIF($J$2:K205,K205)-1),0)</f>
        <v>2</v>
      </c>
      <c r="AT205" s="1" t="str">
        <f t="shared" si="132"/>
        <v>SKN St. Pölten</v>
      </c>
      <c r="AU205" s="1" t="str">
        <f t="shared" si="133"/>
        <v>SK Sturm Graz</v>
      </c>
      <c r="AV205">
        <f t="shared" si="134"/>
        <v>5</v>
      </c>
      <c r="AW205" s="1">
        <f t="shared" si="135"/>
        <v>1</v>
      </c>
      <c r="AY205" t="str">
        <f t="shared" si="136"/>
        <v>SK Sturm Graz</v>
      </c>
      <c r="AZ205" t="str">
        <f t="shared" si="137"/>
        <v>SKN St. Pölten</v>
      </c>
      <c r="BA205">
        <f t="shared" si="138"/>
        <v>5</v>
      </c>
      <c r="BB205">
        <f t="shared" si="139"/>
        <v>1</v>
      </c>
      <c r="BD205" t="str">
        <f t="shared" si="140"/>
        <v>SK Sturm Graz</v>
      </c>
      <c r="BE205" t="str">
        <f t="shared" si="141"/>
        <v>SKN St. Pölten</v>
      </c>
      <c r="BF205">
        <f t="shared" si="142"/>
        <v>1</v>
      </c>
      <c r="BG205">
        <f t="shared" si="143"/>
        <v>5</v>
      </c>
      <c r="BI205">
        <f t="shared" si="144"/>
        <v>3</v>
      </c>
      <c r="BJ205">
        <f t="shared" si="145"/>
        <v>0</v>
      </c>
    </row>
    <row r="206" spans="1:62" x14ac:dyDescent="0.3">
      <c r="A206" t="s">
        <v>47</v>
      </c>
      <c r="B206" s="15" t="s">
        <v>123</v>
      </c>
      <c r="C206" t="s">
        <v>106</v>
      </c>
      <c r="D206" t="s">
        <v>117</v>
      </c>
      <c r="E206" t="s">
        <v>43</v>
      </c>
      <c r="F206" s="11">
        <v>0.66666666666666663</v>
      </c>
      <c r="G206">
        <v>2500</v>
      </c>
      <c r="H206" s="1">
        <v>14</v>
      </c>
      <c r="I206" s="1">
        <v>0</v>
      </c>
      <c r="J206" s="1" t="s">
        <v>56</v>
      </c>
      <c r="K206" s="1" t="s">
        <v>0</v>
      </c>
      <c r="L206" s="1">
        <v>0</v>
      </c>
      <c r="M206" s="1">
        <v>1</v>
      </c>
      <c r="N206" s="1" t="str">
        <f t="shared" si="121"/>
        <v>N</v>
      </c>
      <c r="O206" s="1" t="str">
        <f t="shared" si="122"/>
        <v>S</v>
      </c>
      <c r="P206" s="1">
        <f t="shared" si="123"/>
        <v>-1</v>
      </c>
      <c r="Q206" s="4">
        <f>IFERROR((SUMIF($J$2:K206,J206,$L$2:M206)-L206)/(COUNTIF($J$2:K206,J206)-1),0)</f>
        <v>1.8275862068965518</v>
      </c>
      <c r="R206" s="4">
        <f>IFERROR((SUMIF($AT$2:AT206,AT206,$AV$2:AW206)-AV206)/(COUNTIF($J$2:K206,J206)-1),0)</f>
        <v>0.55172413793103448</v>
      </c>
      <c r="S206" s="4">
        <f t="shared" si="124"/>
        <v>1.2758620689655173</v>
      </c>
      <c r="T206" s="5">
        <f>IFERROR((SUMIF($AY$2:AZ206,AY206,$BA$2:BB206)-BA206)/(COUNTIF($J$2:K206,K206)-1),0)</f>
        <v>1.4333333333333333</v>
      </c>
      <c r="U206" s="5">
        <f>IFERROR((SUMIF($BD$2:BE206,BD206,$BF$2:BG206)-BF206)/(COUNTIF($J$2:K206,K206)-1),0)</f>
        <v>1.2333333333333334</v>
      </c>
      <c r="V206" s="5">
        <f t="shared" si="125"/>
        <v>0.19999999999999996</v>
      </c>
      <c r="W206" s="9">
        <f>IFERROR((SUMIF($J$2:J206,J206,L$2:L206)-L206)/(COUNTIF($J$2:J206,J206)-1),0)</f>
        <v>2.0769230769230771</v>
      </c>
      <c r="X206" s="9">
        <f>IFERROR((SUMIF($J$2:J206,J206,M$2:M206)-M206)/(COUNTIF($J$2:J206,J206)-1),0)</f>
        <v>1.2307692307692308</v>
      </c>
      <c r="Y206" s="9">
        <f t="shared" si="126"/>
        <v>0.84615384615384626</v>
      </c>
      <c r="Z206" s="1">
        <f>IFERROR((SUMIF($K$2:K206,J206,$M$2:M206))/(COUNTIF($K$2:K206,J206)),0)</f>
        <v>1.625</v>
      </c>
      <c r="AA206" s="1">
        <f>IFERROR((SUMIF($K$2:K206,J206,$L$2:L206))/(COUNTIF($K$2:K206,J206)),0)</f>
        <v>2.1875</v>
      </c>
      <c r="AB206" s="1">
        <f t="shared" si="127"/>
        <v>-0.5625</v>
      </c>
      <c r="AC206" s="9">
        <f>IFERROR((SUMIF($J$2:J206,K206,$L$2:L206))/(COUNTIF($J$2:J206,K206)),0)</f>
        <v>1.7142857142857142</v>
      </c>
      <c r="AD206" s="9">
        <f>IFERROR((SUMIF($J$2:J206,K206,$M$2:M206))/(COUNTIF($J$2:J206,K206)),0)</f>
        <v>1.0714285714285714</v>
      </c>
      <c r="AE206" s="9">
        <f t="shared" si="128"/>
        <v>0.64285714285714279</v>
      </c>
      <c r="AF206" s="1">
        <f>IFERROR((SUMIF(K$2:K206,K206,M$2:M206)-M206)/(COUNTIF($K$2:K206,K206)-1),0)</f>
        <v>1.1875</v>
      </c>
      <c r="AG206" s="1">
        <f>IFERROR((SUMIF(K$2:K206,K206,L$2:L206)-L206)/(COUNTIF($K$2:K206,K206)-1),0)</f>
        <v>1.375</v>
      </c>
      <c r="AH206" s="1">
        <f t="shared" si="129"/>
        <v>-0.1875</v>
      </c>
      <c r="AI206" s="1">
        <f t="shared" si="130"/>
        <v>0</v>
      </c>
      <c r="AJ206" s="1">
        <f t="shared" si="131"/>
        <v>3</v>
      </c>
      <c r="AK206" s="1">
        <f>SUMIF($J$2:K206,J206,AI$2:AJ206)-AI206</f>
        <v>46</v>
      </c>
      <c r="AL206" s="1">
        <f>SUMIF($AY$2:AZ206,AY206,$BI$2:BJ206)-BI206</f>
        <v>46</v>
      </c>
      <c r="AM206" s="1">
        <f>IFERROR((AK206)/(COUNTIF($J$2:K206,J206)-1),0)</f>
        <v>1.5862068965517242</v>
      </c>
      <c r="AN206" s="1">
        <f>IFERROR((AL206)/(COUNTIF($J$2:K206,K206)-1),0)</f>
        <v>1.5333333333333334</v>
      </c>
      <c r="AT206" s="1" t="str">
        <f t="shared" si="132"/>
        <v>FC Admira Wacker Mödling</v>
      </c>
      <c r="AU206" s="1" t="str">
        <f t="shared" si="133"/>
        <v>LASK</v>
      </c>
      <c r="AV206">
        <f t="shared" si="134"/>
        <v>1</v>
      </c>
      <c r="AW206" s="1">
        <f t="shared" si="135"/>
        <v>0</v>
      </c>
      <c r="AY206" t="str">
        <f t="shared" si="136"/>
        <v>LASK</v>
      </c>
      <c r="AZ206" t="str">
        <f t="shared" si="137"/>
        <v>FC Admira Wacker Mödling</v>
      </c>
      <c r="BA206">
        <f t="shared" si="138"/>
        <v>1</v>
      </c>
      <c r="BB206">
        <f t="shared" si="139"/>
        <v>0</v>
      </c>
      <c r="BD206" t="str">
        <f t="shared" si="140"/>
        <v>LASK</v>
      </c>
      <c r="BE206" t="str">
        <f t="shared" si="141"/>
        <v>FC Admira Wacker Mödling</v>
      </c>
      <c r="BF206">
        <f t="shared" si="142"/>
        <v>0</v>
      </c>
      <c r="BG206">
        <f t="shared" si="143"/>
        <v>1</v>
      </c>
      <c r="BI206">
        <f t="shared" si="144"/>
        <v>3</v>
      </c>
      <c r="BJ206">
        <f t="shared" si="145"/>
        <v>0</v>
      </c>
    </row>
    <row r="207" spans="1:62" x14ac:dyDescent="0.3">
      <c r="A207" t="s">
        <v>47</v>
      </c>
      <c r="B207" s="15" t="s">
        <v>210</v>
      </c>
      <c r="C207" t="s">
        <v>106</v>
      </c>
      <c r="D207" t="s">
        <v>125</v>
      </c>
      <c r="E207" t="s">
        <v>64</v>
      </c>
      <c r="F207" s="11">
        <v>0.6875</v>
      </c>
      <c r="G207">
        <v>7100</v>
      </c>
      <c r="H207" s="1">
        <v>15</v>
      </c>
      <c r="I207" s="1">
        <v>0</v>
      </c>
      <c r="J207" s="1" t="s">
        <v>76</v>
      </c>
      <c r="K207" s="1" t="s">
        <v>71</v>
      </c>
      <c r="L207" s="1">
        <v>2</v>
      </c>
      <c r="M207" s="1">
        <v>4</v>
      </c>
      <c r="N207" s="1" t="str">
        <f t="shared" si="121"/>
        <v>N</v>
      </c>
      <c r="O207" s="1" t="str">
        <f t="shared" si="122"/>
        <v>S</v>
      </c>
      <c r="P207" s="1">
        <f t="shared" si="123"/>
        <v>-2</v>
      </c>
      <c r="Q207" s="4">
        <f>IFERROR((SUMIF($J$2:K207,J207,$L$2:M207)-L207)/(COUNTIF($J$2:K207,J207)-1),0)</f>
        <v>1.7419354838709677</v>
      </c>
      <c r="R207" s="4">
        <f>IFERROR((SUMIF($AT$2:AT207,AT207,$AV$2:AW207)-AV207)/(COUNTIF($J$2:K207,J207)-1),0)</f>
        <v>0.70967741935483875</v>
      </c>
      <c r="S207" s="4">
        <f t="shared" si="124"/>
        <v>1.032258064516129</v>
      </c>
      <c r="T207" s="5">
        <f>IFERROR((SUMIF($AY$2:AZ207,AY207,$BA$2:BB207)-BA207)/(COUNTIF($J$2:K207,K207)-1),0)</f>
        <v>1.7741935483870968</v>
      </c>
      <c r="U207" s="5">
        <f>IFERROR((SUMIF($BD$2:BE207,BD207,$BF$2:BG207)-BF207)/(COUNTIF($J$2:K207,K207)-1),0)</f>
        <v>1.032258064516129</v>
      </c>
      <c r="V207" s="5">
        <f t="shared" si="125"/>
        <v>0.74193548387096775</v>
      </c>
      <c r="W207" s="9">
        <f>IFERROR((SUMIF($J$2:J207,J207,L$2:L207)-L207)/(COUNTIF($J$2:J207,J207)-1),0)</f>
        <v>1.6666666666666667</v>
      </c>
      <c r="X207" s="9">
        <f>IFERROR((SUMIF($J$2:J207,J207,M$2:M207)-M207)/(COUNTIF($J$2:J207,J207)-1),0)</f>
        <v>1.4666666666666666</v>
      </c>
      <c r="Y207" s="9">
        <f t="shared" si="126"/>
        <v>0.20000000000000018</v>
      </c>
      <c r="Z207" s="1">
        <f>IFERROR((SUMIF($K$2:K207,J207,$M$2:M207))/(COUNTIF($K$2:K207,J207)),0)</f>
        <v>1.8125</v>
      </c>
      <c r="AA207" s="1">
        <f>IFERROR((SUMIF($K$2:K207,J207,$L$2:L207))/(COUNTIF($K$2:K207,J207)),0)</f>
        <v>1.4375</v>
      </c>
      <c r="AB207" s="1">
        <f t="shared" si="127"/>
        <v>0.375</v>
      </c>
      <c r="AC207" s="9">
        <f>IFERROR((SUMIF($J$2:J207,K207,$L$2:L207))/(COUNTIF($J$2:J207,K207)),0)</f>
        <v>1.8666666666666667</v>
      </c>
      <c r="AD207" s="9">
        <f>IFERROR((SUMIF($J$2:J207,K207,$M$2:M207))/(COUNTIF($J$2:J207,K207)),0)</f>
        <v>1.2666666666666666</v>
      </c>
      <c r="AE207" s="9">
        <f t="shared" si="128"/>
        <v>0.60000000000000009</v>
      </c>
      <c r="AF207" s="1">
        <f>IFERROR((SUMIF(K$2:K207,K207,M$2:M207)-M207)/(COUNTIF($K$2:K207,K207)-1),0)</f>
        <v>1.6875</v>
      </c>
      <c r="AG207" s="1">
        <f>IFERROR((SUMIF(K$2:K207,K207,L$2:L207)-L207)/(COUNTIF($K$2:K207,K207)-1),0)</f>
        <v>0.8125</v>
      </c>
      <c r="AH207" s="1">
        <f t="shared" si="129"/>
        <v>0.875</v>
      </c>
      <c r="AI207" s="1">
        <f t="shared" si="130"/>
        <v>0</v>
      </c>
      <c r="AJ207" s="1">
        <f t="shared" si="131"/>
        <v>3</v>
      </c>
      <c r="AK207" s="1">
        <f>SUMIF($J$2:K207,J207,AI$2:AJ207)-AI207</f>
        <v>47</v>
      </c>
      <c r="AL207" s="1">
        <f>SUMIF($AY$2:AZ207,AY207,$BI$2:BJ207)-BI207</f>
        <v>55</v>
      </c>
      <c r="AM207" s="1">
        <f>IFERROR((AK207)/(COUNTIF($J$2:K207,J207)-1),0)</f>
        <v>1.5161290322580645</v>
      </c>
      <c r="AN207" s="1">
        <f>IFERROR((AL207)/(COUNTIF($J$2:K207,K207)-1),0)</f>
        <v>1.7741935483870968</v>
      </c>
      <c r="AT207" s="1" t="str">
        <f t="shared" si="132"/>
        <v>SV Mattersburg</v>
      </c>
      <c r="AU207" s="1" t="str">
        <f t="shared" si="133"/>
        <v>SK Rapid Wien</v>
      </c>
      <c r="AV207">
        <f t="shared" si="134"/>
        <v>4</v>
      </c>
      <c r="AW207" s="1">
        <f t="shared" si="135"/>
        <v>2</v>
      </c>
      <c r="AY207" t="str">
        <f t="shared" si="136"/>
        <v>SK Rapid Wien</v>
      </c>
      <c r="AZ207" t="str">
        <f t="shared" si="137"/>
        <v>SV Mattersburg</v>
      </c>
      <c r="BA207">
        <f t="shared" si="138"/>
        <v>4</v>
      </c>
      <c r="BB207">
        <f t="shared" si="139"/>
        <v>2</v>
      </c>
      <c r="BD207" t="str">
        <f t="shared" si="140"/>
        <v>SK Rapid Wien</v>
      </c>
      <c r="BE207" t="str">
        <f t="shared" si="141"/>
        <v>SV Mattersburg</v>
      </c>
      <c r="BF207">
        <f t="shared" si="142"/>
        <v>2</v>
      </c>
      <c r="BG207">
        <f t="shared" si="143"/>
        <v>4</v>
      </c>
      <c r="BI207">
        <f t="shared" si="144"/>
        <v>3</v>
      </c>
      <c r="BJ207">
        <f t="shared" si="145"/>
        <v>0</v>
      </c>
    </row>
    <row r="208" spans="1:62" x14ac:dyDescent="0.3">
      <c r="A208" t="s">
        <v>72</v>
      </c>
      <c r="B208" s="15">
        <v>43195</v>
      </c>
      <c r="C208" t="s">
        <v>106</v>
      </c>
      <c r="D208" t="s">
        <v>125</v>
      </c>
      <c r="E208" t="s">
        <v>61</v>
      </c>
      <c r="F208" s="11">
        <v>0.87847222222222221</v>
      </c>
      <c r="G208">
        <v>42538</v>
      </c>
      <c r="H208" s="1">
        <v>5</v>
      </c>
      <c r="I208" s="1">
        <v>0</v>
      </c>
      <c r="J208" s="1" t="s">
        <v>126</v>
      </c>
      <c r="K208" s="1" t="s">
        <v>40</v>
      </c>
      <c r="L208" s="1">
        <v>4</v>
      </c>
      <c r="M208" s="1">
        <v>2</v>
      </c>
      <c r="N208" s="1" t="str">
        <f t="shared" si="121"/>
        <v>S</v>
      </c>
      <c r="O208" s="1" t="str">
        <f t="shared" si="122"/>
        <v>N</v>
      </c>
      <c r="P208" s="1">
        <f t="shared" si="123"/>
        <v>2</v>
      </c>
      <c r="Q208" s="4">
        <f>IFERROR((SUMIF($J$2:K208,J208,$L$2:M208)-L208)/(COUNTIF($J$2:K208,J208)-1),0)</f>
        <v>0</v>
      </c>
      <c r="R208" s="4">
        <f>IFERROR((SUMIF($AT$2:AT208,AT208,$AV$2:AW208)-AV208)/(COUNTIF($J$2:K208,J208)-1),0)</f>
        <v>0</v>
      </c>
      <c r="S208" s="4">
        <f t="shared" si="124"/>
        <v>0</v>
      </c>
      <c r="T208" s="5">
        <f>IFERROR((SUMIF($AY$2:AZ208,AY208,$BA$2:BB208)-BA208)/(COUNTIF($J$2:K208,K208)-1),0)</f>
        <v>2.2083333333333335</v>
      </c>
      <c r="U208" s="5">
        <f>IFERROR((SUMIF($BD$2:BE208,BD208,$BF$2:BG208)-BF208)/(COUNTIF($J$2:K208,K208)-1),0)</f>
        <v>0.5625</v>
      </c>
      <c r="V208" s="5">
        <f t="shared" si="125"/>
        <v>1.6458333333333335</v>
      </c>
      <c r="W208" s="9">
        <f>IFERROR((SUMIF($J$2:J208,J208,L$2:L208)-L208)/(COUNTIF($J$2:J208,J208)-1),0)</f>
        <v>0</v>
      </c>
      <c r="X208" s="9">
        <f>IFERROR((SUMIF($J$2:J208,J208,M$2:M208)-M208)/(COUNTIF($J$2:J208,J208)-1),0)</f>
        <v>0</v>
      </c>
      <c r="Y208" s="9">
        <f t="shared" si="126"/>
        <v>0</v>
      </c>
      <c r="Z208" s="1">
        <f>IFERROR((SUMIF($K$2:K208,J208,$M$2:M208))/(COUNTIF($K$2:K208,J208)),0)</f>
        <v>0</v>
      </c>
      <c r="AA208" s="1">
        <f>IFERROR((SUMIF($K$2:K208,J208,$L$2:L208))/(COUNTIF($K$2:K208,J208)),0)</f>
        <v>0</v>
      </c>
      <c r="AB208" s="1">
        <f t="shared" si="127"/>
        <v>0</v>
      </c>
      <c r="AC208" s="9">
        <f>IFERROR((SUMIF($J$2:J208,K208,$L$2:L208))/(COUNTIF($J$2:J208,K208)),0)</f>
        <v>2.4583333333333335</v>
      </c>
      <c r="AD208" s="9">
        <f>IFERROR((SUMIF($J$2:J208,K208,$M$2:M208))/(COUNTIF($J$2:J208,K208)),0)</f>
        <v>0.375</v>
      </c>
      <c r="AE208" s="9">
        <f t="shared" si="128"/>
        <v>2.0833333333333335</v>
      </c>
      <c r="AF208" s="1">
        <f>IFERROR((SUMIF(K$2:K208,K208,M$2:M208)-M208)/(COUNTIF($K$2:K208,K208)-1),0)</f>
        <v>1.9583333333333333</v>
      </c>
      <c r="AG208" s="1">
        <f>IFERROR((SUMIF(K$2:K208,K208,L$2:L208)-L208)/(COUNTIF($K$2:K208,K208)-1),0)</f>
        <v>0.75</v>
      </c>
      <c r="AH208" s="1">
        <f t="shared" si="129"/>
        <v>1.2083333333333333</v>
      </c>
      <c r="AI208" s="1">
        <f t="shared" si="130"/>
        <v>3</v>
      </c>
      <c r="AJ208" s="1">
        <f t="shared" si="131"/>
        <v>0</v>
      </c>
      <c r="AK208" s="1">
        <f>SUMIF($J$2:K208,J208,AI$2:AJ208)-AI208</f>
        <v>0</v>
      </c>
      <c r="AL208" s="1">
        <f>SUMIF($AY$2:AZ208,AY208,$BI$2:BJ208)-BI208</f>
        <v>109</v>
      </c>
      <c r="AM208" s="1">
        <f>IFERROR((AK208)/(COUNTIF($J$2:K208,J208)-1),0)</f>
        <v>0</v>
      </c>
      <c r="AN208" s="1">
        <f>IFERROR((AL208)/(COUNTIF($J$2:K208,K208)-1),0)</f>
        <v>2.2708333333333335</v>
      </c>
      <c r="AT208" s="1" t="str">
        <f t="shared" si="132"/>
        <v>Lazio Rom</v>
      </c>
      <c r="AU208" s="1" t="str">
        <f t="shared" si="133"/>
        <v>Red Bull Salzburg</v>
      </c>
      <c r="AV208">
        <f t="shared" si="134"/>
        <v>2</v>
      </c>
      <c r="AW208" s="1">
        <f t="shared" si="135"/>
        <v>4</v>
      </c>
      <c r="AY208" t="str">
        <f t="shared" si="136"/>
        <v>Red Bull Salzburg</v>
      </c>
      <c r="AZ208" t="str">
        <f t="shared" si="137"/>
        <v>Lazio Rom</v>
      </c>
      <c r="BA208">
        <f t="shared" si="138"/>
        <v>2</v>
      </c>
      <c r="BB208">
        <f t="shared" si="139"/>
        <v>4</v>
      </c>
      <c r="BD208" t="str">
        <f t="shared" si="140"/>
        <v>Red Bull Salzburg</v>
      </c>
      <c r="BE208" t="str">
        <f t="shared" si="141"/>
        <v>Lazio Rom</v>
      </c>
      <c r="BF208">
        <f t="shared" si="142"/>
        <v>4</v>
      </c>
      <c r="BG208">
        <f t="shared" si="143"/>
        <v>2</v>
      </c>
      <c r="BI208">
        <f t="shared" si="144"/>
        <v>0</v>
      </c>
      <c r="BJ208">
        <f t="shared" si="145"/>
        <v>3</v>
      </c>
    </row>
    <row r="209" spans="1:62" x14ac:dyDescent="0.3">
      <c r="A209" t="s">
        <v>47</v>
      </c>
      <c r="B209" s="15" t="s">
        <v>163</v>
      </c>
      <c r="C209" t="s">
        <v>106</v>
      </c>
      <c r="D209" t="s">
        <v>125</v>
      </c>
      <c r="E209" t="s">
        <v>43</v>
      </c>
      <c r="F209" s="11">
        <v>0.66666666666666663</v>
      </c>
      <c r="G209">
        <v>11318</v>
      </c>
      <c r="H209" s="1">
        <v>7</v>
      </c>
      <c r="I209" s="1">
        <v>0</v>
      </c>
      <c r="J209" s="1" t="s">
        <v>68</v>
      </c>
      <c r="K209" s="1" t="s">
        <v>81</v>
      </c>
      <c r="L209" s="1">
        <v>0</v>
      </c>
      <c r="M209" s="1">
        <v>2</v>
      </c>
      <c r="N209" s="1" t="str">
        <f t="shared" si="121"/>
        <v>N</v>
      </c>
      <c r="O209" s="1" t="str">
        <f t="shared" si="122"/>
        <v>S</v>
      </c>
      <c r="P209" s="1">
        <f t="shared" si="123"/>
        <v>-2</v>
      </c>
      <c r="Q209" s="4">
        <f>IFERROR((SUMIF($J$2:K209,J209,$L$2:M209)-L209)/(COUNTIF($J$2:K209,J209)-1),0)</f>
        <v>1.9722222222222223</v>
      </c>
      <c r="R209" s="4">
        <f>IFERROR((SUMIF($AT$2:AT209,AT209,$AV$2:AW209)-AV209)/(COUNTIF($J$2:K209,J209)-1),0)</f>
        <v>0.47222222222222221</v>
      </c>
      <c r="S209" s="4">
        <f t="shared" si="124"/>
        <v>1.5</v>
      </c>
      <c r="T209" s="5">
        <f>IFERROR((SUMIF($AY$2:AZ209,AY209,$BA$2:BB209)-BA209)/(COUNTIF($J$2:K209,K209)-1),0)</f>
        <v>1.4390243902439024</v>
      </c>
      <c r="U209" s="5">
        <f>IFERROR((SUMIF($BD$2:BE209,BD209,$BF$2:BG209)-BF209)/(COUNTIF($J$2:K209,K209)-1),0)</f>
        <v>1.5609756097560976</v>
      </c>
      <c r="V209" s="5">
        <f t="shared" si="125"/>
        <v>-0.12195121951219523</v>
      </c>
      <c r="W209" s="9">
        <f>IFERROR((SUMIF($J$2:J209,J209,L$2:L209)-L209)/(COUNTIF($J$2:J209,J209)-1),0)</f>
        <v>1.9411764705882353</v>
      </c>
      <c r="X209" s="9">
        <f>IFERROR((SUMIF($J$2:J209,J209,M$2:M209)-M209)/(COUNTIF($J$2:J209,J209)-1),0)</f>
        <v>1</v>
      </c>
      <c r="Y209" s="9">
        <f t="shared" si="126"/>
        <v>0.94117647058823528</v>
      </c>
      <c r="Z209" s="1">
        <f>IFERROR((SUMIF($K$2:K209,J209,$M$2:M209))/(COUNTIF($K$2:K209,J209)),0)</f>
        <v>2</v>
      </c>
      <c r="AA209" s="1">
        <f>IFERROR((SUMIF($K$2:K209,J209,$L$2:L209))/(COUNTIF($K$2:K209,J209)),0)</f>
        <v>1.2105263157894737</v>
      </c>
      <c r="AB209" s="1">
        <f t="shared" si="127"/>
        <v>0.78947368421052633</v>
      </c>
      <c r="AC209" s="9">
        <f>IFERROR((SUMIF($J$2:J209,K209,$L$2:L209))/(COUNTIF($J$2:J209,K209)),0)</f>
        <v>1.5</v>
      </c>
      <c r="AD209" s="9">
        <f>IFERROR((SUMIF($J$2:J209,K209,$M$2:M209))/(COUNTIF($J$2:J209,K209)),0)</f>
        <v>1.45</v>
      </c>
      <c r="AE209" s="9">
        <f t="shared" si="128"/>
        <v>5.0000000000000044E-2</v>
      </c>
      <c r="AF209" s="1">
        <f>IFERROR((SUMIF(K$2:K209,K209,M$2:M209)-M209)/(COUNTIF($K$2:K209,K209)-1),0)</f>
        <v>1.3809523809523809</v>
      </c>
      <c r="AG209" s="1">
        <f>IFERROR((SUMIF(K$2:K209,K209,L$2:L209)-L209)/(COUNTIF($K$2:K209,K209)-1),0)</f>
        <v>1.6666666666666667</v>
      </c>
      <c r="AH209" s="1">
        <f t="shared" si="129"/>
        <v>-0.28571428571428581</v>
      </c>
      <c r="AI209" s="1">
        <f t="shared" si="130"/>
        <v>0</v>
      </c>
      <c r="AJ209" s="1">
        <f t="shared" si="131"/>
        <v>3</v>
      </c>
      <c r="AK209" s="1">
        <f>SUMIF($J$2:K209,J209,AI$2:AJ209)-AI209</f>
        <v>73</v>
      </c>
      <c r="AL209" s="1">
        <f>SUMIF($AY$2:AZ209,AY209,$BI$2:BJ209)-BI209</f>
        <v>52</v>
      </c>
      <c r="AM209" s="1">
        <f>IFERROR((AK209)/(COUNTIF($J$2:K209,J209)-1),0)</f>
        <v>2.0277777777777777</v>
      </c>
      <c r="AN209" s="1">
        <f>IFERROR((AL209)/(COUNTIF($J$2:K209,K209)-1),0)</f>
        <v>1.2682926829268293</v>
      </c>
      <c r="AT209" s="1" t="str">
        <f t="shared" si="132"/>
        <v>SK Sturm Graz</v>
      </c>
      <c r="AU209" s="1" t="str">
        <f t="shared" si="133"/>
        <v>FK Austria Wien</v>
      </c>
      <c r="AV209">
        <f t="shared" si="134"/>
        <v>2</v>
      </c>
      <c r="AW209" s="1">
        <f t="shared" si="135"/>
        <v>0</v>
      </c>
      <c r="AY209" t="str">
        <f t="shared" si="136"/>
        <v>FK Austria Wien</v>
      </c>
      <c r="AZ209" t="str">
        <f t="shared" si="137"/>
        <v>SK Sturm Graz</v>
      </c>
      <c r="BA209">
        <f t="shared" si="138"/>
        <v>2</v>
      </c>
      <c r="BB209">
        <f t="shared" si="139"/>
        <v>0</v>
      </c>
      <c r="BD209" t="str">
        <f t="shared" si="140"/>
        <v>FK Austria Wien</v>
      </c>
      <c r="BE209" t="str">
        <f t="shared" si="141"/>
        <v>SK Sturm Graz</v>
      </c>
      <c r="BF209">
        <f t="shared" si="142"/>
        <v>0</v>
      </c>
      <c r="BG209">
        <f t="shared" si="143"/>
        <v>2</v>
      </c>
      <c r="BI209">
        <f t="shared" si="144"/>
        <v>3</v>
      </c>
      <c r="BJ209">
        <f t="shared" si="145"/>
        <v>0</v>
      </c>
    </row>
    <row r="210" spans="1:62" x14ac:dyDescent="0.3">
      <c r="A210" t="s">
        <v>47</v>
      </c>
      <c r="B210" s="15" t="s">
        <v>163</v>
      </c>
      <c r="C210" t="s">
        <v>106</v>
      </c>
      <c r="D210" t="s">
        <v>125</v>
      </c>
      <c r="E210" t="s">
        <v>43</v>
      </c>
      <c r="F210" s="11">
        <v>0.77083333333333337</v>
      </c>
      <c r="G210">
        <v>9200</v>
      </c>
      <c r="H210" s="1">
        <v>7</v>
      </c>
      <c r="I210" s="1">
        <v>0</v>
      </c>
      <c r="J210" s="1" t="s">
        <v>71</v>
      </c>
      <c r="K210" s="1" t="s">
        <v>65</v>
      </c>
      <c r="L210" s="1">
        <v>2</v>
      </c>
      <c r="M210" s="1">
        <v>1</v>
      </c>
      <c r="N210" s="1" t="str">
        <f t="shared" si="121"/>
        <v>S</v>
      </c>
      <c r="O210" s="1" t="str">
        <f t="shared" si="122"/>
        <v>N</v>
      </c>
      <c r="P210" s="1">
        <f t="shared" si="123"/>
        <v>1</v>
      </c>
      <c r="Q210" s="4">
        <f>IFERROR((SUMIF($J$2:K210,J210,$L$2:M210)-L210)/(COUNTIF($J$2:K210,J210)-1),0)</f>
        <v>1.84375</v>
      </c>
      <c r="R210" s="4">
        <f>IFERROR((SUMIF($AT$2:AT210,AT210,$AV$2:AW210)-AV210)/(COUNTIF($J$2:K210,J210)-1),0)</f>
        <v>0.59375</v>
      </c>
      <c r="S210" s="4">
        <f t="shared" si="124"/>
        <v>1.25</v>
      </c>
      <c r="T210" s="5">
        <f>IFERROR((SUMIF($AY$2:AZ210,AY210,$BA$2:BB210)-BA210)/(COUNTIF($J$2:K210,K210)-1),0)</f>
        <v>0.65517241379310343</v>
      </c>
      <c r="U210" s="5">
        <f>IFERROR((SUMIF($BD$2:BE210,BD210,$BF$2:BG210)-BF210)/(COUNTIF($J$2:K210,K210)-1),0)</f>
        <v>2.3793103448275863</v>
      </c>
      <c r="V210" s="5">
        <f t="shared" si="125"/>
        <v>-1.7241379310344829</v>
      </c>
      <c r="W210" s="9">
        <f>IFERROR((SUMIF($J$2:J210,J210,L$2:L210)-L210)/(COUNTIF($J$2:J210,J210)-1),0)</f>
        <v>1.8666666666666667</v>
      </c>
      <c r="X210" s="9">
        <f>IFERROR((SUMIF($J$2:J210,J210,M$2:M210)-M210)/(COUNTIF($J$2:J210,J210)-1),0)</f>
        <v>1.2666666666666666</v>
      </c>
      <c r="Y210" s="9">
        <f t="shared" si="126"/>
        <v>0.60000000000000009</v>
      </c>
      <c r="Z210" s="1">
        <f>IFERROR((SUMIF($K$2:K210,J210,$M$2:M210))/(COUNTIF($K$2:K210,J210)),0)</f>
        <v>1.8235294117647058</v>
      </c>
      <c r="AA210" s="1">
        <f>IFERROR((SUMIF($K$2:K210,J210,$L$2:L210))/(COUNTIF($K$2:K210,J210)),0)</f>
        <v>0.88235294117647056</v>
      </c>
      <c r="AB210" s="1">
        <f t="shared" si="127"/>
        <v>0.94117647058823528</v>
      </c>
      <c r="AC210" s="9">
        <f>IFERROR((SUMIF($J$2:J210,K210,$L$2:L210))/(COUNTIF($J$2:J210,K210)),0)</f>
        <v>0.5714285714285714</v>
      </c>
      <c r="AD210" s="9">
        <f>IFERROR((SUMIF($J$2:J210,K210,$M$2:M210))/(COUNTIF($J$2:J210,K210)),0)</f>
        <v>2.2142857142857144</v>
      </c>
      <c r="AE210" s="9">
        <f t="shared" si="128"/>
        <v>-1.642857142857143</v>
      </c>
      <c r="AF210" s="1">
        <f>IFERROR((SUMIF(K$2:K210,K210,M$2:M210)-M210)/(COUNTIF($K$2:K210,K210)-1),0)</f>
        <v>0.73333333333333328</v>
      </c>
      <c r="AG210" s="1">
        <f>IFERROR((SUMIF(K$2:K210,K210,L$2:L210)-L210)/(COUNTIF($K$2:K210,K210)-1),0)</f>
        <v>2.5333333333333332</v>
      </c>
      <c r="AH210" s="1">
        <f t="shared" si="129"/>
        <v>-1.7999999999999998</v>
      </c>
      <c r="AI210" s="1">
        <f t="shared" si="130"/>
        <v>3</v>
      </c>
      <c r="AJ210" s="1">
        <f t="shared" si="131"/>
        <v>0</v>
      </c>
      <c r="AK210" s="1">
        <f>SUMIF($J$2:K210,J210,AI$2:AJ210)-AI210</f>
        <v>58</v>
      </c>
      <c r="AL210" s="1">
        <f>SUMIF($AY$2:AZ210,AY210,$BI$2:BJ210)-BI210</f>
        <v>10</v>
      </c>
      <c r="AM210" s="1">
        <f>IFERROR((AK210)/(COUNTIF($J$2:K210,J210)-1),0)</f>
        <v>1.8125</v>
      </c>
      <c r="AN210" s="1">
        <f>IFERROR((AL210)/(COUNTIF($J$2:K210,K210)-1),0)</f>
        <v>0.34482758620689657</v>
      </c>
      <c r="AT210" s="1" t="str">
        <f t="shared" si="132"/>
        <v>SK Rapid Wien</v>
      </c>
      <c r="AU210" s="1" t="str">
        <f t="shared" si="133"/>
        <v>SKN St. Pölten</v>
      </c>
      <c r="AV210">
        <f t="shared" si="134"/>
        <v>1</v>
      </c>
      <c r="AW210" s="1">
        <f t="shared" si="135"/>
        <v>2</v>
      </c>
      <c r="AY210" t="str">
        <f t="shared" si="136"/>
        <v>SKN St. Pölten</v>
      </c>
      <c r="AZ210" t="str">
        <f t="shared" si="137"/>
        <v>SK Rapid Wien</v>
      </c>
      <c r="BA210">
        <f t="shared" si="138"/>
        <v>1</v>
      </c>
      <c r="BB210">
        <f t="shared" si="139"/>
        <v>2</v>
      </c>
      <c r="BD210" t="str">
        <f t="shared" si="140"/>
        <v>SKN St. Pölten</v>
      </c>
      <c r="BE210" t="str">
        <f t="shared" si="141"/>
        <v>SK Rapid Wien</v>
      </c>
      <c r="BF210">
        <f t="shared" si="142"/>
        <v>2</v>
      </c>
      <c r="BG210">
        <f t="shared" si="143"/>
        <v>1</v>
      </c>
      <c r="BI210">
        <f t="shared" si="144"/>
        <v>0</v>
      </c>
      <c r="BJ210">
        <f t="shared" si="145"/>
        <v>3</v>
      </c>
    </row>
    <row r="211" spans="1:62" x14ac:dyDescent="0.3">
      <c r="A211" t="s">
        <v>47</v>
      </c>
      <c r="B211" s="15" t="s">
        <v>163</v>
      </c>
      <c r="C211" t="s">
        <v>106</v>
      </c>
      <c r="D211" t="s">
        <v>125</v>
      </c>
      <c r="E211" t="s">
        <v>43</v>
      </c>
      <c r="F211" s="11">
        <v>0.77083333333333337</v>
      </c>
      <c r="G211">
        <v>2814</v>
      </c>
      <c r="H211" s="1">
        <v>7</v>
      </c>
      <c r="I211" s="1">
        <v>0</v>
      </c>
      <c r="J211" s="1" t="s">
        <v>49</v>
      </c>
      <c r="K211" s="1" t="s">
        <v>76</v>
      </c>
      <c r="L211" s="1">
        <v>0</v>
      </c>
      <c r="M211" s="1">
        <v>2</v>
      </c>
      <c r="N211" s="1" t="str">
        <f t="shared" si="121"/>
        <v>N</v>
      </c>
      <c r="O211" s="1" t="str">
        <f t="shared" si="122"/>
        <v>S</v>
      </c>
      <c r="P211" s="1">
        <f t="shared" si="123"/>
        <v>-2</v>
      </c>
      <c r="Q211" s="4">
        <f>IFERROR((SUMIF($J$2:K211,J211,$L$2:M211)-L211)/(COUNTIF($J$2:K211,J211)-1),0)</f>
        <v>0.77419354838709675</v>
      </c>
      <c r="R211" s="4">
        <f>IFERROR((SUMIF($AT$2:AT211,AT211,$AV$2:AW211)-AV211)/(COUNTIF($J$2:K211,J211)-1),0)</f>
        <v>0.5161290322580645</v>
      </c>
      <c r="S211" s="4">
        <f t="shared" si="124"/>
        <v>0.25806451612903225</v>
      </c>
      <c r="T211" s="5">
        <f>IFERROR((SUMIF($AY$2:AZ211,AY211,$BA$2:BB211)-BA211)/(COUNTIF($J$2:K211,K211)-1),0)</f>
        <v>1.75</v>
      </c>
      <c r="U211" s="5">
        <f>IFERROR((SUMIF($BD$2:BE211,BD211,$BF$2:BG211)-BF211)/(COUNTIF($J$2:K211,K211)-1),0)</f>
        <v>1.53125</v>
      </c>
      <c r="V211" s="5">
        <f t="shared" si="125"/>
        <v>0.21875</v>
      </c>
      <c r="W211" s="9">
        <f>IFERROR((SUMIF($J$2:J211,J211,L$2:L211)-L211)/(COUNTIF($J$2:J211,J211)-1),0)</f>
        <v>0.6428571428571429</v>
      </c>
      <c r="X211" s="9">
        <f>IFERROR((SUMIF($J$2:J211,J211,M$2:M211)-M211)/(COUNTIF($J$2:J211,J211)-1),0)</f>
        <v>1.1428571428571428</v>
      </c>
      <c r="Y211" s="9">
        <f t="shared" si="126"/>
        <v>-0.49999999999999989</v>
      </c>
      <c r="Z211" s="1">
        <f>IFERROR((SUMIF($K$2:K211,J211,$M$2:M211))/(COUNTIF($K$2:K211,J211)),0)</f>
        <v>0.88235294117647056</v>
      </c>
      <c r="AA211" s="1">
        <f>IFERROR((SUMIF($K$2:K211,J211,$L$2:L211))/(COUNTIF($K$2:K211,J211)),0)</f>
        <v>1.9411764705882353</v>
      </c>
      <c r="AB211" s="1">
        <f t="shared" si="127"/>
        <v>-1.0588235294117647</v>
      </c>
      <c r="AC211" s="9">
        <f>IFERROR((SUMIF($J$2:J211,K211,$L$2:L211))/(COUNTIF($J$2:J211,K211)),0)</f>
        <v>1.6875</v>
      </c>
      <c r="AD211" s="9">
        <f>IFERROR((SUMIF($J$2:J211,K211,$M$2:M211))/(COUNTIF($J$2:J211,K211)),0)</f>
        <v>1.625</v>
      </c>
      <c r="AE211" s="9">
        <f t="shared" si="128"/>
        <v>6.25E-2</v>
      </c>
      <c r="AF211" s="1">
        <f>IFERROR((SUMIF(K$2:K211,K211,M$2:M211)-M211)/(COUNTIF($K$2:K211,K211)-1),0)</f>
        <v>1.8125</v>
      </c>
      <c r="AG211" s="1">
        <f>IFERROR((SUMIF(K$2:K211,K211,L$2:L211)-L211)/(COUNTIF($K$2:K211,K211)-1),0)</f>
        <v>1.4375</v>
      </c>
      <c r="AH211" s="1">
        <f t="shared" si="129"/>
        <v>0.375</v>
      </c>
      <c r="AI211" s="1">
        <f t="shared" si="130"/>
        <v>0</v>
      </c>
      <c r="AJ211" s="1">
        <f t="shared" si="131"/>
        <v>3</v>
      </c>
      <c r="AK211" s="1">
        <f>SUMIF($J$2:K211,J211,AI$2:AJ211)-AI211</f>
        <v>26</v>
      </c>
      <c r="AL211" s="1">
        <f>SUMIF($AY$2:AZ211,AY211,$BI$2:BJ211)-BI211</f>
        <v>47</v>
      </c>
      <c r="AM211" s="1">
        <f>IFERROR((AK211)/(COUNTIF($J$2:K211,J211)-1),0)</f>
        <v>0.83870967741935487</v>
      </c>
      <c r="AN211" s="1">
        <f>IFERROR((AL211)/(COUNTIF($J$2:K211,K211)-1),0)</f>
        <v>1.46875</v>
      </c>
      <c r="AT211" s="1" t="str">
        <f t="shared" si="132"/>
        <v>Wolfsberger AC</v>
      </c>
      <c r="AU211" s="1" t="str">
        <f t="shared" si="133"/>
        <v>SV Mattersburg</v>
      </c>
      <c r="AV211">
        <f t="shared" si="134"/>
        <v>2</v>
      </c>
      <c r="AW211" s="1">
        <f t="shared" si="135"/>
        <v>0</v>
      </c>
      <c r="AY211" t="str">
        <f t="shared" si="136"/>
        <v>SV Mattersburg</v>
      </c>
      <c r="AZ211" t="str">
        <f t="shared" si="137"/>
        <v>Wolfsberger AC</v>
      </c>
      <c r="BA211">
        <f t="shared" si="138"/>
        <v>2</v>
      </c>
      <c r="BB211">
        <f t="shared" si="139"/>
        <v>0</v>
      </c>
      <c r="BD211" t="str">
        <f t="shared" si="140"/>
        <v>SV Mattersburg</v>
      </c>
      <c r="BE211" t="str">
        <f t="shared" si="141"/>
        <v>Wolfsberger AC</v>
      </c>
      <c r="BF211">
        <f t="shared" si="142"/>
        <v>0</v>
      </c>
      <c r="BG211">
        <f t="shared" si="143"/>
        <v>2</v>
      </c>
      <c r="BI211">
        <f t="shared" si="144"/>
        <v>3</v>
      </c>
      <c r="BJ211">
        <f t="shared" si="145"/>
        <v>0</v>
      </c>
    </row>
    <row r="212" spans="1:62" x14ac:dyDescent="0.3">
      <c r="A212" t="s">
        <v>47</v>
      </c>
      <c r="B212" s="15" t="s">
        <v>163</v>
      </c>
      <c r="C212" t="s">
        <v>106</v>
      </c>
      <c r="D212" t="s">
        <v>125</v>
      </c>
      <c r="E212" t="s">
        <v>43</v>
      </c>
      <c r="F212" s="11">
        <v>0.77083333333333337</v>
      </c>
      <c r="G212">
        <v>4069</v>
      </c>
      <c r="H212" s="1">
        <v>7</v>
      </c>
      <c r="I212" s="1">
        <v>0</v>
      </c>
      <c r="J212" s="1" t="s">
        <v>58</v>
      </c>
      <c r="K212" s="1" t="s">
        <v>56</v>
      </c>
      <c r="L212" s="1">
        <v>1</v>
      </c>
      <c r="M212" s="1">
        <v>2</v>
      </c>
      <c r="N212" s="1" t="str">
        <f t="shared" si="121"/>
        <v>N</v>
      </c>
      <c r="O212" s="1" t="str">
        <f t="shared" si="122"/>
        <v>S</v>
      </c>
      <c r="P212" s="1">
        <f t="shared" si="123"/>
        <v>-1</v>
      </c>
      <c r="Q212" s="4">
        <f>IFERROR((SUMIF($J$2:K212,J212,$L$2:M212)-L212)/(COUNTIF($J$2:K212,J212)-1),0)</f>
        <v>1.236842105263158</v>
      </c>
      <c r="R212" s="4">
        <f>IFERROR((SUMIF($AT$2:AT212,AT212,$AV$2:AW212)-AV212)/(COUNTIF($J$2:K212,J212)-1),0)</f>
        <v>0.5</v>
      </c>
      <c r="S212" s="4">
        <f t="shared" si="124"/>
        <v>0.73684210526315796</v>
      </c>
      <c r="T212" s="5">
        <f>IFERROR((SUMIF($AY$2:AZ212,AY212,$BA$2:BB212)-BA212)/(COUNTIF($J$2:K212,K212)-1),0)</f>
        <v>1.7666666666666666</v>
      </c>
      <c r="U212" s="5">
        <f>IFERROR((SUMIF($BD$2:BE212,BD212,$BF$2:BG212)-BF212)/(COUNTIF($J$2:K212,K212)-1),0)</f>
        <v>1.7333333333333334</v>
      </c>
      <c r="V212" s="5">
        <f t="shared" si="125"/>
        <v>3.3333333333333215E-2</v>
      </c>
      <c r="W212" s="9">
        <f>IFERROR((SUMIF($J$2:J212,J212,L$2:L212)-L212)/(COUNTIF($J$2:J212,J212)-1),0)</f>
        <v>1.411764705882353</v>
      </c>
      <c r="X212" s="9">
        <f>IFERROR((SUMIF($J$2:J212,J212,M$2:M212)-M212)/(COUNTIF($J$2:J212,J212)-1),0)</f>
        <v>1.1176470588235294</v>
      </c>
      <c r="Y212" s="9">
        <f t="shared" si="126"/>
        <v>0.29411764705882359</v>
      </c>
      <c r="Z212" s="1">
        <f>IFERROR((SUMIF($K$2:K212,J212,$M$2:M212))/(COUNTIF($K$2:K212,J212)),0)</f>
        <v>1.0952380952380953</v>
      </c>
      <c r="AA212" s="1">
        <f>IFERROR((SUMIF($K$2:K212,J212,$L$2:L212))/(COUNTIF($K$2:K212,J212)),0)</f>
        <v>1.4761904761904763</v>
      </c>
      <c r="AB212" s="1">
        <f t="shared" si="127"/>
        <v>-0.38095238095238093</v>
      </c>
      <c r="AC212" s="9">
        <f>IFERROR((SUMIF($J$2:J212,K212,$L$2:L212))/(COUNTIF($J$2:J212,K212)),0)</f>
        <v>1.9285714285714286</v>
      </c>
      <c r="AD212" s="9">
        <f>IFERROR((SUMIF($J$2:J212,K212,$M$2:M212))/(COUNTIF($J$2:J212,K212)),0)</f>
        <v>1.2142857142857142</v>
      </c>
      <c r="AE212" s="9">
        <f t="shared" si="128"/>
        <v>0.71428571428571441</v>
      </c>
      <c r="AF212" s="1">
        <f>IFERROR((SUMIF(K$2:K212,K212,M$2:M212)-M212)/(COUNTIF($K$2:K212,K212)-1),0)</f>
        <v>1.625</v>
      </c>
      <c r="AG212" s="1">
        <f>IFERROR((SUMIF(K$2:K212,K212,L$2:L212)-L212)/(COUNTIF($K$2:K212,K212)-1),0)</f>
        <v>2.1875</v>
      </c>
      <c r="AH212" s="1">
        <f t="shared" si="129"/>
        <v>-0.5625</v>
      </c>
      <c r="AI212" s="1">
        <f t="shared" si="130"/>
        <v>0</v>
      </c>
      <c r="AJ212" s="1">
        <f t="shared" si="131"/>
        <v>3</v>
      </c>
      <c r="AK212" s="1">
        <f>SUMIF($J$2:K212,J212,AI$2:AJ212)-AI212</f>
        <v>45</v>
      </c>
      <c r="AL212" s="1">
        <f>SUMIF($AY$2:AZ212,AY212,$BI$2:BJ212)-BI212</f>
        <v>46</v>
      </c>
      <c r="AM212" s="1">
        <f>IFERROR((AK212)/(COUNTIF($J$2:K212,J212)-1),0)</f>
        <v>1.1842105263157894</v>
      </c>
      <c r="AN212" s="1">
        <f>IFERROR((AL212)/(COUNTIF($J$2:K212,K212)-1),0)</f>
        <v>1.5333333333333334</v>
      </c>
      <c r="AT212" s="1" t="str">
        <f t="shared" si="132"/>
        <v>SC Rheindorf Altach</v>
      </c>
      <c r="AU212" s="1" t="str">
        <f t="shared" si="133"/>
        <v>FC Admira Wacker Mödling</v>
      </c>
      <c r="AV212">
        <f t="shared" si="134"/>
        <v>2</v>
      </c>
      <c r="AW212" s="1">
        <f t="shared" si="135"/>
        <v>1</v>
      </c>
      <c r="AY212" t="str">
        <f t="shared" si="136"/>
        <v>FC Admira Wacker Mödling</v>
      </c>
      <c r="AZ212" t="str">
        <f t="shared" si="137"/>
        <v>SC Rheindorf Altach</v>
      </c>
      <c r="BA212">
        <f t="shared" si="138"/>
        <v>2</v>
      </c>
      <c r="BB212">
        <f t="shared" si="139"/>
        <v>1</v>
      </c>
      <c r="BD212" t="str">
        <f t="shared" si="140"/>
        <v>FC Admira Wacker Mödling</v>
      </c>
      <c r="BE212" t="str">
        <f t="shared" si="141"/>
        <v>SC Rheindorf Altach</v>
      </c>
      <c r="BF212">
        <f t="shared" si="142"/>
        <v>1</v>
      </c>
      <c r="BG212">
        <f t="shared" si="143"/>
        <v>2</v>
      </c>
      <c r="BI212">
        <f t="shared" si="144"/>
        <v>3</v>
      </c>
      <c r="BJ212">
        <f t="shared" si="145"/>
        <v>0</v>
      </c>
    </row>
    <row r="213" spans="1:62" x14ac:dyDescent="0.3">
      <c r="A213" t="s">
        <v>47</v>
      </c>
      <c r="B213" s="15">
        <v>43198</v>
      </c>
      <c r="C213" t="s">
        <v>106</v>
      </c>
      <c r="D213" t="s">
        <v>125</v>
      </c>
      <c r="E213" t="s">
        <v>64</v>
      </c>
      <c r="F213" s="11">
        <v>0.625</v>
      </c>
      <c r="G213">
        <v>5462</v>
      </c>
      <c r="H213" s="1">
        <v>3</v>
      </c>
      <c r="I213" s="1">
        <v>0</v>
      </c>
      <c r="J213" s="1" t="s">
        <v>0</v>
      </c>
      <c r="K213" s="1" t="s">
        <v>40</v>
      </c>
      <c r="L213" s="1">
        <v>1</v>
      </c>
      <c r="M213" s="1">
        <v>0</v>
      </c>
      <c r="N213" s="1" t="str">
        <f t="shared" si="121"/>
        <v>S</v>
      </c>
      <c r="O213" s="1" t="str">
        <f t="shared" si="122"/>
        <v>N</v>
      </c>
      <c r="P213" s="1">
        <f t="shared" si="123"/>
        <v>1</v>
      </c>
      <c r="Q213" s="4">
        <f>IFERROR((SUMIF($J$2:K213,J213,$L$2:M213)-L213)/(COUNTIF($J$2:K213,J213)-1),0)</f>
        <v>1.4193548387096775</v>
      </c>
      <c r="R213" s="4">
        <f>IFERROR((SUMIF($AT$2:AT213,AT213,$AV$2:AW213)-AV213)/(COUNTIF($J$2:K213,J213)-1),0)</f>
        <v>0.4838709677419355</v>
      </c>
      <c r="S213" s="4">
        <f t="shared" si="124"/>
        <v>0.93548387096774199</v>
      </c>
      <c r="T213" s="5">
        <f>IFERROR((SUMIF($AY$2:AZ213,AY213,$BA$2:BB213)-BA213)/(COUNTIF($J$2:K213,K213)-1),0)</f>
        <v>2.204081632653061</v>
      </c>
      <c r="U213" s="5">
        <f>IFERROR((SUMIF($BD$2:BE213,BD213,$BF$2:BG213)-BF213)/(COUNTIF($J$2:K213,K213)-1),0)</f>
        <v>0.63265306122448983</v>
      </c>
      <c r="V213" s="5">
        <f t="shared" si="125"/>
        <v>1.5714285714285712</v>
      </c>
      <c r="W213" s="9">
        <f>IFERROR((SUMIF($J$2:J213,J213,L$2:L213)-L213)/(COUNTIF($J$2:J213,J213)-1),0)</f>
        <v>1.7142857142857142</v>
      </c>
      <c r="X213" s="9">
        <f>IFERROR((SUMIF($J$2:J213,J213,M$2:M213)-M213)/(COUNTIF($J$2:J213,J213)-1),0)</f>
        <v>1.0714285714285714</v>
      </c>
      <c r="Y213" s="9">
        <f t="shared" si="126"/>
        <v>0.64285714285714279</v>
      </c>
      <c r="Z213" s="1">
        <f>IFERROR((SUMIF($K$2:K213,J213,$M$2:M213))/(COUNTIF($K$2:K213,J213)),0)</f>
        <v>1.1764705882352942</v>
      </c>
      <c r="AA213" s="1">
        <f>IFERROR((SUMIF($K$2:K213,J213,$L$2:L213))/(COUNTIF($K$2:K213,J213)),0)</f>
        <v>1.2941176470588236</v>
      </c>
      <c r="AB213" s="1">
        <f t="shared" si="127"/>
        <v>-0.11764705882352944</v>
      </c>
      <c r="AC213" s="9">
        <f>IFERROR((SUMIF($J$2:J213,K213,$L$2:L213))/(COUNTIF($J$2:J213,K213)),0)</f>
        <v>2.4583333333333335</v>
      </c>
      <c r="AD213" s="9">
        <f>IFERROR((SUMIF($J$2:J213,K213,$M$2:M213))/(COUNTIF($J$2:J213,K213)),0)</f>
        <v>0.375</v>
      </c>
      <c r="AE213" s="9">
        <f t="shared" si="128"/>
        <v>2.0833333333333335</v>
      </c>
      <c r="AF213" s="1">
        <f>IFERROR((SUMIF(K$2:K213,K213,M$2:M213)-M213)/(COUNTIF($K$2:K213,K213)-1),0)</f>
        <v>1.96</v>
      </c>
      <c r="AG213" s="1">
        <f>IFERROR((SUMIF(K$2:K213,K213,L$2:L213)-L213)/(COUNTIF($K$2:K213,K213)-1),0)</f>
        <v>0.88</v>
      </c>
      <c r="AH213" s="1">
        <f t="shared" si="129"/>
        <v>1.08</v>
      </c>
      <c r="AI213" s="1">
        <f t="shared" si="130"/>
        <v>3</v>
      </c>
      <c r="AJ213" s="1">
        <f t="shared" si="131"/>
        <v>0</v>
      </c>
      <c r="AK213" s="1">
        <f>SUMIF($J$2:K213,J213,AI$2:AJ213)-AI213</f>
        <v>49</v>
      </c>
      <c r="AL213" s="1">
        <f>SUMIF($AY$2:AZ213,AY213,$BI$2:BJ213)-BI213</f>
        <v>109</v>
      </c>
      <c r="AM213" s="1">
        <f>IFERROR((AK213)/(COUNTIF($J$2:K213,J213)-1),0)</f>
        <v>1.5806451612903225</v>
      </c>
      <c r="AN213" s="1">
        <f>IFERROR((AL213)/(COUNTIF($J$2:K213,K213)-1),0)</f>
        <v>2.2244897959183674</v>
      </c>
      <c r="AT213" s="1" t="str">
        <f t="shared" si="132"/>
        <v>LASK</v>
      </c>
      <c r="AU213" s="1" t="str">
        <f t="shared" si="133"/>
        <v>Red Bull Salzburg</v>
      </c>
      <c r="AV213">
        <f t="shared" si="134"/>
        <v>0</v>
      </c>
      <c r="AW213" s="1">
        <f t="shared" si="135"/>
        <v>1</v>
      </c>
      <c r="AY213" t="str">
        <f t="shared" si="136"/>
        <v>Red Bull Salzburg</v>
      </c>
      <c r="AZ213" t="str">
        <f t="shared" si="137"/>
        <v>LASK</v>
      </c>
      <c r="BA213">
        <f t="shared" si="138"/>
        <v>0</v>
      </c>
      <c r="BB213">
        <f t="shared" si="139"/>
        <v>1</v>
      </c>
      <c r="BD213" t="str">
        <f t="shared" si="140"/>
        <v>Red Bull Salzburg</v>
      </c>
      <c r="BE213" t="str">
        <f t="shared" si="141"/>
        <v>LASK</v>
      </c>
      <c r="BF213">
        <f t="shared" si="142"/>
        <v>1</v>
      </c>
      <c r="BG213">
        <f t="shared" si="143"/>
        <v>0</v>
      </c>
      <c r="BI213">
        <f t="shared" si="144"/>
        <v>0</v>
      </c>
      <c r="BJ213">
        <f t="shared" si="145"/>
        <v>3</v>
      </c>
    </row>
    <row r="214" spans="1:62" x14ac:dyDescent="0.3">
      <c r="A214" t="s">
        <v>72</v>
      </c>
      <c r="B214" s="15">
        <v>43202</v>
      </c>
      <c r="C214" t="s">
        <v>106</v>
      </c>
      <c r="D214" t="s">
        <v>125</v>
      </c>
      <c r="E214" t="s">
        <v>61</v>
      </c>
      <c r="F214" s="11">
        <v>0.87847222222222221</v>
      </c>
      <c r="G214">
        <v>29520</v>
      </c>
      <c r="H214" s="1">
        <v>4</v>
      </c>
      <c r="I214" s="1">
        <v>0</v>
      </c>
      <c r="J214" s="1" t="s">
        <v>40</v>
      </c>
      <c r="K214" s="1" t="s">
        <v>126</v>
      </c>
      <c r="L214" s="1">
        <v>4</v>
      </c>
      <c r="M214" s="1">
        <v>1</v>
      </c>
      <c r="N214" s="1" t="str">
        <f t="shared" si="121"/>
        <v>S</v>
      </c>
      <c r="O214" s="1" t="str">
        <f t="shared" si="122"/>
        <v>N</v>
      </c>
      <c r="P214" s="1">
        <f t="shared" si="123"/>
        <v>3</v>
      </c>
      <c r="Q214" s="4">
        <f>IFERROR((SUMIF($J$2:K214,J214,$L$2:M214)-L214)/(COUNTIF($J$2:K214,J214)-1),0)</f>
        <v>2.16</v>
      </c>
      <c r="R214" s="4">
        <f>IFERROR((SUMIF($AT$2:AT214,AT214,$AV$2:AW214)-AV214)/(COUNTIF($J$2:K214,J214)-1),0)</f>
        <v>0.18</v>
      </c>
      <c r="S214" s="4">
        <f t="shared" si="124"/>
        <v>1.9800000000000002</v>
      </c>
      <c r="T214" s="5">
        <f>IFERROR((SUMIF($AY$2:AZ214,AY214,$BA$2:BB214)-BA214)/(COUNTIF($J$2:K214,K214)-1),0)</f>
        <v>4</v>
      </c>
      <c r="U214" s="5">
        <f>IFERROR((SUMIF($BD$2:BE214,BD214,$BF$2:BG214)-BF214)/(COUNTIF($J$2:K214,K214)-1),0)</f>
        <v>2</v>
      </c>
      <c r="V214" s="5">
        <f t="shared" si="125"/>
        <v>2</v>
      </c>
      <c r="W214" s="9">
        <f>IFERROR((SUMIF($J$2:J214,J214,L$2:L214)-L214)/(COUNTIF($J$2:J214,J214)-1),0)</f>
        <v>2.4583333333333335</v>
      </c>
      <c r="X214" s="9">
        <f>IFERROR((SUMIF($J$2:J214,J214,M$2:M214)-M214)/(COUNTIF($J$2:J214,J214)-1),0)</f>
        <v>0.375</v>
      </c>
      <c r="Y214" s="9">
        <f t="shared" si="126"/>
        <v>2.0833333333333335</v>
      </c>
      <c r="Z214" s="1">
        <f>IFERROR((SUMIF($K$2:K214,J214,$M$2:M214))/(COUNTIF($K$2:K214,J214)),0)</f>
        <v>1.8846153846153846</v>
      </c>
      <c r="AA214" s="1">
        <f>IFERROR((SUMIF($K$2:K214,J214,$L$2:L214))/(COUNTIF($K$2:K214,J214)),0)</f>
        <v>0.88461538461538458</v>
      </c>
      <c r="AB214" s="1">
        <f t="shared" si="127"/>
        <v>1</v>
      </c>
      <c r="AC214" s="9">
        <f>IFERROR((SUMIF($J$2:J214,K214,$L$2:L214))/(COUNTIF($J$2:J214,K214)),0)</f>
        <v>4</v>
      </c>
      <c r="AD214" s="9">
        <f>IFERROR((SUMIF($J$2:J214,K214,$M$2:M214))/(COUNTIF($J$2:J214,K214)),0)</f>
        <v>2</v>
      </c>
      <c r="AE214" s="9">
        <f t="shared" si="128"/>
        <v>2</v>
      </c>
      <c r="AF214" s="1">
        <f>IFERROR((SUMIF(K$2:K214,K214,M$2:M214)-M214)/(COUNTIF($K$2:K214,K214)-1),0)</f>
        <v>0</v>
      </c>
      <c r="AG214" s="1">
        <f>IFERROR((SUMIF(K$2:K214,K214,L$2:L214)-L214)/(COUNTIF($K$2:K214,K214)-1),0)</f>
        <v>0</v>
      </c>
      <c r="AH214" s="1">
        <f t="shared" si="129"/>
        <v>0</v>
      </c>
      <c r="AI214" s="1">
        <f t="shared" si="130"/>
        <v>3</v>
      </c>
      <c r="AJ214" s="1">
        <f t="shared" si="131"/>
        <v>0</v>
      </c>
      <c r="AK214" s="1">
        <f>SUMIF($J$2:K214,J214,AI$2:AJ214)-AI214</f>
        <v>109</v>
      </c>
      <c r="AL214" s="1">
        <f>SUMIF($AY$2:AZ214,AY214,$BI$2:BJ214)-BI214</f>
        <v>3</v>
      </c>
      <c r="AM214" s="1">
        <f>IFERROR((AK214)/(COUNTIF($J$2:K214,J214)-1),0)</f>
        <v>2.1800000000000002</v>
      </c>
      <c r="AN214" s="1">
        <f>IFERROR((AL214)/(COUNTIF($J$2:K214,K214)-1),0)</f>
        <v>3</v>
      </c>
      <c r="AT214" s="1" t="str">
        <f t="shared" si="132"/>
        <v>Red Bull Salzburg</v>
      </c>
      <c r="AU214" s="1" t="str">
        <f t="shared" si="133"/>
        <v>Lazio Rom</v>
      </c>
      <c r="AV214">
        <f t="shared" si="134"/>
        <v>1</v>
      </c>
      <c r="AW214" s="1">
        <f t="shared" si="135"/>
        <v>4</v>
      </c>
      <c r="AY214" t="str">
        <f t="shared" si="136"/>
        <v>Lazio Rom</v>
      </c>
      <c r="AZ214" t="str">
        <f t="shared" si="137"/>
        <v>Red Bull Salzburg</v>
      </c>
      <c r="BA214">
        <f t="shared" si="138"/>
        <v>1</v>
      </c>
      <c r="BB214">
        <f t="shared" si="139"/>
        <v>4</v>
      </c>
      <c r="BD214" t="str">
        <f t="shared" si="140"/>
        <v>Lazio Rom</v>
      </c>
      <c r="BE214" t="str">
        <f t="shared" si="141"/>
        <v>Red Bull Salzburg</v>
      </c>
      <c r="BF214">
        <f t="shared" si="142"/>
        <v>4</v>
      </c>
      <c r="BG214">
        <f t="shared" si="143"/>
        <v>1</v>
      </c>
      <c r="BI214">
        <f t="shared" si="144"/>
        <v>0</v>
      </c>
      <c r="BJ214">
        <f t="shared" si="145"/>
        <v>3</v>
      </c>
    </row>
    <row r="215" spans="1:62" x14ac:dyDescent="0.3">
      <c r="A215" t="s">
        <v>47</v>
      </c>
      <c r="B215" s="15" t="s">
        <v>189</v>
      </c>
      <c r="C215" t="s">
        <v>106</v>
      </c>
      <c r="D215" t="s">
        <v>125</v>
      </c>
      <c r="E215" t="s">
        <v>43</v>
      </c>
      <c r="F215" s="11">
        <v>0.66666666666666663</v>
      </c>
      <c r="G215">
        <v>8378</v>
      </c>
      <c r="H215" s="1">
        <v>7</v>
      </c>
      <c r="I215" s="1">
        <v>0</v>
      </c>
      <c r="J215" s="1" t="s">
        <v>68</v>
      </c>
      <c r="K215" s="1" t="s">
        <v>76</v>
      </c>
      <c r="L215" s="1">
        <v>3</v>
      </c>
      <c r="M215" s="1">
        <v>0</v>
      </c>
      <c r="N215" s="1" t="str">
        <f t="shared" si="121"/>
        <v>S</v>
      </c>
      <c r="O215" s="1" t="str">
        <f t="shared" si="122"/>
        <v>N</v>
      </c>
      <c r="P215" s="1">
        <f t="shared" si="123"/>
        <v>3</v>
      </c>
      <c r="Q215" s="4">
        <f>IFERROR((SUMIF($J$2:K215,J215,$L$2:M215)-L215)/(COUNTIF($J$2:K215,J215)-1),0)</f>
        <v>1.9189189189189189</v>
      </c>
      <c r="R215" s="4">
        <f>IFERROR((SUMIF($AT$2:AT215,AT215,$AV$2:AW215)-AV215)/(COUNTIF($J$2:K215,J215)-1),0)</f>
        <v>0.51351351351351349</v>
      </c>
      <c r="S215" s="4">
        <f t="shared" si="124"/>
        <v>1.4054054054054053</v>
      </c>
      <c r="T215" s="5">
        <f>IFERROR((SUMIF($AY$2:AZ215,AY215,$BA$2:BB215)-BA215)/(COUNTIF($J$2:K215,K215)-1),0)</f>
        <v>1.7575757575757576</v>
      </c>
      <c r="U215" s="5">
        <f>IFERROR((SUMIF($BD$2:BE215,BD215,$BF$2:BG215)-BF215)/(COUNTIF($J$2:K215,K215)-1),0)</f>
        <v>1.4848484848484849</v>
      </c>
      <c r="V215" s="5">
        <f t="shared" si="125"/>
        <v>0.27272727272727271</v>
      </c>
      <c r="W215" s="9">
        <f>IFERROR((SUMIF($J$2:J215,J215,L$2:L215)-L215)/(COUNTIF($J$2:J215,J215)-1),0)</f>
        <v>1.8333333333333333</v>
      </c>
      <c r="X215" s="9">
        <f>IFERROR((SUMIF($J$2:J215,J215,M$2:M215)-M215)/(COUNTIF($J$2:J215,J215)-1),0)</f>
        <v>1.0555555555555556</v>
      </c>
      <c r="Y215" s="9">
        <f t="shared" si="126"/>
        <v>0.77777777777777768</v>
      </c>
      <c r="Z215" s="1">
        <f>IFERROR((SUMIF($K$2:K215,J215,$M$2:M215))/(COUNTIF($K$2:K215,J215)),0)</f>
        <v>2</v>
      </c>
      <c r="AA215" s="1">
        <f>IFERROR((SUMIF($K$2:K215,J215,$L$2:L215))/(COUNTIF($K$2:K215,J215)),0)</f>
        <v>1.2105263157894737</v>
      </c>
      <c r="AB215" s="1">
        <f t="shared" si="127"/>
        <v>0.78947368421052633</v>
      </c>
      <c r="AC215" s="9">
        <f>IFERROR((SUMIF($J$2:J215,K215,$L$2:L215))/(COUNTIF($J$2:J215,K215)),0)</f>
        <v>1.6875</v>
      </c>
      <c r="AD215" s="9">
        <f>IFERROR((SUMIF($J$2:J215,K215,$M$2:M215))/(COUNTIF($J$2:J215,K215)),0)</f>
        <v>1.625</v>
      </c>
      <c r="AE215" s="9">
        <f t="shared" si="128"/>
        <v>6.25E-2</v>
      </c>
      <c r="AF215" s="1">
        <f>IFERROR((SUMIF(K$2:K215,K215,M$2:M215)-M215)/(COUNTIF($K$2:K215,K215)-1),0)</f>
        <v>1.8235294117647058</v>
      </c>
      <c r="AG215" s="1">
        <f>IFERROR((SUMIF(K$2:K215,K215,L$2:L215)-L215)/(COUNTIF($K$2:K215,K215)-1),0)</f>
        <v>1.3529411764705883</v>
      </c>
      <c r="AH215" s="1">
        <f t="shared" si="129"/>
        <v>0.47058823529411753</v>
      </c>
      <c r="AI215" s="1">
        <f t="shared" si="130"/>
        <v>3</v>
      </c>
      <c r="AJ215" s="1">
        <f t="shared" si="131"/>
        <v>0</v>
      </c>
      <c r="AK215" s="1">
        <f>SUMIF($J$2:K215,J215,AI$2:AJ215)-AI215</f>
        <v>73</v>
      </c>
      <c r="AL215" s="1">
        <f>SUMIF($AY$2:AZ215,AY215,$BI$2:BJ215)-BI215</f>
        <v>50</v>
      </c>
      <c r="AM215" s="1">
        <f>IFERROR((AK215)/(COUNTIF($J$2:K215,J215)-1),0)</f>
        <v>1.972972972972973</v>
      </c>
      <c r="AN215" s="1">
        <f>IFERROR((AL215)/(COUNTIF($J$2:K215,K215)-1),0)</f>
        <v>1.5151515151515151</v>
      </c>
      <c r="AT215" s="1" t="str">
        <f t="shared" si="132"/>
        <v>SK Sturm Graz</v>
      </c>
      <c r="AU215" s="1" t="str">
        <f t="shared" si="133"/>
        <v>SV Mattersburg</v>
      </c>
      <c r="AV215">
        <f t="shared" si="134"/>
        <v>0</v>
      </c>
      <c r="AW215" s="1">
        <f t="shared" si="135"/>
        <v>3</v>
      </c>
      <c r="AY215" t="str">
        <f t="shared" si="136"/>
        <v>SV Mattersburg</v>
      </c>
      <c r="AZ215" t="str">
        <f t="shared" si="137"/>
        <v>SK Sturm Graz</v>
      </c>
      <c r="BA215">
        <f t="shared" si="138"/>
        <v>0</v>
      </c>
      <c r="BB215">
        <f t="shared" si="139"/>
        <v>3</v>
      </c>
      <c r="BD215" t="str">
        <f t="shared" si="140"/>
        <v>SV Mattersburg</v>
      </c>
      <c r="BE215" t="str">
        <f t="shared" si="141"/>
        <v>SK Sturm Graz</v>
      </c>
      <c r="BF215">
        <f t="shared" si="142"/>
        <v>3</v>
      </c>
      <c r="BG215">
        <f t="shared" si="143"/>
        <v>0</v>
      </c>
      <c r="BI215">
        <f t="shared" si="144"/>
        <v>0</v>
      </c>
      <c r="BJ215">
        <f t="shared" si="145"/>
        <v>3</v>
      </c>
    </row>
    <row r="216" spans="1:62" x14ac:dyDescent="0.3">
      <c r="A216" t="s">
        <v>47</v>
      </c>
      <c r="B216" s="15" t="s">
        <v>189</v>
      </c>
      <c r="C216" t="s">
        <v>106</v>
      </c>
      <c r="D216" t="s">
        <v>125</v>
      </c>
      <c r="E216" t="s">
        <v>43</v>
      </c>
      <c r="F216" s="11">
        <v>0.77083333333333337</v>
      </c>
      <c r="G216">
        <v>2956</v>
      </c>
      <c r="H216" s="1">
        <v>6</v>
      </c>
      <c r="I216" s="1">
        <v>0</v>
      </c>
      <c r="J216" s="1" t="s">
        <v>65</v>
      </c>
      <c r="K216" s="1" t="s">
        <v>0</v>
      </c>
      <c r="L216" s="1">
        <v>1</v>
      </c>
      <c r="M216" s="1">
        <v>3</v>
      </c>
      <c r="N216" s="1" t="str">
        <f t="shared" si="121"/>
        <v>N</v>
      </c>
      <c r="O216" s="1" t="str">
        <f t="shared" si="122"/>
        <v>S</v>
      </c>
      <c r="P216" s="1">
        <f t="shared" si="123"/>
        <v>-2</v>
      </c>
      <c r="Q216" s="4">
        <f>IFERROR((SUMIF($J$2:K216,J216,$L$2:M216)-L216)/(COUNTIF($J$2:K216,J216)-1),0)</f>
        <v>0.66666666666666663</v>
      </c>
      <c r="R216" s="4">
        <f>IFERROR((SUMIF($AT$2:AT216,AT216,$AV$2:AW216)-AV216)/(COUNTIF($J$2:K216,J216)-1),0)</f>
        <v>1.0333333333333334</v>
      </c>
      <c r="S216" s="4">
        <f t="shared" si="124"/>
        <v>-0.36666666666666681</v>
      </c>
      <c r="T216" s="5">
        <f>IFERROR((SUMIF($AY$2:AZ216,AY216,$BA$2:BB216)-BA216)/(COUNTIF($J$2:K216,K216)-1),0)</f>
        <v>1.40625</v>
      </c>
      <c r="U216" s="5">
        <f>IFERROR((SUMIF($BD$2:BE216,BD216,$BF$2:BG216)-BF216)/(COUNTIF($J$2:K216,K216)-1),0)</f>
        <v>1.15625</v>
      </c>
      <c r="V216" s="5">
        <f t="shared" si="125"/>
        <v>0.25</v>
      </c>
      <c r="W216" s="9">
        <f>IFERROR((SUMIF($J$2:J216,J216,L$2:L216)-L216)/(COUNTIF($J$2:J216,J216)-1),0)</f>
        <v>0.5714285714285714</v>
      </c>
      <c r="X216" s="9">
        <f>IFERROR((SUMIF($J$2:J216,J216,M$2:M216)-M216)/(COUNTIF($J$2:J216,J216)-1),0)</f>
        <v>2.2142857142857144</v>
      </c>
      <c r="Y216" s="9">
        <f t="shared" si="126"/>
        <v>-1.642857142857143</v>
      </c>
      <c r="Z216" s="1">
        <f>IFERROR((SUMIF($K$2:K216,J216,$M$2:M216))/(COUNTIF($K$2:K216,J216)),0)</f>
        <v>0.75</v>
      </c>
      <c r="AA216" s="1">
        <f>IFERROR((SUMIF($K$2:K216,J216,$L$2:L216))/(COUNTIF($K$2:K216,J216)),0)</f>
        <v>2.5</v>
      </c>
      <c r="AB216" s="1">
        <f t="shared" si="127"/>
        <v>-1.75</v>
      </c>
      <c r="AC216" s="9">
        <f>IFERROR((SUMIF($J$2:J216,K216,$L$2:L216))/(COUNTIF($J$2:J216,K216)),0)</f>
        <v>1.6666666666666667</v>
      </c>
      <c r="AD216" s="9">
        <f>IFERROR((SUMIF($J$2:J216,K216,$M$2:M216))/(COUNTIF($J$2:J216,K216)),0)</f>
        <v>1</v>
      </c>
      <c r="AE216" s="9">
        <f t="shared" si="128"/>
        <v>0.66666666666666674</v>
      </c>
      <c r="AF216" s="1">
        <f>IFERROR((SUMIF(K$2:K216,K216,M$2:M216)-M216)/(COUNTIF($K$2:K216,K216)-1),0)</f>
        <v>1.1764705882352942</v>
      </c>
      <c r="AG216" s="1">
        <f>IFERROR((SUMIF(K$2:K216,K216,L$2:L216)-L216)/(COUNTIF($K$2:K216,K216)-1),0)</f>
        <v>1.2941176470588236</v>
      </c>
      <c r="AH216" s="1">
        <f t="shared" si="129"/>
        <v>-0.11764705882352944</v>
      </c>
      <c r="AI216" s="1">
        <f t="shared" si="130"/>
        <v>0</v>
      </c>
      <c r="AJ216" s="1">
        <f t="shared" si="131"/>
        <v>3</v>
      </c>
      <c r="AK216" s="1">
        <f>SUMIF($J$2:K216,J216,AI$2:AJ216)-AI216</f>
        <v>10</v>
      </c>
      <c r="AL216" s="1">
        <f>SUMIF($AY$2:AZ216,AY216,$BI$2:BJ216)-BI216</f>
        <v>52</v>
      </c>
      <c r="AM216" s="1">
        <f>IFERROR((AK216)/(COUNTIF($J$2:K216,J216)-1),0)</f>
        <v>0.33333333333333331</v>
      </c>
      <c r="AN216" s="1">
        <f>IFERROR((AL216)/(COUNTIF($J$2:K216,K216)-1),0)</f>
        <v>1.625</v>
      </c>
      <c r="AT216" s="1" t="str">
        <f t="shared" si="132"/>
        <v>SKN St. Pölten</v>
      </c>
      <c r="AU216" s="1" t="str">
        <f t="shared" si="133"/>
        <v>LASK</v>
      </c>
      <c r="AV216">
        <f t="shared" si="134"/>
        <v>3</v>
      </c>
      <c r="AW216" s="1">
        <f t="shared" si="135"/>
        <v>1</v>
      </c>
      <c r="AY216" t="str">
        <f t="shared" si="136"/>
        <v>LASK</v>
      </c>
      <c r="AZ216" t="str">
        <f t="shared" si="137"/>
        <v>SKN St. Pölten</v>
      </c>
      <c r="BA216">
        <f t="shared" si="138"/>
        <v>3</v>
      </c>
      <c r="BB216">
        <f t="shared" si="139"/>
        <v>1</v>
      </c>
      <c r="BD216" t="str">
        <f t="shared" si="140"/>
        <v>LASK</v>
      </c>
      <c r="BE216" t="str">
        <f t="shared" si="141"/>
        <v>SKN St. Pölten</v>
      </c>
      <c r="BF216">
        <f t="shared" si="142"/>
        <v>1</v>
      </c>
      <c r="BG216">
        <f t="shared" si="143"/>
        <v>3</v>
      </c>
      <c r="BI216">
        <f t="shared" si="144"/>
        <v>3</v>
      </c>
      <c r="BJ216">
        <f t="shared" si="145"/>
        <v>0</v>
      </c>
    </row>
    <row r="217" spans="1:62" x14ac:dyDescent="0.3">
      <c r="A217" t="s">
        <v>47</v>
      </c>
      <c r="B217" s="15" t="s">
        <v>189</v>
      </c>
      <c r="C217" t="s">
        <v>106</v>
      </c>
      <c r="D217" t="s">
        <v>125</v>
      </c>
      <c r="E217" t="s">
        <v>43</v>
      </c>
      <c r="F217" s="11">
        <v>0.77083333333333337</v>
      </c>
      <c r="G217">
        <v>3827</v>
      </c>
      <c r="H217" s="1">
        <v>7</v>
      </c>
      <c r="I217" s="1">
        <v>0</v>
      </c>
      <c r="J217" s="1" t="s">
        <v>58</v>
      </c>
      <c r="K217" s="1" t="s">
        <v>49</v>
      </c>
      <c r="L217" s="1">
        <v>2</v>
      </c>
      <c r="M217" s="1">
        <v>1</v>
      </c>
      <c r="N217" s="1" t="str">
        <f t="shared" si="121"/>
        <v>S</v>
      </c>
      <c r="O217" s="1" t="str">
        <f t="shared" si="122"/>
        <v>N</v>
      </c>
      <c r="P217" s="1">
        <f t="shared" si="123"/>
        <v>1</v>
      </c>
      <c r="Q217" s="4">
        <f>IFERROR((SUMIF($J$2:K217,J217,$L$2:M217)-L217)/(COUNTIF($J$2:K217,J217)-1),0)</f>
        <v>1.2307692307692308</v>
      </c>
      <c r="R217" s="4">
        <f>IFERROR((SUMIF($AT$2:AT217,AT217,$AV$2:AW217)-AV217)/(COUNTIF($J$2:K217,J217)-1),0)</f>
        <v>0.53846153846153844</v>
      </c>
      <c r="S217" s="4">
        <f t="shared" si="124"/>
        <v>0.6923076923076924</v>
      </c>
      <c r="T217" s="5">
        <f>IFERROR((SUMIF($AY$2:AZ217,AY217,$BA$2:BB217)-BA217)/(COUNTIF($J$2:K217,K217)-1),0)</f>
        <v>0.75</v>
      </c>
      <c r="U217" s="5">
        <f>IFERROR((SUMIF($BD$2:BE217,BD217,$BF$2:BG217)-BF217)/(COUNTIF($J$2:K217,K217)-1),0)</f>
        <v>1.59375</v>
      </c>
      <c r="V217" s="5">
        <f t="shared" si="125"/>
        <v>-0.84375</v>
      </c>
      <c r="W217" s="9">
        <f>IFERROR((SUMIF($J$2:J217,J217,L$2:L217)-L217)/(COUNTIF($J$2:J217,J217)-1),0)</f>
        <v>1.3888888888888888</v>
      </c>
      <c r="X217" s="9">
        <f>IFERROR((SUMIF($J$2:J217,J217,M$2:M217)-M217)/(COUNTIF($J$2:J217,J217)-1),0)</f>
        <v>1.1666666666666667</v>
      </c>
      <c r="Y217" s="9">
        <f t="shared" si="126"/>
        <v>0.2222222222222221</v>
      </c>
      <c r="Z217" s="1">
        <f>IFERROR((SUMIF($K$2:K217,J217,$M$2:M217))/(COUNTIF($K$2:K217,J217)),0)</f>
        <v>1.0952380952380953</v>
      </c>
      <c r="AA217" s="1">
        <f>IFERROR((SUMIF($K$2:K217,J217,$L$2:L217))/(COUNTIF($K$2:K217,J217)),0)</f>
        <v>1.4761904761904763</v>
      </c>
      <c r="AB217" s="1">
        <f t="shared" si="127"/>
        <v>-0.38095238095238093</v>
      </c>
      <c r="AC217" s="9">
        <f>IFERROR((SUMIF($J$2:J217,K217,$L$2:L217))/(COUNTIF($J$2:J217,K217)),0)</f>
        <v>0.6</v>
      </c>
      <c r="AD217" s="9">
        <f>IFERROR((SUMIF($J$2:J217,K217,$M$2:M217))/(COUNTIF($J$2:J217,K217)),0)</f>
        <v>1.2</v>
      </c>
      <c r="AE217" s="9">
        <f t="shared" si="128"/>
        <v>-0.6</v>
      </c>
      <c r="AF217" s="1">
        <f>IFERROR((SUMIF(K$2:K217,K217,M$2:M217)-M217)/(COUNTIF($K$2:K217,K217)-1),0)</f>
        <v>0.88235294117647056</v>
      </c>
      <c r="AG217" s="1">
        <f>IFERROR((SUMIF(K$2:K217,K217,L$2:L217)-L217)/(COUNTIF($K$2:K217,K217)-1),0)</f>
        <v>1.9411764705882353</v>
      </c>
      <c r="AH217" s="1">
        <f t="shared" si="129"/>
        <v>-1.0588235294117647</v>
      </c>
      <c r="AI217" s="1">
        <f t="shared" si="130"/>
        <v>3</v>
      </c>
      <c r="AJ217" s="1">
        <f t="shared" si="131"/>
        <v>0</v>
      </c>
      <c r="AK217" s="1">
        <f>SUMIF($J$2:K217,J217,AI$2:AJ217)-AI217</f>
        <v>45</v>
      </c>
      <c r="AL217" s="1">
        <f>SUMIF($AY$2:AZ217,AY217,$BI$2:BJ217)-BI217</f>
        <v>26</v>
      </c>
      <c r="AM217" s="1">
        <f>IFERROR((AK217)/(COUNTIF($J$2:K217,J217)-1),0)</f>
        <v>1.1538461538461537</v>
      </c>
      <c r="AN217" s="1">
        <f>IFERROR((AL217)/(COUNTIF($J$2:K217,K217)-1),0)</f>
        <v>0.8125</v>
      </c>
      <c r="AT217" s="1" t="str">
        <f t="shared" si="132"/>
        <v>SC Rheindorf Altach</v>
      </c>
      <c r="AU217" s="1" t="str">
        <f t="shared" si="133"/>
        <v>Wolfsberger AC</v>
      </c>
      <c r="AV217">
        <f t="shared" si="134"/>
        <v>1</v>
      </c>
      <c r="AW217" s="1">
        <f t="shared" si="135"/>
        <v>2</v>
      </c>
      <c r="AY217" t="str">
        <f t="shared" si="136"/>
        <v>Wolfsberger AC</v>
      </c>
      <c r="AZ217" t="str">
        <f t="shared" si="137"/>
        <v>SC Rheindorf Altach</v>
      </c>
      <c r="BA217">
        <f t="shared" si="138"/>
        <v>1</v>
      </c>
      <c r="BB217">
        <f t="shared" si="139"/>
        <v>2</v>
      </c>
      <c r="BD217" t="str">
        <f t="shared" si="140"/>
        <v>Wolfsberger AC</v>
      </c>
      <c r="BE217" t="str">
        <f t="shared" si="141"/>
        <v>SC Rheindorf Altach</v>
      </c>
      <c r="BF217">
        <f t="shared" si="142"/>
        <v>2</v>
      </c>
      <c r="BG217">
        <f t="shared" si="143"/>
        <v>1</v>
      </c>
      <c r="BI217">
        <f t="shared" si="144"/>
        <v>0</v>
      </c>
      <c r="BJ217">
        <f t="shared" si="145"/>
        <v>3</v>
      </c>
    </row>
    <row r="218" spans="1:62" x14ac:dyDescent="0.3">
      <c r="A218" t="s">
        <v>47</v>
      </c>
      <c r="B218" s="15">
        <v>43205</v>
      </c>
      <c r="C218" t="s">
        <v>106</v>
      </c>
      <c r="D218" t="s">
        <v>125</v>
      </c>
      <c r="E218" t="s">
        <v>64</v>
      </c>
      <c r="F218" s="11">
        <v>0.79166666666666663</v>
      </c>
      <c r="G218">
        <v>2800</v>
      </c>
      <c r="H218" s="1">
        <v>3</v>
      </c>
      <c r="I218" s="1">
        <v>0</v>
      </c>
      <c r="J218" s="1" t="s">
        <v>56</v>
      </c>
      <c r="K218" s="1" t="s">
        <v>40</v>
      </c>
      <c r="L218" s="1">
        <v>2</v>
      </c>
      <c r="M218" s="1">
        <v>6</v>
      </c>
      <c r="N218" s="1" t="str">
        <f t="shared" si="121"/>
        <v>N</v>
      </c>
      <c r="O218" s="1" t="str">
        <f t="shared" si="122"/>
        <v>S</v>
      </c>
      <c r="P218" s="1">
        <f t="shared" si="123"/>
        <v>-4</v>
      </c>
      <c r="Q218" s="4">
        <f>IFERROR((SUMIF($J$2:K218,J218,$L$2:M218)-L218)/(COUNTIF($J$2:K218,J218)-1),0)</f>
        <v>1.7741935483870968</v>
      </c>
      <c r="R218" s="4">
        <f>IFERROR((SUMIF($AT$2:AT218,AT218,$AV$2:AW218)-AV218)/(COUNTIF($J$2:K218,J218)-1),0)</f>
        <v>0.54838709677419351</v>
      </c>
      <c r="S218" s="4">
        <f t="shared" si="124"/>
        <v>1.2258064516129032</v>
      </c>
      <c r="T218" s="5">
        <f>IFERROR((SUMIF($AY$2:AZ218,AY218,$BA$2:BB218)-BA218)/(COUNTIF($J$2:K218,K218)-1),0)</f>
        <v>2.1960784313725492</v>
      </c>
      <c r="U218" s="5">
        <f>IFERROR((SUMIF($BD$2:BE218,BD218,$BF$2:BG218)-BF218)/(COUNTIF($J$2:K218,K218)-1),0)</f>
        <v>0.6470588235294118</v>
      </c>
      <c r="V218" s="5">
        <f t="shared" si="125"/>
        <v>1.5490196078431375</v>
      </c>
      <c r="W218" s="9">
        <f>IFERROR((SUMIF($J$2:J218,J218,L$2:L218)-L218)/(COUNTIF($J$2:J218,J218)-1),0)</f>
        <v>1.9285714285714286</v>
      </c>
      <c r="X218" s="9">
        <f>IFERROR((SUMIF($J$2:J218,J218,M$2:M218)-M218)/(COUNTIF($J$2:J218,J218)-1),0)</f>
        <v>1.2142857142857142</v>
      </c>
      <c r="Y218" s="9">
        <f t="shared" si="126"/>
        <v>0.71428571428571441</v>
      </c>
      <c r="Z218" s="1">
        <f>IFERROR((SUMIF($K$2:K218,J218,$M$2:M218))/(COUNTIF($K$2:K218,J218)),0)</f>
        <v>1.6470588235294117</v>
      </c>
      <c r="AA218" s="1">
        <f>IFERROR((SUMIF($K$2:K218,J218,$L$2:L218))/(COUNTIF($K$2:K218,J218)),0)</f>
        <v>2.1176470588235294</v>
      </c>
      <c r="AB218" s="1">
        <f t="shared" si="127"/>
        <v>-0.47058823529411775</v>
      </c>
      <c r="AC218" s="9">
        <f>IFERROR((SUMIF($J$2:J218,K218,$L$2:L218))/(COUNTIF($J$2:J218,K218)),0)</f>
        <v>2.52</v>
      </c>
      <c r="AD218" s="9">
        <f>IFERROR((SUMIF($J$2:J218,K218,$M$2:M218))/(COUNTIF($J$2:J218,K218)),0)</f>
        <v>0.4</v>
      </c>
      <c r="AE218" s="9">
        <f t="shared" si="128"/>
        <v>2.12</v>
      </c>
      <c r="AF218" s="1">
        <f>IFERROR((SUMIF(K$2:K218,K218,M$2:M218)-M218)/(COUNTIF($K$2:K218,K218)-1),0)</f>
        <v>1.8846153846153846</v>
      </c>
      <c r="AG218" s="1">
        <f>IFERROR((SUMIF(K$2:K218,K218,L$2:L218)-L218)/(COUNTIF($K$2:K218,K218)-1),0)</f>
        <v>0.88461538461538458</v>
      </c>
      <c r="AH218" s="1">
        <f t="shared" si="129"/>
        <v>1</v>
      </c>
      <c r="AI218" s="1">
        <f t="shared" si="130"/>
        <v>0</v>
      </c>
      <c r="AJ218" s="1">
        <f t="shared" si="131"/>
        <v>3</v>
      </c>
      <c r="AK218" s="1">
        <f>SUMIF($J$2:K218,J218,AI$2:AJ218)-AI218</f>
        <v>49</v>
      </c>
      <c r="AL218" s="1">
        <f>SUMIF($AY$2:AZ218,AY218,$BI$2:BJ218)-BI218</f>
        <v>112</v>
      </c>
      <c r="AM218" s="1">
        <f>IFERROR((AK218)/(COUNTIF($J$2:K218,J218)-1),0)</f>
        <v>1.5806451612903225</v>
      </c>
      <c r="AN218" s="1">
        <f>IFERROR((AL218)/(COUNTIF($J$2:K218,K218)-1),0)</f>
        <v>2.1960784313725492</v>
      </c>
      <c r="AT218" s="1" t="str">
        <f t="shared" si="132"/>
        <v>FC Admira Wacker Mödling</v>
      </c>
      <c r="AU218" s="1" t="str">
        <f t="shared" si="133"/>
        <v>Red Bull Salzburg</v>
      </c>
      <c r="AV218">
        <f t="shared" si="134"/>
        <v>6</v>
      </c>
      <c r="AW218" s="1">
        <f t="shared" si="135"/>
        <v>2</v>
      </c>
      <c r="AY218" t="str">
        <f t="shared" si="136"/>
        <v>Red Bull Salzburg</v>
      </c>
      <c r="AZ218" t="str">
        <f t="shared" si="137"/>
        <v>FC Admira Wacker Mödling</v>
      </c>
      <c r="BA218">
        <f t="shared" si="138"/>
        <v>6</v>
      </c>
      <c r="BB218">
        <f t="shared" si="139"/>
        <v>2</v>
      </c>
      <c r="BD218" t="str">
        <f t="shared" si="140"/>
        <v>Red Bull Salzburg</v>
      </c>
      <c r="BE218" t="str">
        <f t="shared" si="141"/>
        <v>FC Admira Wacker Mödling</v>
      </c>
      <c r="BF218">
        <f t="shared" si="142"/>
        <v>2</v>
      </c>
      <c r="BG218">
        <f t="shared" si="143"/>
        <v>6</v>
      </c>
      <c r="BI218">
        <f t="shared" si="144"/>
        <v>3</v>
      </c>
      <c r="BJ218">
        <f t="shared" si="145"/>
        <v>0</v>
      </c>
    </row>
    <row r="219" spans="1:62" x14ac:dyDescent="0.3">
      <c r="A219" t="s">
        <v>47</v>
      </c>
      <c r="B219" s="15" t="s">
        <v>129</v>
      </c>
      <c r="C219" t="s">
        <v>106</v>
      </c>
      <c r="D219" t="s">
        <v>125</v>
      </c>
      <c r="E219" t="s">
        <v>64</v>
      </c>
      <c r="F219" s="11">
        <v>0.6875</v>
      </c>
      <c r="G219">
        <v>11260</v>
      </c>
      <c r="H219" s="1">
        <v>8</v>
      </c>
      <c r="I219" s="1">
        <v>0</v>
      </c>
      <c r="J219" s="1" t="s">
        <v>81</v>
      </c>
      <c r="K219" s="1" t="s">
        <v>71</v>
      </c>
      <c r="L219" s="1">
        <v>0</v>
      </c>
      <c r="M219" s="1">
        <v>4</v>
      </c>
      <c r="N219" s="1" t="str">
        <f t="shared" si="121"/>
        <v>N</v>
      </c>
      <c r="O219" s="1" t="str">
        <f t="shared" si="122"/>
        <v>S</v>
      </c>
      <c r="P219" s="1">
        <f t="shared" si="123"/>
        <v>-4</v>
      </c>
      <c r="Q219" s="4">
        <f>IFERROR((SUMIF($J$2:K219,J219,$L$2:M219)-L219)/(COUNTIF($J$2:K219,J219)-1),0)</f>
        <v>1.4523809523809523</v>
      </c>
      <c r="R219" s="4">
        <f>IFERROR((SUMIF($AT$2:AT219,AT219,$AV$2:AW219)-AV219)/(COUNTIF($J$2:K219,J219)-1),0)</f>
        <v>0.69047619047619047</v>
      </c>
      <c r="S219" s="4">
        <f t="shared" si="124"/>
        <v>0.76190476190476186</v>
      </c>
      <c r="T219" s="5">
        <f>IFERROR((SUMIF($AY$2:AZ219,AY219,$BA$2:BB219)-BA219)/(COUNTIF($J$2:K219,K219)-1),0)</f>
        <v>1.8484848484848484</v>
      </c>
      <c r="U219" s="5">
        <f>IFERROR((SUMIF($BD$2:BE219,BD219,$BF$2:BG219)-BF219)/(COUNTIF($J$2:K219,K219)-1),0)</f>
        <v>1.0606060606060606</v>
      </c>
      <c r="V219" s="5">
        <f t="shared" si="125"/>
        <v>0.78787878787878785</v>
      </c>
      <c r="W219" s="9">
        <f>IFERROR((SUMIF($J$2:J219,J219,L$2:L219)-L219)/(COUNTIF($J$2:J219,J219)-1),0)</f>
        <v>1.5</v>
      </c>
      <c r="X219" s="9">
        <f>IFERROR((SUMIF($J$2:J219,J219,M$2:M219)-M219)/(COUNTIF($J$2:J219,J219)-1),0)</f>
        <v>1.45</v>
      </c>
      <c r="Y219" s="9">
        <f t="shared" si="126"/>
        <v>5.0000000000000044E-2</v>
      </c>
      <c r="Z219" s="1">
        <f>IFERROR((SUMIF($K$2:K219,J219,$M$2:M219))/(COUNTIF($K$2:K219,J219)),0)</f>
        <v>1.4090909090909092</v>
      </c>
      <c r="AA219" s="1">
        <f>IFERROR((SUMIF($K$2:K219,J219,$L$2:L219))/(COUNTIF($K$2:K219,J219)),0)</f>
        <v>1.5909090909090908</v>
      </c>
      <c r="AB219" s="1">
        <f t="shared" si="127"/>
        <v>-0.18181818181818166</v>
      </c>
      <c r="AC219" s="9">
        <f>IFERROR((SUMIF($J$2:J219,K219,$L$2:L219))/(COUNTIF($J$2:J219,K219)),0)</f>
        <v>1.875</v>
      </c>
      <c r="AD219" s="9">
        <f>IFERROR((SUMIF($J$2:J219,K219,$M$2:M219))/(COUNTIF($J$2:J219,K219)),0)</f>
        <v>1.25</v>
      </c>
      <c r="AE219" s="9">
        <f t="shared" si="128"/>
        <v>0.625</v>
      </c>
      <c r="AF219" s="1">
        <f>IFERROR((SUMIF(K$2:K219,K219,M$2:M219)-M219)/(COUNTIF($K$2:K219,K219)-1),0)</f>
        <v>1.8235294117647058</v>
      </c>
      <c r="AG219" s="1">
        <f>IFERROR((SUMIF(K$2:K219,K219,L$2:L219)-L219)/(COUNTIF($K$2:K219,K219)-1),0)</f>
        <v>0.88235294117647056</v>
      </c>
      <c r="AH219" s="1">
        <f t="shared" si="129"/>
        <v>0.94117647058823528</v>
      </c>
      <c r="AI219" s="1">
        <f t="shared" si="130"/>
        <v>0</v>
      </c>
      <c r="AJ219" s="1">
        <f t="shared" si="131"/>
        <v>3</v>
      </c>
      <c r="AK219" s="1">
        <f>SUMIF($J$2:K219,J219,AI$2:AJ219)-AI219</f>
        <v>55</v>
      </c>
      <c r="AL219" s="1">
        <f>SUMIF($AY$2:AZ219,AY219,$BI$2:BJ219)-BI219</f>
        <v>61</v>
      </c>
      <c r="AM219" s="1">
        <f>IFERROR((AK219)/(COUNTIF($J$2:K219,J219)-1),0)</f>
        <v>1.3095238095238095</v>
      </c>
      <c r="AN219" s="1">
        <f>IFERROR((AL219)/(COUNTIF($J$2:K219,K219)-1),0)</f>
        <v>1.8484848484848484</v>
      </c>
      <c r="AT219" s="1" t="str">
        <f t="shared" si="132"/>
        <v>FK Austria Wien</v>
      </c>
      <c r="AU219" s="1" t="str">
        <f t="shared" si="133"/>
        <v>SK Rapid Wien</v>
      </c>
      <c r="AV219">
        <f t="shared" si="134"/>
        <v>4</v>
      </c>
      <c r="AW219" s="1">
        <f t="shared" si="135"/>
        <v>0</v>
      </c>
      <c r="AY219" t="str">
        <f t="shared" si="136"/>
        <v>SK Rapid Wien</v>
      </c>
      <c r="AZ219" t="str">
        <f t="shared" si="137"/>
        <v>FK Austria Wien</v>
      </c>
      <c r="BA219">
        <f t="shared" si="138"/>
        <v>4</v>
      </c>
      <c r="BB219">
        <f t="shared" si="139"/>
        <v>0</v>
      </c>
      <c r="BD219" t="str">
        <f t="shared" si="140"/>
        <v>SK Rapid Wien</v>
      </c>
      <c r="BE219" t="str">
        <f t="shared" si="141"/>
        <v>FK Austria Wien</v>
      </c>
      <c r="BF219">
        <f t="shared" si="142"/>
        <v>0</v>
      </c>
      <c r="BG219">
        <f t="shared" si="143"/>
        <v>4</v>
      </c>
      <c r="BI219">
        <f t="shared" si="144"/>
        <v>3</v>
      </c>
      <c r="BJ219">
        <f t="shared" si="145"/>
        <v>0</v>
      </c>
    </row>
    <row r="220" spans="1:62" x14ac:dyDescent="0.3">
      <c r="A220" t="s">
        <v>41</v>
      </c>
      <c r="B220" s="15">
        <v>43208</v>
      </c>
      <c r="C220" t="s">
        <v>106</v>
      </c>
      <c r="D220" t="s">
        <v>125</v>
      </c>
      <c r="E220" t="s">
        <v>46</v>
      </c>
      <c r="F220" s="11">
        <v>0.75</v>
      </c>
      <c r="G220">
        <v>4800</v>
      </c>
      <c r="H220" s="1">
        <v>3</v>
      </c>
      <c r="I220" s="1" t="s">
        <v>78</v>
      </c>
      <c r="J220" s="1" t="s">
        <v>76</v>
      </c>
      <c r="K220" s="1" t="s">
        <v>40</v>
      </c>
      <c r="L220" s="1">
        <v>0</v>
      </c>
      <c r="M220" s="1">
        <v>0</v>
      </c>
      <c r="N220" s="1" t="str">
        <f t="shared" si="121"/>
        <v>U</v>
      </c>
      <c r="O220" s="1" t="str">
        <f t="shared" si="122"/>
        <v>U</v>
      </c>
      <c r="P220" s="1">
        <f t="shared" si="123"/>
        <v>0</v>
      </c>
      <c r="Q220" s="4">
        <f>IFERROR((SUMIF($J$2:K220,J220,$L$2:M220)-L220)/(COUNTIF($J$2:K220,J220)-1),0)</f>
        <v>1.7058823529411764</v>
      </c>
      <c r="R220" s="4">
        <f>IFERROR((SUMIF($AT$2:AT220,AT220,$AV$2:AW220)-AV220)/(COUNTIF($J$2:K220,J220)-1),0)</f>
        <v>0.76470588235294112</v>
      </c>
      <c r="S220" s="4">
        <f t="shared" si="124"/>
        <v>0.94117647058823528</v>
      </c>
      <c r="T220" s="5">
        <f>IFERROR((SUMIF($AY$2:AZ220,AY220,$BA$2:BB220)-BA220)/(COUNTIF($J$2:K220,K220)-1),0)</f>
        <v>2.2692307692307692</v>
      </c>
      <c r="U220" s="5">
        <f>IFERROR((SUMIF($BD$2:BE220,BD220,$BF$2:BG220)-BF220)/(COUNTIF($J$2:K220,K220)-1),0)</f>
        <v>0.67307692307692313</v>
      </c>
      <c r="V220" s="5">
        <f t="shared" si="125"/>
        <v>1.596153846153846</v>
      </c>
      <c r="W220" s="9">
        <f>IFERROR((SUMIF($J$2:J220,J220,L$2:L220)-L220)/(COUNTIF($J$2:J220,J220)-1),0)</f>
        <v>1.6875</v>
      </c>
      <c r="X220" s="9">
        <f>IFERROR((SUMIF($J$2:J220,J220,M$2:M220)-M220)/(COUNTIF($J$2:J220,J220)-1),0)</f>
        <v>1.625</v>
      </c>
      <c r="Y220" s="9">
        <f t="shared" si="126"/>
        <v>6.25E-2</v>
      </c>
      <c r="Z220" s="1">
        <f>IFERROR((SUMIF($K$2:K220,J220,$M$2:M220))/(COUNTIF($K$2:K220,J220)),0)</f>
        <v>1.7222222222222223</v>
      </c>
      <c r="AA220" s="1">
        <f>IFERROR((SUMIF($K$2:K220,J220,$L$2:L220))/(COUNTIF($K$2:K220,J220)),0)</f>
        <v>1.4444444444444444</v>
      </c>
      <c r="AB220" s="1">
        <f t="shared" si="127"/>
        <v>0.2777777777777779</v>
      </c>
      <c r="AC220" s="9">
        <f>IFERROR((SUMIF($J$2:J220,K220,$L$2:L220))/(COUNTIF($J$2:J220,K220)),0)</f>
        <v>2.52</v>
      </c>
      <c r="AD220" s="9">
        <f>IFERROR((SUMIF($J$2:J220,K220,$M$2:M220))/(COUNTIF($J$2:J220,K220)),0)</f>
        <v>0.4</v>
      </c>
      <c r="AE220" s="9">
        <f t="shared" si="128"/>
        <v>2.12</v>
      </c>
      <c r="AF220" s="1">
        <f>IFERROR((SUMIF(K$2:K220,K220,M$2:M220)-M220)/(COUNTIF($K$2:K220,K220)-1),0)</f>
        <v>2.0370370370370372</v>
      </c>
      <c r="AG220" s="1">
        <f>IFERROR((SUMIF(K$2:K220,K220,L$2:L220)-L220)/(COUNTIF($K$2:K220,K220)-1),0)</f>
        <v>0.92592592592592593</v>
      </c>
      <c r="AH220" s="1">
        <f t="shared" si="129"/>
        <v>1.1111111111111112</v>
      </c>
      <c r="AI220" s="1">
        <f t="shared" si="130"/>
        <v>1</v>
      </c>
      <c r="AJ220" s="1">
        <f t="shared" si="131"/>
        <v>1</v>
      </c>
      <c r="AK220" s="1">
        <f>SUMIF($J$2:K220,J220,AI$2:AJ220)-AI220</f>
        <v>50</v>
      </c>
      <c r="AL220" s="1">
        <f>SUMIF($AY$2:AZ220,AY220,$BI$2:BJ220)-BI220</f>
        <v>115</v>
      </c>
      <c r="AM220" s="1">
        <f>IFERROR((AK220)/(COUNTIF($J$2:K220,J220)-1),0)</f>
        <v>1.4705882352941178</v>
      </c>
      <c r="AN220" s="1">
        <f>IFERROR((AL220)/(COUNTIF($J$2:K220,K220)-1),0)</f>
        <v>2.2115384615384617</v>
      </c>
      <c r="AT220" s="1" t="str">
        <f t="shared" si="132"/>
        <v>SV Mattersburg</v>
      </c>
      <c r="AU220" s="1" t="str">
        <f t="shared" si="133"/>
        <v>Red Bull Salzburg</v>
      </c>
      <c r="AV220">
        <f t="shared" si="134"/>
        <v>0</v>
      </c>
      <c r="AW220" s="1">
        <f t="shared" si="135"/>
        <v>0</v>
      </c>
      <c r="AY220" t="str">
        <f t="shared" si="136"/>
        <v>Red Bull Salzburg</v>
      </c>
      <c r="AZ220" t="str">
        <f t="shared" si="137"/>
        <v>SV Mattersburg</v>
      </c>
      <c r="BA220">
        <f t="shared" si="138"/>
        <v>0</v>
      </c>
      <c r="BB220">
        <f t="shared" si="139"/>
        <v>0</v>
      </c>
      <c r="BD220" t="str">
        <f t="shared" si="140"/>
        <v>Red Bull Salzburg</v>
      </c>
      <c r="BE220" t="str">
        <f t="shared" si="141"/>
        <v>SV Mattersburg</v>
      </c>
      <c r="BF220">
        <f t="shared" si="142"/>
        <v>0</v>
      </c>
      <c r="BG220">
        <f t="shared" si="143"/>
        <v>0</v>
      </c>
      <c r="BI220">
        <f t="shared" si="144"/>
        <v>1</v>
      </c>
      <c r="BJ220">
        <f t="shared" si="145"/>
        <v>1</v>
      </c>
    </row>
    <row r="221" spans="1:62" x14ac:dyDescent="0.3">
      <c r="A221" t="s">
        <v>41</v>
      </c>
      <c r="B221" s="15" t="s">
        <v>130</v>
      </c>
      <c r="C221" t="s">
        <v>106</v>
      </c>
      <c r="D221" t="s">
        <v>125</v>
      </c>
      <c r="E221" t="s">
        <v>46</v>
      </c>
      <c r="F221" s="11">
        <v>0.85416666666666663</v>
      </c>
      <c r="G221">
        <v>15700</v>
      </c>
      <c r="H221" s="1">
        <v>4</v>
      </c>
      <c r="I221" s="1" t="s">
        <v>78</v>
      </c>
      <c r="J221" s="1" t="s">
        <v>68</v>
      </c>
      <c r="K221" s="1" t="s">
        <v>71</v>
      </c>
      <c r="L221" s="1">
        <v>2</v>
      </c>
      <c r="M221" s="1">
        <v>2</v>
      </c>
      <c r="N221" s="1" t="str">
        <f t="shared" si="121"/>
        <v>U</v>
      </c>
      <c r="O221" s="1" t="str">
        <f t="shared" si="122"/>
        <v>U</v>
      </c>
      <c r="P221" s="1">
        <f t="shared" si="123"/>
        <v>0</v>
      </c>
      <c r="Q221" s="4">
        <f>IFERROR((SUMIF($J$2:K221,J221,$L$2:M221)-L221)/(COUNTIF($J$2:K221,J221)-1),0)</f>
        <v>1.9473684210526316</v>
      </c>
      <c r="R221" s="4">
        <f>IFERROR((SUMIF($AT$2:AT221,AT221,$AV$2:AW221)-AV221)/(COUNTIF($J$2:K221,J221)-1),0)</f>
        <v>0.5</v>
      </c>
      <c r="S221" s="4">
        <f t="shared" si="124"/>
        <v>1.4473684210526316</v>
      </c>
      <c r="T221" s="5">
        <f>IFERROR((SUMIF($AY$2:AZ221,AY221,$BA$2:BB221)-BA221)/(COUNTIF($J$2:K221,K221)-1),0)</f>
        <v>1.911764705882353</v>
      </c>
      <c r="U221" s="5">
        <f>IFERROR((SUMIF($BD$2:BE221,BD221,$BF$2:BG221)-BF221)/(COUNTIF($J$2:K221,K221)-1),0)</f>
        <v>1.0294117647058822</v>
      </c>
      <c r="V221" s="5">
        <f t="shared" si="125"/>
        <v>0.88235294117647078</v>
      </c>
      <c r="W221" s="9">
        <f>IFERROR((SUMIF($J$2:J221,J221,L$2:L221)-L221)/(COUNTIF($J$2:J221,J221)-1),0)</f>
        <v>1.8947368421052631</v>
      </c>
      <c r="X221" s="9">
        <f>IFERROR((SUMIF($J$2:J221,J221,M$2:M221)-M221)/(COUNTIF($J$2:J221,J221)-1),0)</f>
        <v>1</v>
      </c>
      <c r="Y221" s="9">
        <f t="shared" si="126"/>
        <v>0.89473684210526305</v>
      </c>
      <c r="Z221" s="1">
        <f>IFERROR((SUMIF($K$2:K221,J221,$M$2:M221))/(COUNTIF($K$2:K221,J221)),0)</f>
        <v>2</v>
      </c>
      <c r="AA221" s="1">
        <f>IFERROR((SUMIF($K$2:K221,J221,$L$2:L221))/(COUNTIF($K$2:K221,J221)),0)</f>
        <v>1.2105263157894737</v>
      </c>
      <c r="AB221" s="1">
        <f t="shared" si="127"/>
        <v>0.78947368421052633</v>
      </c>
      <c r="AC221" s="9">
        <f>IFERROR((SUMIF($J$2:J221,K221,$L$2:L221))/(COUNTIF($J$2:J221,K221)),0)</f>
        <v>1.875</v>
      </c>
      <c r="AD221" s="9">
        <f>IFERROR((SUMIF($J$2:J221,K221,$M$2:M221))/(COUNTIF($J$2:J221,K221)),0)</f>
        <v>1.25</v>
      </c>
      <c r="AE221" s="9">
        <f t="shared" si="128"/>
        <v>0.625</v>
      </c>
      <c r="AF221" s="1">
        <f>IFERROR((SUMIF(K$2:K221,K221,M$2:M221)-M221)/(COUNTIF($K$2:K221,K221)-1),0)</f>
        <v>1.9444444444444444</v>
      </c>
      <c r="AG221" s="1">
        <f>IFERROR((SUMIF(K$2:K221,K221,L$2:L221)-L221)/(COUNTIF($K$2:K221,K221)-1),0)</f>
        <v>0.83333333333333337</v>
      </c>
      <c r="AH221" s="1">
        <f t="shared" si="129"/>
        <v>1.1111111111111112</v>
      </c>
      <c r="AI221" s="1">
        <f t="shared" si="130"/>
        <v>1</v>
      </c>
      <c r="AJ221" s="1">
        <f t="shared" si="131"/>
        <v>1</v>
      </c>
      <c r="AK221" s="1">
        <f>SUMIF($J$2:K221,J221,AI$2:AJ221)-AI221</f>
        <v>76</v>
      </c>
      <c r="AL221" s="1">
        <f>SUMIF($AY$2:AZ221,AY221,$BI$2:BJ221)-BI221</f>
        <v>64</v>
      </c>
      <c r="AM221" s="1">
        <f>IFERROR((AK221)/(COUNTIF($J$2:K221,J221)-1),0)</f>
        <v>2</v>
      </c>
      <c r="AN221" s="1">
        <f>IFERROR((AL221)/(COUNTIF($J$2:K221,K221)-1),0)</f>
        <v>1.8823529411764706</v>
      </c>
      <c r="AT221" s="1" t="str">
        <f t="shared" si="132"/>
        <v>SK Sturm Graz</v>
      </c>
      <c r="AU221" s="1" t="str">
        <f t="shared" si="133"/>
        <v>SK Rapid Wien</v>
      </c>
      <c r="AV221">
        <f t="shared" si="134"/>
        <v>2</v>
      </c>
      <c r="AW221" s="1">
        <f t="shared" si="135"/>
        <v>2</v>
      </c>
      <c r="AY221" t="str">
        <f t="shared" si="136"/>
        <v>SK Rapid Wien</v>
      </c>
      <c r="AZ221" t="str">
        <f t="shared" si="137"/>
        <v>SK Sturm Graz</v>
      </c>
      <c r="BA221">
        <f t="shared" si="138"/>
        <v>2</v>
      </c>
      <c r="BB221">
        <f t="shared" si="139"/>
        <v>2</v>
      </c>
      <c r="BD221" t="str">
        <f t="shared" si="140"/>
        <v>SK Rapid Wien</v>
      </c>
      <c r="BE221" t="str">
        <f t="shared" si="141"/>
        <v>SK Sturm Graz</v>
      </c>
      <c r="BF221">
        <f t="shared" si="142"/>
        <v>2</v>
      </c>
      <c r="BG221">
        <f t="shared" si="143"/>
        <v>2</v>
      </c>
      <c r="BI221">
        <f t="shared" si="144"/>
        <v>1</v>
      </c>
      <c r="BJ221">
        <f t="shared" si="145"/>
        <v>1</v>
      </c>
    </row>
    <row r="222" spans="1:62" x14ac:dyDescent="0.3">
      <c r="A222" t="s">
        <v>47</v>
      </c>
      <c r="B222" s="15" t="s">
        <v>164</v>
      </c>
      <c r="C222" t="s">
        <v>106</v>
      </c>
      <c r="D222" t="s">
        <v>125</v>
      </c>
      <c r="E222" t="s">
        <v>43</v>
      </c>
      <c r="F222" s="11">
        <v>0.77083333333333337</v>
      </c>
      <c r="G222">
        <v>5604</v>
      </c>
      <c r="H222" s="1">
        <v>6</v>
      </c>
      <c r="I222" s="1">
        <v>0</v>
      </c>
      <c r="J222" s="1" t="s">
        <v>0</v>
      </c>
      <c r="K222" s="1" t="s">
        <v>81</v>
      </c>
      <c r="L222" s="1">
        <v>1</v>
      </c>
      <c r="M222" s="1">
        <v>0</v>
      </c>
      <c r="N222" s="1" t="str">
        <f t="shared" si="121"/>
        <v>S</v>
      </c>
      <c r="O222" s="1" t="str">
        <f t="shared" si="122"/>
        <v>N</v>
      </c>
      <c r="P222" s="1">
        <f t="shared" si="123"/>
        <v>1</v>
      </c>
      <c r="Q222" s="4">
        <f>IFERROR((SUMIF($J$2:K222,J222,$L$2:M222)-L222)/(COUNTIF($J$2:K222,J222)-1),0)</f>
        <v>1.4545454545454546</v>
      </c>
      <c r="R222" s="4">
        <f>IFERROR((SUMIF($AT$2:AT222,AT222,$AV$2:AW222)-AV222)/(COUNTIF($J$2:K222,J222)-1),0)</f>
        <v>0.45454545454545453</v>
      </c>
      <c r="S222" s="4">
        <f t="shared" si="124"/>
        <v>1</v>
      </c>
      <c r="T222" s="5">
        <f>IFERROR((SUMIF($AY$2:AZ222,AY222,$BA$2:BB222)-BA222)/(COUNTIF($J$2:K222,K222)-1),0)</f>
        <v>1.4186046511627908</v>
      </c>
      <c r="U222" s="5">
        <f>IFERROR((SUMIF($BD$2:BE222,BD222,$BF$2:BG222)-BF222)/(COUNTIF($J$2:K222,K222)-1),0)</f>
        <v>1.5813953488372092</v>
      </c>
      <c r="V222" s="5">
        <f t="shared" si="125"/>
        <v>-0.16279069767441845</v>
      </c>
      <c r="W222" s="9">
        <f>IFERROR((SUMIF($J$2:J222,J222,L$2:L222)-L222)/(COUNTIF($J$2:J222,J222)-1),0)</f>
        <v>1.6666666666666667</v>
      </c>
      <c r="X222" s="9">
        <f>IFERROR((SUMIF($J$2:J222,J222,M$2:M222)-M222)/(COUNTIF($J$2:J222,J222)-1),0)</f>
        <v>1</v>
      </c>
      <c r="Y222" s="9">
        <f t="shared" si="126"/>
        <v>0.66666666666666674</v>
      </c>
      <c r="Z222" s="1">
        <f>IFERROR((SUMIF($K$2:K222,J222,$M$2:M222))/(COUNTIF($K$2:K222,J222)),0)</f>
        <v>1.2777777777777777</v>
      </c>
      <c r="AA222" s="1">
        <f>IFERROR((SUMIF($K$2:K222,J222,$L$2:L222))/(COUNTIF($K$2:K222,J222)),0)</f>
        <v>1.2777777777777777</v>
      </c>
      <c r="AB222" s="1">
        <f t="shared" si="127"/>
        <v>0</v>
      </c>
      <c r="AC222" s="9">
        <f>IFERROR((SUMIF($J$2:J222,K222,$L$2:L222))/(COUNTIF($J$2:J222,K222)),0)</f>
        <v>1.4285714285714286</v>
      </c>
      <c r="AD222" s="9">
        <f>IFERROR((SUMIF($J$2:J222,K222,$M$2:M222))/(COUNTIF($J$2:J222,K222)),0)</f>
        <v>1.5714285714285714</v>
      </c>
      <c r="AE222" s="9">
        <f t="shared" si="128"/>
        <v>-0.14285714285714279</v>
      </c>
      <c r="AF222" s="1">
        <f>IFERROR((SUMIF(K$2:K222,K222,M$2:M222)-M222)/(COUNTIF($K$2:K222,K222)-1),0)</f>
        <v>1.4090909090909092</v>
      </c>
      <c r="AG222" s="1">
        <f>IFERROR((SUMIF(K$2:K222,K222,L$2:L222)-L222)/(COUNTIF($K$2:K222,K222)-1),0)</f>
        <v>1.5909090909090908</v>
      </c>
      <c r="AH222" s="1">
        <f t="shared" si="129"/>
        <v>-0.18181818181818166</v>
      </c>
      <c r="AI222" s="1">
        <f t="shared" si="130"/>
        <v>3</v>
      </c>
      <c r="AJ222" s="1">
        <f t="shared" si="131"/>
        <v>0</v>
      </c>
      <c r="AK222" s="1">
        <f>SUMIF($J$2:K222,J222,AI$2:AJ222)-AI222</f>
        <v>55</v>
      </c>
      <c r="AL222" s="1">
        <f>SUMIF($AY$2:AZ222,AY222,$BI$2:BJ222)-BI222</f>
        <v>55</v>
      </c>
      <c r="AM222" s="1">
        <f>IFERROR((AK222)/(COUNTIF($J$2:K222,J222)-1),0)</f>
        <v>1.6666666666666667</v>
      </c>
      <c r="AN222" s="1">
        <f>IFERROR((AL222)/(COUNTIF($J$2:K222,K222)-1),0)</f>
        <v>1.2790697674418605</v>
      </c>
      <c r="AT222" s="1" t="str">
        <f t="shared" si="132"/>
        <v>LASK</v>
      </c>
      <c r="AU222" s="1" t="str">
        <f t="shared" si="133"/>
        <v>FK Austria Wien</v>
      </c>
      <c r="AV222">
        <f t="shared" si="134"/>
        <v>0</v>
      </c>
      <c r="AW222" s="1">
        <f t="shared" si="135"/>
        <v>1</v>
      </c>
      <c r="AY222" t="str">
        <f t="shared" si="136"/>
        <v>FK Austria Wien</v>
      </c>
      <c r="AZ222" t="str">
        <f t="shared" si="137"/>
        <v>LASK</v>
      </c>
      <c r="BA222">
        <f t="shared" si="138"/>
        <v>0</v>
      </c>
      <c r="BB222">
        <f t="shared" si="139"/>
        <v>1</v>
      </c>
      <c r="BD222" t="str">
        <f t="shared" si="140"/>
        <v>FK Austria Wien</v>
      </c>
      <c r="BE222" t="str">
        <f t="shared" si="141"/>
        <v>LASK</v>
      </c>
      <c r="BF222">
        <f t="shared" si="142"/>
        <v>1</v>
      </c>
      <c r="BG222">
        <f t="shared" si="143"/>
        <v>0</v>
      </c>
      <c r="BI222">
        <f t="shared" si="144"/>
        <v>0</v>
      </c>
      <c r="BJ222">
        <f t="shared" si="145"/>
        <v>3</v>
      </c>
    </row>
    <row r="223" spans="1:62" x14ac:dyDescent="0.3">
      <c r="A223" t="s">
        <v>47</v>
      </c>
      <c r="B223" s="15" t="s">
        <v>164</v>
      </c>
      <c r="C223" t="s">
        <v>106</v>
      </c>
      <c r="D223" t="s">
        <v>125</v>
      </c>
      <c r="E223" t="s">
        <v>43</v>
      </c>
      <c r="F223" s="11">
        <v>0.66666666666666663</v>
      </c>
      <c r="G223">
        <v>2500</v>
      </c>
      <c r="H223" s="1">
        <v>3</v>
      </c>
      <c r="I223" s="1">
        <v>0</v>
      </c>
      <c r="J223" s="1" t="s">
        <v>49</v>
      </c>
      <c r="K223" s="1" t="s">
        <v>68</v>
      </c>
      <c r="L223" s="1">
        <v>2</v>
      </c>
      <c r="M223" s="1">
        <v>1</v>
      </c>
      <c r="N223" s="1" t="str">
        <f t="shared" si="121"/>
        <v>S</v>
      </c>
      <c r="O223" s="1" t="str">
        <f t="shared" si="122"/>
        <v>N</v>
      </c>
      <c r="P223" s="1">
        <f t="shared" si="123"/>
        <v>1</v>
      </c>
      <c r="Q223" s="4">
        <f>IFERROR((SUMIF($J$2:K223,J223,$L$2:M223)-L223)/(COUNTIF($J$2:K223,J223)-1),0)</f>
        <v>0.75757575757575757</v>
      </c>
      <c r="R223" s="4">
        <f>IFERROR((SUMIF($AT$2:AT223,AT223,$AV$2:AW223)-AV223)/(COUNTIF($J$2:K223,J223)-1),0)</f>
        <v>0.54545454545454541</v>
      </c>
      <c r="S223" s="4">
        <f t="shared" si="124"/>
        <v>0.21212121212121215</v>
      </c>
      <c r="T223" s="5">
        <f>IFERROR((SUMIF($AY$2:AZ223,AY223,$BA$2:BB223)-BA223)/(COUNTIF($J$2:K223,K223)-1),0)</f>
        <v>1.9487179487179487</v>
      </c>
      <c r="U223" s="5">
        <f>IFERROR((SUMIF($BD$2:BE223,BD223,$BF$2:BG223)-BF223)/(COUNTIF($J$2:K223,K223)-1),0)</f>
        <v>1.1282051282051282</v>
      </c>
      <c r="V223" s="5">
        <f t="shared" si="125"/>
        <v>0.82051282051282048</v>
      </c>
      <c r="W223" s="9">
        <f>IFERROR((SUMIF($J$2:J223,J223,L$2:L223)-L223)/(COUNTIF($J$2:J223,J223)-1),0)</f>
        <v>0.6</v>
      </c>
      <c r="X223" s="9">
        <f>IFERROR((SUMIF($J$2:J223,J223,M$2:M223)-M223)/(COUNTIF($J$2:J223,J223)-1),0)</f>
        <v>1.2</v>
      </c>
      <c r="Y223" s="9">
        <f t="shared" si="126"/>
        <v>-0.6</v>
      </c>
      <c r="Z223" s="1">
        <f>IFERROR((SUMIF($K$2:K223,J223,$M$2:M223))/(COUNTIF($K$2:K223,J223)),0)</f>
        <v>0.88888888888888884</v>
      </c>
      <c r="AA223" s="1">
        <f>IFERROR((SUMIF($K$2:K223,J223,$L$2:L223))/(COUNTIF($K$2:K223,J223)),0)</f>
        <v>1.9444444444444444</v>
      </c>
      <c r="AB223" s="1">
        <f t="shared" si="127"/>
        <v>-1.0555555555555556</v>
      </c>
      <c r="AC223" s="9">
        <f>IFERROR((SUMIF($J$2:J223,K223,$L$2:L223))/(COUNTIF($J$2:J223,K223)),0)</f>
        <v>1.9</v>
      </c>
      <c r="AD223" s="9">
        <f>IFERROR((SUMIF($J$2:J223,K223,$M$2:M223))/(COUNTIF($J$2:J223,K223)),0)</f>
        <v>1.05</v>
      </c>
      <c r="AE223" s="9">
        <f t="shared" si="128"/>
        <v>0.84999999999999987</v>
      </c>
      <c r="AF223" s="1">
        <f>IFERROR((SUMIF(K$2:K223,K223,M$2:M223)-M223)/(COUNTIF($K$2:K223,K223)-1),0)</f>
        <v>2</v>
      </c>
      <c r="AG223" s="1">
        <f>IFERROR((SUMIF(K$2:K223,K223,L$2:L223)-L223)/(COUNTIF($K$2:K223,K223)-1),0)</f>
        <v>1.2105263157894737</v>
      </c>
      <c r="AH223" s="1">
        <f t="shared" si="129"/>
        <v>0.78947368421052633</v>
      </c>
      <c r="AI223" s="1">
        <f t="shared" si="130"/>
        <v>3</v>
      </c>
      <c r="AJ223" s="1">
        <f t="shared" si="131"/>
        <v>0</v>
      </c>
      <c r="AK223" s="1">
        <f>SUMIF($J$2:K223,J223,AI$2:AJ223)-AI223</f>
        <v>26</v>
      </c>
      <c r="AL223" s="1">
        <f>SUMIF($AY$2:AZ223,AY223,$BI$2:BJ223)-BI223</f>
        <v>77</v>
      </c>
      <c r="AM223" s="1">
        <f>IFERROR((AK223)/(COUNTIF($J$2:K223,J223)-1),0)</f>
        <v>0.78787878787878785</v>
      </c>
      <c r="AN223" s="1">
        <f>IFERROR((AL223)/(COUNTIF($J$2:K223,K223)-1),0)</f>
        <v>1.9743589743589745</v>
      </c>
      <c r="AT223" s="1" t="str">
        <f t="shared" si="132"/>
        <v>Wolfsberger AC</v>
      </c>
      <c r="AU223" s="1" t="str">
        <f t="shared" si="133"/>
        <v>SK Sturm Graz</v>
      </c>
      <c r="AV223">
        <f t="shared" si="134"/>
        <v>1</v>
      </c>
      <c r="AW223" s="1">
        <f t="shared" si="135"/>
        <v>2</v>
      </c>
      <c r="AY223" t="str">
        <f t="shared" si="136"/>
        <v>SK Sturm Graz</v>
      </c>
      <c r="AZ223" t="str">
        <f t="shared" si="137"/>
        <v>Wolfsberger AC</v>
      </c>
      <c r="BA223">
        <f t="shared" si="138"/>
        <v>1</v>
      </c>
      <c r="BB223">
        <f t="shared" si="139"/>
        <v>2</v>
      </c>
      <c r="BD223" t="str">
        <f t="shared" si="140"/>
        <v>SK Sturm Graz</v>
      </c>
      <c r="BE223" t="str">
        <f t="shared" si="141"/>
        <v>Wolfsberger AC</v>
      </c>
      <c r="BF223">
        <f t="shared" si="142"/>
        <v>2</v>
      </c>
      <c r="BG223">
        <f t="shared" si="143"/>
        <v>1</v>
      </c>
      <c r="BI223">
        <f t="shared" si="144"/>
        <v>0</v>
      </c>
      <c r="BJ223">
        <f t="shared" si="145"/>
        <v>3</v>
      </c>
    </row>
    <row r="224" spans="1:62" x14ac:dyDescent="0.3">
      <c r="A224" t="s">
        <v>47</v>
      </c>
      <c r="B224" s="15" t="s">
        <v>164</v>
      </c>
      <c r="C224" t="s">
        <v>106</v>
      </c>
      <c r="D224" t="s">
        <v>125</v>
      </c>
      <c r="E224" t="s">
        <v>43</v>
      </c>
      <c r="F224" s="11">
        <v>0.77083333333333337</v>
      </c>
      <c r="G224">
        <v>2700</v>
      </c>
      <c r="H224" s="1">
        <v>7</v>
      </c>
      <c r="I224" s="1">
        <v>0</v>
      </c>
      <c r="J224" s="1" t="s">
        <v>76</v>
      </c>
      <c r="K224" s="1" t="s">
        <v>65</v>
      </c>
      <c r="L224" s="1">
        <v>1</v>
      </c>
      <c r="M224" s="1">
        <v>1</v>
      </c>
      <c r="N224" s="1" t="str">
        <f t="shared" si="121"/>
        <v>U</v>
      </c>
      <c r="O224" s="1" t="str">
        <f t="shared" si="122"/>
        <v>U</v>
      </c>
      <c r="P224" s="1">
        <f t="shared" si="123"/>
        <v>0</v>
      </c>
      <c r="Q224" s="4">
        <f>IFERROR((SUMIF($J$2:K224,J224,$L$2:M224)-L224)/(COUNTIF($J$2:K224,J224)-1),0)</f>
        <v>1.6571428571428573</v>
      </c>
      <c r="R224" s="4">
        <f>IFERROR((SUMIF($AT$2:AT224,AT224,$AV$2:AW224)-AV224)/(COUNTIF($J$2:K224,J224)-1),0)</f>
        <v>0.74285714285714288</v>
      </c>
      <c r="S224" s="4">
        <f t="shared" si="124"/>
        <v>0.91428571428571437</v>
      </c>
      <c r="T224" s="5">
        <f>IFERROR((SUMIF($AY$2:AZ224,AY224,$BA$2:BB224)-BA224)/(COUNTIF($J$2:K224,K224)-1),0)</f>
        <v>0.67741935483870963</v>
      </c>
      <c r="U224" s="5">
        <f>IFERROR((SUMIF($BD$2:BE224,BD224,$BF$2:BG224)-BF224)/(COUNTIF($J$2:K224,K224)-1),0)</f>
        <v>2.3870967741935485</v>
      </c>
      <c r="V224" s="5">
        <f t="shared" si="125"/>
        <v>-1.709677419354839</v>
      </c>
      <c r="W224" s="9">
        <f>IFERROR((SUMIF($J$2:J224,J224,L$2:L224)-L224)/(COUNTIF($J$2:J224,J224)-1),0)</f>
        <v>1.588235294117647</v>
      </c>
      <c r="X224" s="9">
        <f>IFERROR((SUMIF($J$2:J224,J224,M$2:M224)-M224)/(COUNTIF($J$2:J224,J224)-1),0)</f>
        <v>1.5294117647058822</v>
      </c>
      <c r="Y224" s="9">
        <f t="shared" si="126"/>
        <v>5.8823529411764719E-2</v>
      </c>
      <c r="Z224" s="1">
        <f>IFERROR((SUMIF($K$2:K224,J224,$M$2:M224))/(COUNTIF($K$2:K224,J224)),0)</f>
        <v>1.7222222222222223</v>
      </c>
      <c r="AA224" s="1">
        <f>IFERROR((SUMIF($K$2:K224,J224,$L$2:L224))/(COUNTIF($K$2:K224,J224)),0)</f>
        <v>1.4444444444444444</v>
      </c>
      <c r="AB224" s="1">
        <f t="shared" si="127"/>
        <v>0.2777777777777779</v>
      </c>
      <c r="AC224" s="9">
        <f>IFERROR((SUMIF($J$2:J224,K224,$L$2:L224))/(COUNTIF($J$2:J224,K224)),0)</f>
        <v>0.6</v>
      </c>
      <c r="AD224" s="9">
        <f>IFERROR((SUMIF($J$2:J224,K224,$M$2:M224))/(COUNTIF($J$2:J224,K224)),0)</f>
        <v>2.2666666666666666</v>
      </c>
      <c r="AE224" s="9">
        <f t="shared" si="128"/>
        <v>-1.6666666666666665</v>
      </c>
      <c r="AF224" s="1">
        <f>IFERROR((SUMIF(K$2:K224,K224,M$2:M224)-M224)/(COUNTIF($K$2:K224,K224)-1),0)</f>
        <v>0.75</v>
      </c>
      <c r="AG224" s="1">
        <f>IFERROR((SUMIF(K$2:K224,K224,L$2:L224)-L224)/(COUNTIF($K$2:K224,K224)-1),0)</f>
        <v>2.5</v>
      </c>
      <c r="AH224" s="1">
        <f t="shared" si="129"/>
        <v>-1.75</v>
      </c>
      <c r="AI224" s="1">
        <f t="shared" si="130"/>
        <v>1</v>
      </c>
      <c r="AJ224" s="1">
        <f t="shared" si="131"/>
        <v>1</v>
      </c>
      <c r="AK224" s="1">
        <f>SUMIF($J$2:K224,J224,AI$2:AJ224)-AI224</f>
        <v>51</v>
      </c>
      <c r="AL224" s="1">
        <f>SUMIF($AY$2:AZ224,AY224,$BI$2:BJ224)-BI224</f>
        <v>10</v>
      </c>
      <c r="AM224" s="1">
        <f>IFERROR((AK224)/(COUNTIF($J$2:K224,J224)-1),0)</f>
        <v>1.4571428571428571</v>
      </c>
      <c r="AN224" s="1">
        <f>IFERROR((AL224)/(COUNTIF($J$2:K224,K224)-1),0)</f>
        <v>0.32258064516129031</v>
      </c>
      <c r="AT224" s="1" t="str">
        <f t="shared" si="132"/>
        <v>SV Mattersburg</v>
      </c>
      <c r="AU224" s="1" t="str">
        <f t="shared" si="133"/>
        <v>SKN St. Pölten</v>
      </c>
      <c r="AV224">
        <f t="shared" si="134"/>
        <v>1</v>
      </c>
      <c r="AW224" s="1">
        <f t="shared" si="135"/>
        <v>1</v>
      </c>
      <c r="AY224" t="str">
        <f t="shared" si="136"/>
        <v>SKN St. Pölten</v>
      </c>
      <c r="AZ224" t="str">
        <f t="shared" si="137"/>
        <v>SV Mattersburg</v>
      </c>
      <c r="BA224">
        <f t="shared" si="138"/>
        <v>1</v>
      </c>
      <c r="BB224">
        <f t="shared" si="139"/>
        <v>1</v>
      </c>
      <c r="BD224" t="str">
        <f t="shared" si="140"/>
        <v>SKN St. Pölten</v>
      </c>
      <c r="BE224" t="str">
        <f t="shared" si="141"/>
        <v>SV Mattersburg</v>
      </c>
      <c r="BF224">
        <f t="shared" si="142"/>
        <v>1</v>
      </c>
      <c r="BG224">
        <f t="shared" si="143"/>
        <v>1</v>
      </c>
      <c r="BI224">
        <f t="shared" si="144"/>
        <v>1</v>
      </c>
      <c r="BJ224">
        <f t="shared" si="145"/>
        <v>1</v>
      </c>
    </row>
    <row r="225" spans="1:62" x14ac:dyDescent="0.3">
      <c r="A225" t="s">
        <v>47</v>
      </c>
      <c r="B225" s="15">
        <v>43212</v>
      </c>
      <c r="C225" t="s">
        <v>106</v>
      </c>
      <c r="D225" t="s">
        <v>125</v>
      </c>
      <c r="E225" t="s">
        <v>64</v>
      </c>
      <c r="F225" s="11">
        <v>0.60416666666666663</v>
      </c>
      <c r="G225">
        <v>6148</v>
      </c>
      <c r="H225" s="1">
        <v>4</v>
      </c>
      <c r="I225" s="1">
        <v>0</v>
      </c>
      <c r="J225" s="1" t="s">
        <v>40</v>
      </c>
      <c r="K225" s="1" t="s">
        <v>58</v>
      </c>
      <c r="L225" s="1">
        <v>3</v>
      </c>
      <c r="M225" s="1">
        <v>1</v>
      </c>
      <c r="N225" s="1" t="str">
        <f t="shared" si="121"/>
        <v>S</v>
      </c>
      <c r="O225" s="1" t="str">
        <f t="shared" si="122"/>
        <v>N</v>
      </c>
      <c r="P225" s="1">
        <f t="shared" si="123"/>
        <v>2</v>
      </c>
      <c r="Q225" s="4">
        <f>IFERROR((SUMIF($J$2:K225,J225,$L$2:M225)-L225)/(COUNTIF($J$2:K225,J225)-1),0)</f>
        <v>2.2264150943396226</v>
      </c>
      <c r="R225" s="4">
        <f>IFERROR((SUMIF($AT$2:AT225,AT225,$AV$2:AW225)-AV225)/(COUNTIF($J$2:K225,J225)-1),0)</f>
        <v>0.18867924528301888</v>
      </c>
      <c r="S225" s="4">
        <f t="shared" si="124"/>
        <v>2.0377358490566038</v>
      </c>
      <c r="T225" s="5">
        <f>IFERROR((SUMIF($AY$2:AZ225,AY225,$BA$2:BB225)-BA225)/(COUNTIF($J$2:K225,K225)-1),0)</f>
        <v>1.25</v>
      </c>
      <c r="U225" s="5">
        <f>IFERROR((SUMIF($BD$2:BE225,BD225,$BF$2:BG225)-BF225)/(COUNTIF($J$2:K225,K225)-1),0)</f>
        <v>1.325</v>
      </c>
      <c r="V225" s="5">
        <f t="shared" si="125"/>
        <v>-7.4999999999999956E-2</v>
      </c>
      <c r="W225" s="9">
        <f>IFERROR((SUMIF($J$2:J225,J225,L$2:L225)-L225)/(COUNTIF($J$2:J225,J225)-1),0)</f>
        <v>2.52</v>
      </c>
      <c r="X225" s="9">
        <f>IFERROR((SUMIF($J$2:J225,J225,M$2:M225)-M225)/(COUNTIF($J$2:J225,J225)-1),0)</f>
        <v>0.4</v>
      </c>
      <c r="Y225" s="9">
        <f t="shared" si="126"/>
        <v>2.12</v>
      </c>
      <c r="Z225" s="1">
        <f>IFERROR((SUMIF($K$2:K225,J225,$M$2:M225))/(COUNTIF($K$2:K225,J225)),0)</f>
        <v>1.9642857142857142</v>
      </c>
      <c r="AA225" s="1">
        <f>IFERROR((SUMIF($K$2:K225,J225,$L$2:L225))/(COUNTIF($K$2:K225,J225)),0)</f>
        <v>0.8928571428571429</v>
      </c>
      <c r="AB225" s="1">
        <f t="shared" si="127"/>
        <v>1.0714285714285712</v>
      </c>
      <c r="AC225" s="9">
        <f>IFERROR((SUMIF($J$2:J225,K225,$L$2:L225))/(COUNTIF($J$2:J225,K225)),0)</f>
        <v>1.4210526315789473</v>
      </c>
      <c r="AD225" s="9">
        <f>IFERROR((SUMIF($J$2:J225,K225,$M$2:M225))/(COUNTIF($J$2:J225,K225)),0)</f>
        <v>1.1578947368421053</v>
      </c>
      <c r="AE225" s="9">
        <f t="shared" si="128"/>
        <v>0.26315789473684204</v>
      </c>
      <c r="AF225" s="1">
        <f>IFERROR((SUMIF(K$2:K225,K225,M$2:M225)-M225)/(COUNTIF($K$2:K225,K225)-1),0)</f>
        <v>1.0952380952380953</v>
      </c>
      <c r="AG225" s="1">
        <f>IFERROR((SUMIF(K$2:K225,K225,L$2:L225)-L225)/(COUNTIF($K$2:K225,K225)-1),0)</f>
        <v>1.4761904761904763</v>
      </c>
      <c r="AH225" s="1">
        <f t="shared" si="129"/>
        <v>-0.38095238095238093</v>
      </c>
      <c r="AI225" s="1">
        <f t="shared" si="130"/>
        <v>3</v>
      </c>
      <c r="AJ225" s="1">
        <f t="shared" si="131"/>
        <v>0</v>
      </c>
      <c r="AK225" s="1">
        <f>SUMIF($J$2:K225,J225,AI$2:AJ225)-AI225</f>
        <v>116</v>
      </c>
      <c r="AL225" s="1">
        <f>SUMIF($AY$2:AZ225,AY225,$BI$2:BJ225)-BI225</f>
        <v>48</v>
      </c>
      <c r="AM225" s="1">
        <f>IFERROR((AK225)/(COUNTIF($J$2:K225,J225)-1),0)</f>
        <v>2.1886792452830188</v>
      </c>
      <c r="AN225" s="1">
        <f>IFERROR((AL225)/(COUNTIF($J$2:K225,K225)-1),0)</f>
        <v>1.2</v>
      </c>
      <c r="AT225" s="1" t="str">
        <f t="shared" si="132"/>
        <v>Red Bull Salzburg</v>
      </c>
      <c r="AU225" s="1" t="str">
        <f t="shared" si="133"/>
        <v>SC Rheindorf Altach</v>
      </c>
      <c r="AV225">
        <f t="shared" si="134"/>
        <v>1</v>
      </c>
      <c r="AW225" s="1">
        <f t="shared" si="135"/>
        <v>3</v>
      </c>
      <c r="AY225" t="str">
        <f t="shared" si="136"/>
        <v>SC Rheindorf Altach</v>
      </c>
      <c r="AZ225" t="str">
        <f t="shared" si="137"/>
        <v>Red Bull Salzburg</v>
      </c>
      <c r="BA225">
        <f t="shared" si="138"/>
        <v>1</v>
      </c>
      <c r="BB225">
        <f t="shared" si="139"/>
        <v>3</v>
      </c>
      <c r="BD225" t="str">
        <f t="shared" si="140"/>
        <v>SC Rheindorf Altach</v>
      </c>
      <c r="BE225" t="str">
        <f t="shared" si="141"/>
        <v>Red Bull Salzburg</v>
      </c>
      <c r="BF225">
        <f t="shared" si="142"/>
        <v>3</v>
      </c>
      <c r="BG225">
        <f t="shared" si="143"/>
        <v>1</v>
      </c>
      <c r="BI225">
        <f t="shared" si="144"/>
        <v>0</v>
      </c>
      <c r="BJ225">
        <f t="shared" si="145"/>
        <v>3</v>
      </c>
    </row>
    <row r="226" spans="1:62" x14ac:dyDescent="0.3">
      <c r="A226" t="s">
        <v>47</v>
      </c>
      <c r="B226" s="15" t="s">
        <v>131</v>
      </c>
      <c r="C226" t="s">
        <v>106</v>
      </c>
      <c r="D226" t="s">
        <v>125</v>
      </c>
      <c r="E226" t="s">
        <v>64</v>
      </c>
      <c r="F226" s="11">
        <v>0.6875</v>
      </c>
      <c r="G226">
        <v>18600</v>
      </c>
      <c r="H226" s="1">
        <v>4</v>
      </c>
      <c r="I226" s="1">
        <v>0</v>
      </c>
      <c r="J226" s="1" t="s">
        <v>71</v>
      </c>
      <c r="K226" s="1" t="s">
        <v>56</v>
      </c>
      <c r="L226" s="1">
        <v>4</v>
      </c>
      <c r="M226" s="1">
        <v>1</v>
      </c>
      <c r="N226" s="1" t="str">
        <f t="shared" si="121"/>
        <v>S</v>
      </c>
      <c r="O226" s="1" t="str">
        <f t="shared" si="122"/>
        <v>N</v>
      </c>
      <c r="P226" s="1">
        <f t="shared" si="123"/>
        <v>3</v>
      </c>
      <c r="Q226" s="4">
        <f>IFERROR((SUMIF($J$2:K226,J226,$L$2:M226)-L226)/(COUNTIF($J$2:K226,J226)-1),0)</f>
        <v>1.9142857142857144</v>
      </c>
      <c r="R226" s="4">
        <f>IFERROR((SUMIF($AT$2:AT226,AT226,$AV$2:AW226)-AV226)/(COUNTIF($J$2:K226,J226)-1),0)</f>
        <v>0.5714285714285714</v>
      </c>
      <c r="S226" s="4">
        <f t="shared" si="124"/>
        <v>1.342857142857143</v>
      </c>
      <c r="T226" s="5">
        <f>IFERROR((SUMIF($AY$2:AZ226,AY226,$BA$2:BB226)-BA226)/(COUNTIF($J$2:K226,K226)-1),0)</f>
        <v>1.78125</v>
      </c>
      <c r="U226" s="5">
        <f>IFERROR((SUMIF($BD$2:BE226,BD226,$BF$2:BG226)-BF226)/(COUNTIF($J$2:K226,K226)-1),0)</f>
        <v>1.84375</v>
      </c>
      <c r="V226" s="5">
        <f t="shared" si="125"/>
        <v>-6.25E-2</v>
      </c>
      <c r="W226" s="9">
        <f>IFERROR((SUMIF($J$2:J226,J226,L$2:L226)-L226)/(COUNTIF($J$2:J226,J226)-1),0)</f>
        <v>1.875</v>
      </c>
      <c r="X226" s="9">
        <f>IFERROR((SUMIF($J$2:J226,J226,M$2:M226)-M226)/(COUNTIF($J$2:J226,J226)-1),0)</f>
        <v>1.25</v>
      </c>
      <c r="Y226" s="9">
        <f t="shared" si="126"/>
        <v>0.625</v>
      </c>
      <c r="Z226" s="1">
        <f>IFERROR((SUMIF($K$2:K226,J226,$M$2:M226))/(COUNTIF($K$2:K226,J226)),0)</f>
        <v>1.9473684210526316</v>
      </c>
      <c r="AA226" s="1">
        <f>IFERROR((SUMIF($K$2:K226,J226,$L$2:L226))/(COUNTIF($K$2:K226,J226)),0)</f>
        <v>0.89473684210526316</v>
      </c>
      <c r="AB226" s="1">
        <f t="shared" si="127"/>
        <v>1.0526315789473686</v>
      </c>
      <c r="AC226" s="9">
        <f>IFERROR((SUMIF($J$2:J226,K226,$L$2:L226))/(COUNTIF($J$2:J226,K226)),0)</f>
        <v>1.9333333333333333</v>
      </c>
      <c r="AD226" s="9">
        <f>IFERROR((SUMIF($J$2:J226,K226,$M$2:M226))/(COUNTIF($J$2:J226,K226)),0)</f>
        <v>1.5333333333333334</v>
      </c>
      <c r="AE226" s="9">
        <f t="shared" si="128"/>
        <v>0.39999999999999991</v>
      </c>
      <c r="AF226" s="1">
        <f>IFERROR((SUMIF(K$2:K226,K226,M$2:M226)-M226)/(COUNTIF($K$2:K226,K226)-1),0)</f>
        <v>1.6470588235294117</v>
      </c>
      <c r="AG226" s="1">
        <f>IFERROR((SUMIF(K$2:K226,K226,L$2:L226)-L226)/(COUNTIF($K$2:K226,K226)-1),0)</f>
        <v>2.1176470588235294</v>
      </c>
      <c r="AH226" s="1">
        <f t="shared" si="129"/>
        <v>-0.47058823529411775</v>
      </c>
      <c r="AI226" s="1">
        <f t="shared" si="130"/>
        <v>3</v>
      </c>
      <c r="AJ226" s="1">
        <f t="shared" si="131"/>
        <v>0</v>
      </c>
      <c r="AK226" s="1">
        <f>SUMIF($J$2:K226,J226,AI$2:AJ226)-AI226</f>
        <v>65</v>
      </c>
      <c r="AL226" s="1">
        <f>SUMIF($AY$2:AZ226,AY226,$BI$2:BJ226)-BI226</f>
        <v>49</v>
      </c>
      <c r="AM226" s="1">
        <f>IFERROR((AK226)/(COUNTIF($J$2:K226,J226)-1),0)</f>
        <v>1.8571428571428572</v>
      </c>
      <c r="AN226" s="1">
        <f>IFERROR((AL226)/(COUNTIF($J$2:K226,K226)-1),0)</f>
        <v>1.53125</v>
      </c>
      <c r="AT226" s="1" t="str">
        <f t="shared" si="132"/>
        <v>SK Rapid Wien</v>
      </c>
      <c r="AU226" s="1" t="str">
        <f t="shared" si="133"/>
        <v>FC Admira Wacker Mödling</v>
      </c>
      <c r="AV226">
        <f t="shared" si="134"/>
        <v>1</v>
      </c>
      <c r="AW226" s="1">
        <f t="shared" si="135"/>
        <v>4</v>
      </c>
      <c r="AY226" t="str">
        <f t="shared" si="136"/>
        <v>FC Admira Wacker Mödling</v>
      </c>
      <c r="AZ226" t="str">
        <f t="shared" si="137"/>
        <v>SK Rapid Wien</v>
      </c>
      <c r="BA226">
        <f t="shared" si="138"/>
        <v>1</v>
      </c>
      <c r="BB226">
        <f t="shared" si="139"/>
        <v>4</v>
      </c>
      <c r="BD226" t="str">
        <f t="shared" si="140"/>
        <v>FC Admira Wacker Mödling</v>
      </c>
      <c r="BE226" t="str">
        <f t="shared" si="141"/>
        <v>SK Rapid Wien</v>
      </c>
      <c r="BF226">
        <f t="shared" si="142"/>
        <v>4</v>
      </c>
      <c r="BG226">
        <f t="shared" si="143"/>
        <v>1</v>
      </c>
      <c r="BI226">
        <f t="shared" si="144"/>
        <v>0</v>
      </c>
      <c r="BJ226">
        <f t="shared" si="145"/>
        <v>3</v>
      </c>
    </row>
    <row r="227" spans="1:62" x14ac:dyDescent="0.3">
      <c r="A227" t="s">
        <v>72</v>
      </c>
      <c r="B227" s="15">
        <v>43216</v>
      </c>
      <c r="C227" t="s">
        <v>106</v>
      </c>
      <c r="D227" t="s">
        <v>125</v>
      </c>
      <c r="E227" t="s">
        <v>61</v>
      </c>
      <c r="F227" s="11">
        <v>0.87847222222222221</v>
      </c>
      <c r="G227">
        <v>63370</v>
      </c>
      <c r="H227" s="1">
        <v>4</v>
      </c>
      <c r="I227" s="1">
        <v>0</v>
      </c>
      <c r="J227" s="1" t="s">
        <v>83</v>
      </c>
      <c r="K227" s="1" t="s">
        <v>40</v>
      </c>
      <c r="L227" s="1">
        <v>2</v>
      </c>
      <c r="M227" s="1">
        <v>0</v>
      </c>
      <c r="N227" s="1" t="str">
        <f t="shared" si="121"/>
        <v>S</v>
      </c>
      <c r="O227" s="1" t="str">
        <f t="shared" si="122"/>
        <v>N</v>
      </c>
      <c r="P227" s="1">
        <f t="shared" si="123"/>
        <v>2</v>
      </c>
      <c r="Q227" s="4">
        <f>IFERROR((SUMIF($J$2:K227,J227,$L$2:M227)-L227)/(COUNTIF($J$2:K227,J227)-1),0)</f>
        <v>0</v>
      </c>
      <c r="R227" s="4">
        <f>IFERROR((SUMIF($AT$2:AT227,AT227,$AV$2:AW227)-AV227)/(COUNTIF($J$2:K227,J227)-1),0)</f>
        <v>0</v>
      </c>
      <c r="S227" s="4">
        <f t="shared" si="124"/>
        <v>0</v>
      </c>
      <c r="T227" s="5">
        <f>IFERROR((SUMIF($AY$2:AZ227,AY227,$BA$2:BB227)-BA227)/(COUNTIF($J$2:K227,K227)-1),0)</f>
        <v>2.2407407407407409</v>
      </c>
      <c r="U227" s="5">
        <f>IFERROR((SUMIF($BD$2:BE227,BD227,$BF$2:BG227)-BF227)/(COUNTIF($J$2:K227,K227)-1),0)</f>
        <v>0.66666666666666663</v>
      </c>
      <c r="V227" s="5">
        <f t="shared" si="125"/>
        <v>1.5740740740740744</v>
      </c>
      <c r="W227" s="9">
        <f>IFERROR((SUMIF($J$2:J227,J227,L$2:L227)-L227)/(COUNTIF($J$2:J227,J227)-1),0)</f>
        <v>0</v>
      </c>
      <c r="X227" s="9">
        <f>IFERROR((SUMIF($J$2:J227,J227,M$2:M227)-M227)/(COUNTIF($J$2:J227,J227)-1),0)</f>
        <v>0</v>
      </c>
      <c r="Y227" s="9">
        <f t="shared" si="126"/>
        <v>0</v>
      </c>
      <c r="Z227" s="1">
        <f>IFERROR((SUMIF($K$2:K227,J227,$M$2:M227))/(COUNTIF($K$2:K227,J227)),0)</f>
        <v>0</v>
      </c>
      <c r="AA227" s="1">
        <f>IFERROR((SUMIF($K$2:K227,J227,$L$2:L227))/(COUNTIF($K$2:K227,J227)),0)</f>
        <v>1</v>
      </c>
      <c r="AB227" s="1">
        <f t="shared" si="127"/>
        <v>-1</v>
      </c>
      <c r="AC227" s="9">
        <f>IFERROR((SUMIF($J$2:J227,K227,$L$2:L227))/(COUNTIF($J$2:J227,K227)),0)</f>
        <v>2.5384615384615383</v>
      </c>
      <c r="AD227" s="9">
        <f>IFERROR((SUMIF($J$2:J227,K227,$M$2:M227))/(COUNTIF($J$2:J227,K227)),0)</f>
        <v>0.42307692307692307</v>
      </c>
      <c r="AE227" s="9">
        <f t="shared" si="128"/>
        <v>2.1153846153846154</v>
      </c>
      <c r="AF227" s="1">
        <f>IFERROR((SUMIF(K$2:K227,K227,M$2:M227)-M227)/(COUNTIF($K$2:K227,K227)-1),0)</f>
        <v>1.9642857142857142</v>
      </c>
      <c r="AG227" s="1">
        <f>IFERROR((SUMIF(K$2:K227,K227,L$2:L227)-L227)/(COUNTIF($K$2:K227,K227)-1),0)</f>
        <v>0.8928571428571429</v>
      </c>
      <c r="AH227" s="1">
        <f t="shared" si="129"/>
        <v>1.0714285714285712</v>
      </c>
      <c r="AI227" s="1">
        <f t="shared" si="130"/>
        <v>3</v>
      </c>
      <c r="AJ227" s="1">
        <f t="shared" si="131"/>
        <v>0</v>
      </c>
      <c r="AK227" s="1">
        <f>SUMIF($J$2:K227,J227,AI$2:AJ227)-AI227</f>
        <v>1</v>
      </c>
      <c r="AL227" s="1">
        <f>SUMIF($AY$2:AZ227,AY227,$BI$2:BJ227)-BI227</f>
        <v>119</v>
      </c>
      <c r="AM227" s="1">
        <f>IFERROR((AK227)/(COUNTIF($J$2:K227,J227)-1),0)</f>
        <v>0.5</v>
      </c>
      <c r="AN227" s="1">
        <f>IFERROR((AL227)/(COUNTIF($J$2:K227,K227)-1),0)</f>
        <v>2.2037037037037037</v>
      </c>
      <c r="AT227" s="1" t="str">
        <f t="shared" si="132"/>
        <v>Olympique Marseille</v>
      </c>
      <c r="AU227" s="1" t="str">
        <f t="shared" si="133"/>
        <v>Red Bull Salzburg</v>
      </c>
      <c r="AV227">
        <f t="shared" si="134"/>
        <v>0</v>
      </c>
      <c r="AW227" s="1">
        <f t="shared" si="135"/>
        <v>2</v>
      </c>
      <c r="AY227" t="str">
        <f t="shared" si="136"/>
        <v>Red Bull Salzburg</v>
      </c>
      <c r="AZ227" t="str">
        <f t="shared" si="137"/>
        <v>Olympique Marseille</v>
      </c>
      <c r="BA227">
        <f t="shared" si="138"/>
        <v>0</v>
      </c>
      <c r="BB227">
        <f t="shared" si="139"/>
        <v>2</v>
      </c>
      <c r="BD227" t="str">
        <f t="shared" si="140"/>
        <v>Red Bull Salzburg</v>
      </c>
      <c r="BE227" t="str">
        <f t="shared" si="141"/>
        <v>Olympique Marseille</v>
      </c>
      <c r="BF227">
        <f t="shared" si="142"/>
        <v>2</v>
      </c>
      <c r="BG227">
        <f t="shared" si="143"/>
        <v>0</v>
      </c>
      <c r="BI227">
        <f t="shared" si="144"/>
        <v>0</v>
      </c>
      <c r="BJ227">
        <f t="shared" si="145"/>
        <v>3</v>
      </c>
    </row>
    <row r="228" spans="1:62" x14ac:dyDescent="0.3">
      <c r="A228" t="s">
        <v>47</v>
      </c>
      <c r="B228" s="15" t="s">
        <v>165</v>
      </c>
      <c r="C228" t="s">
        <v>106</v>
      </c>
      <c r="D228" t="s">
        <v>125</v>
      </c>
      <c r="E228" t="s">
        <v>43</v>
      </c>
      <c r="F228" s="11">
        <v>0.66666666666666663</v>
      </c>
      <c r="G228">
        <v>5420</v>
      </c>
      <c r="H228" s="1">
        <v>7</v>
      </c>
      <c r="I228" s="1">
        <v>0</v>
      </c>
      <c r="J228" s="1" t="s">
        <v>81</v>
      </c>
      <c r="K228" s="1" t="s">
        <v>76</v>
      </c>
      <c r="L228" s="1">
        <v>2</v>
      </c>
      <c r="M228" s="1">
        <v>3</v>
      </c>
      <c r="N228" s="1" t="str">
        <f t="shared" si="121"/>
        <v>N</v>
      </c>
      <c r="O228" s="1" t="str">
        <f t="shared" si="122"/>
        <v>S</v>
      </c>
      <c r="P228" s="1">
        <f t="shared" si="123"/>
        <v>-1</v>
      </c>
      <c r="Q228" s="4">
        <f>IFERROR((SUMIF($J$2:K228,J228,$L$2:M228)-L228)/(COUNTIF($J$2:K228,J228)-1),0)</f>
        <v>1.3863636363636365</v>
      </c>
      <c r="R228" s="4">
        <f>IFERROR((SUMIF($AT$2:AT228,AT228,$AV$2:AW228)-AV228)/(COUNTIF($J$2:K228,J228)-1),0)</f>
        <v>0.75</v>
      </c>
      <c r="S228" s="4">
        <f t="shared" si="124"/>
        <v>0.63636363636363646</v>
      </c>
      <c r="T228" s="5">
        <f>IFERROR((SUMIF($AY$2:AZ228,AY228,$BA$2:BB228)-BA228)/(COUNTIF($J$2:K228,K228)-1),0)</f>
        <v>1.6388888888888888</v>
      </c>
      <c r="U228" s="5">
        <f>IFERROR((SUMIF($BD$2:BE228,BD228,$BF$2:BG228)-BF228)/(COUNTIF($J$2:K228,K228)-1),0)</f>
        <v>1.4722222222222223</v>
      </c>
      <c r="V228" s="5">
        <f t="shared" si="125"/>
        <v>0.16666666666666652</v>
      </c>
      <c r="W228" s="9">
        <f>IFERROR((SUMIF($J$2:J228,J228,L$2:L228)-L228)/(COUNTIF($J$2:J228,J228)-1),0)</f>
        <v>1.4285714285714286</v>
      </c>
      <c r="X228" s="9">
        <f>IFERROR((SUMIF($J$2:J228,J228,M$2:M228)-M228)/(COUNTIF($J$2:J228,J228)-1),0)</f>
        <v>1.5714285714285714</v>
      </c>
      <c r="Y228" s="9">
        <f t="shared" si="126"/>
        <v>-0.14285714285714279</v>
      </c>
      <c r="Z228" s="1">
        <f>IFERROR((SUMIF($K$2:K228,J228,$M$2:M228))/(COUNTIF($K$2:K228,J228)),0)</f>
        <v>1.3478260869565217</v>
      </c>
      <c r="AA228" s="1">
        <f>IFERROR((SUMIF($K$2:K228,J228,$L$2:L228))/(COUNTIF($K$2:K228,J228)),0)</f>
        <v>1.5652173913043479</v>
      </c>
      <c r="AB228" s="1">
        <f t="shared" si="127"/>
        <v>-0.21739130434782616</v>
      </c>
      <c r="AC228" s="9">
        <f>IFERROR((SUMIF($J$2:J228,K228,$L$2:L228))/(COUNTIF($J$2:J228,K228)),0)</f>
        <v>1.5555555555555556</v>
      </c>
      <c r="AD228" s="9">
        <f>IFERROR((SUMIF($J$2:J228,K228,$M$2:M228))/(COUNTIF($J$2:J228,K228)),0)</f>
        <v>1.5</v>
      </c>
      <c r="AE228" s="9">
        <f t="shared" si="128"/>
        <v>5.555555555555558E-2</v>
      </c>
      <c r="AF228" s="1">
        <f>IFERROR((SUMIF(K$2:K228,K228,M$2:M228)-M228)/(COUNTIF($K$2:K228,K228)-1),0)</f>
        <v>1.7222222222222223</v>
      </c>
      <c r="AG228" s="1">
        <f>IFERROR((SUMIF(K$2:K228,K228,L$2:L228)-L228)/(COUNTIF($K$2:K228,K228)-1),0)</f>
        <v>1.4444444444444444</v>
      </c>
      <c r="AH228" s="1">
        <f t="shared" si="129"/>
        <v>0.2777777777777779</v>
      </c>
      <c r="AI228" s="1">
        <f t="shared" si="130"/>
        <v>0</v>
      </c>
      <c r="AJ228" s="1">
        <f t="shared" si="131"/>
        <v>3</v>
      </c>
      <c r="AK228" s="1">
        <f>SUMIF($J$2:K228,J228,AI$2:AJ228)-AI228</f>
        <v>55</v>
      </c>
      <c r="AL228" s="1">
        <f>SUMIF($AY$2:AZ228,AY228,$BI$2:BJ228)-BI228</f>
        <v>52</v>
      </c>
      <c r="AM228" s="1">
        <f>IFERROR((AK228)/(COUNTIF($J$2:K228,J228)-1),0)</f>
        <v>1.25</v>
      </c>
      <c r="AN228" s="1">
        <f>IFERROR((AL228)/(COUNTIF($J$2:K228,K228)-1),0)</f>
        <v>1.4444444444444444</v>
      </c>
      <c r="AT228" s="1" t="str">
        <f t="shared" si="132"/>
        <v>FK Austria Wien</v>
      </c>
      <c r="AU228" s="1" t="str">
        <f t="shared" si="133"/>
        <v>SV Mattersburg</v>
      </c>
      <c r="AV228">
        <f t="shared" si="134"/>
        <v>3</v>
      </c>
      <c r="AW228" s="1">
        <f t="shared" si="135"/>
        <v>2</v>
      </c>
      <c r="AY228" t="str">
        <f t="shared" si="136"/>
        <v>SV Mattersburg</v>
      </c>
      <c r="AZ228" t="str">
        <f t="shared" si="137"/>
        <v>FK Austria Wien</v>
      </c>
      <c r="BA228">
        <f t="shared" si="138"/>
        <v>3</v>
      </c>
      <c r="BB228">
        <f t="shared" si="139"/>
        <v>2</v>
      </c>
      <c r="BD228" t="str">
        <f t="shared" si="140"/>
        <v>SV Mattersburg</v>
      </c>
      <c r="BE228" t="str">
        <f t="shared" si="141"/>
        <v>FK Austria Wien</v>
      </c>
      <c r="BF228">
        <f t="shared" si="142"/>
        <v>2</v>
      </c>
      <c r="BG228">
        <f t="shared" si="143"/>
        <v>3</v>
      </c>
      <c r="BI228">
        <f t="shared" si="144"/>
        <v>3</v>
      </c>
      <c r="BJ228">
        <f t="shared" si="145"/>
        <v>0</v>
      </c>
    </row>
    <row r="229" spans="1:62" x14ac:dyDescent="0.3">
      <c r="A229" t="s">
        <v>47</v>
      </c>
      <c r="B229" s="15" t="s">
        <v>165</v>
      </c>
      <c r="C229" t="s">
        <v>106</v>
      </c>
      <c r="D229" t="s">
        <v>125</v>
      </c>
      <c r="E229" t="s">
        <v>43</v>
      </c>
      <c r="F229" s="11">
        <v>0.77083333333333337</v>
      </c>
      <c r="G229">
        <v>3776</v>
      </c>
      <c r="H229" s="1">
        <v>7</v>
      </c>
      <c r="I229" s="1">
        <v>0</v>
      </c>
      <c r="J229" s="1" t="s">
        <v>58</v>
      </c>
      <c r="K229" s="1" t="s">
        <v>0</v>
      </c>
      <c r="L229" s="1">
        <v>0</v>
      </c>
      <c r="M229" s="1">
        <v>2</v>
      </c>
      <c r="N229" s="1" t="str">
        <f t="shared" si="121"/>
        <v>N</v>
      </c>
      <c r="O229" s="1" t="str">
        <f t="shared" si="122"/>
        <v>S</v>
      </c>
      <c r="P229" s="1">
        <f t="shared" si="123"/>
        <v>-2</v>
      </c>
      <c r="Q229" s="4">
        <f>IFERROR((SUMIF($J$2:K229,J229,$L$2:M229)-L229)/(COUNTIF($J$2:K229,J229)-1),0)</f>
        <v>1.2439024390243902</v>
      </c>
      <c r="R229" s="4">
        <f>IFERROR((SUMIF($AT$2:AT229,AT229,$AV$2:AW229)-AV229)/(COUNTIF($J$2:K229,J229)-1),0)</f>
        <v>0.53658536585365857</v>
      </c>
      <c r="S229" s="4">
        <f t="shared" si="124"/>
        <v>0.70731707317073167</v>
      </c>
      <c r="T229" s="5">
        <f>IFERROR((SUMIF($AY$2:AZ229,AY229,$BA$2:BB229)-BA229)/(COUNTIF($J$2:K229,K229)-1),0)</f>
        <v>1.4411764705882353</v>
      </c>
      <c r="U229" s="5">
        <f>IFERROR((SUMIF($BD$2:BE229,BD229,$BF$2:BG229)-BF229)/(COUNTIF($J$2:K229,K229)-1),0)</f>
        <v>1.1176470588235294</v>
      </c>
      <c r="V229" s="5">
        <f t="shared" si="125"/>
        <v>0.32352941176470584</v>
      </c>
      <c r="W229" s="9">
        <f>IFERROR((SUMIF($J$2:J229,J229,L$2:L229)-L229)/(COUNTIF($J$2:J229,J229)-1),0)</f>
        <v>1.4210526315789473</v>
      </c>
      <c r="X229" s="9">
        <f>IFERROR((SUMIF($J$2:J229,J229,M$2:M229)-M229)/(COUNTIF($J$2:J229,J229)-1),0)</f>
        <v>1.1578947368421053</v>
      </c>
      <c r="Y229" s="9">
        <f t="shared" si="126"/>
        <v>0.26315789473684204</v>
      </c>
      <c r="Z229" s="1">
        <f>IFERROR((SUMIF($K$2:K229,J229,$M$2:M229))/(COUNTIF($K$2:K229,J229)),0)</f>
        <v>1.0909090909090908</v>
      </c>
      <c r="AA229" s="1">
        <f>IFERROR((SUMIF($K$2:K229,J229,$L$2:L229))/(COUNTIF($K$2:K229,J229)),0)</f>
        <v>1.5454545454545454</v>
      </c>
      <c r="AB229" s="1">
        <f t="shared" si="127"/>
        <v>-0.45454545454545459</v>
      </c>
      <c r="AC229" s="9">
        <f>IFERROR((SUMIF($J$2:J229,K229,$L$2:L229))/(COUNTIF($J$2:J229,K229)),0)</f>
        <v>1.625</v>
      </c>
      <c r="AD229" s="9">
        <f>IFERROR((SUMIF($J$2:J229,K229,$M$2:M229))/(COUNTIF($J$2:J229,K229)),0)</f>
        <v>0.9375</v>
      </c>
      <c r="AE229" s="9">
        <f t="shared" si="128"/>
        <v>0.6875</v>
      </c>
      <c r="AF229" s="1">
        <f>IFERROR((SUMIF(K$2:K229,K229,M$2:M229)-M229)/(COUNTIF($K$2:K229,K229)-1),0)</f>
        <v>1.2777777777777777</v>
      </c>
      <c r="AG229" s="1">
        <f>IFERROR((SUMIF(K$2:K229,K229,L$2:L229)-L229)/(COUNTIF($K$2:K229,K229)-1),0)</f>
        <v>1.2777777777777777</v>
      </c>
      <c r="AH229" s="1">
        <f t="shared" si="129"/>
        <v>0</v>
      </c>
      <c r="AI229" s="1">
        <f t="shared" si="130"/>
        <v>0</v>
      </c>
      <c r="AJ229" s="1">
        <f t="shared" si="131"/>
        <v>3</v>
      </c>
      <c r="AK229" s="1">
        <f>SUMIF($J$2:K229,J229,AI$2:AJ229)-AI229</f>
        <v>48</v>
      </c>
      <c r="AL229" s="1">
        <f>SUMIF($AY$2:AZ229,AY229,$BI$2:BJ229)-BI229</f>
        <v>58</v>
      </c>
      <c r="AM229" s="1">
        <f>IFERROR((AK229)/(COUNTIF($J$2:K229,J229)-1),0)</f>
        <v>1.1707317073170731</v>
      </c>
      <c r="AN229" s="1">
        <f>IFERROR((AL229)/(COUNTIF($J$2:K229,K229)-1),0)</f>
        <v>1.7058823529411764</v>
      </c>
      <c r="AT229" s="1" t="str">
        <f t="shared" si="132"/>
        <v>SC Rheindorf Altach</v>
      </c>
      <c r="AU229" s="1" t="str">
        <f t="shared" si="133"/>
        <v>LASK</v>
      </c>
      <c r="AV229">
        <f t="shared" si="134"/>
        <v>2</v>
      </c>
      <c r="AW229" s="1">
        <f t="shared" si="135"/>
        <v>0</v>
      </c>
      <c r="AY229" t="str">
        <f t="shared" si="136"/>
        <v>LASK</v>
      </c>
      <c r="AZ229" t="str">
        <f t="shared" si="137"/>
        <v>SC Rheindorf Altach</v>
      </c>
      <c r="BA229">
        <f t="shared" si="138"/>
        <v>2</v>
      </c>
      <c r="BB229">
        <f t="shared" si="139"/>
        <v>0</v>
      </c>
      <c r="BD229" t="str">
        <f t="shared" si="140"/>
        <v>LASK</v>
      </c>
      <c r="BE229" t="str">
        <f t="shared" si="141"/>
        <v>SC Rheindorf Altach</v>
      </c>
      <c r="BF229">
        <f t="shared" si="142"/>
        <v>0</v>
      </c>
      <c r="BG229">
        <f t="shared" si="143"/>
        <v>2</v>
      </c>
      <c r="BI229">
        <f t="shared" si="144"/>
        <v>3</v>
      </c>
      <c r="BJ229">
        <f t="shared" si="145"/>
        <v>0</v>
      </c>
    </row>
    <row r="230" spans="1:62" x14ac:dyDescent="0.3">
      <c r="A230" t="s">
        <v>47</v>
      </c>
      <c r="B230" s="15" t="s">
        <v>165</v>
      </c>
      <c r="C230" t="s">
        <v>106</v>
      </c>
      <c r="D230" t="s">
        <v>125</v>
      </c>
      <c r="E230" t="s">
        <v>43</v>
      </c>
      <c r="F230" s="11">
        <v>0.77083333333333337</v>
      </c>
      <c r="G230">
        <v>1700</v>
      </c>
      <c r="H230" s="1">
        <v>7</v>
      </c>
      <c r="I230" s="1">
        <v>0</v>
      </c>
      <c r="J230" s="1" t="s">
        <v>56</v>
      </c>
      <c r="K230" s="1" t="s">
        <v>49</v>
      </c>
      <c r="L230" s="1">
        <v>4</v>
      </c>
      <c r="M230" s="1">
        <v>2</v>
      </c>
      <c r="N230" s="1" t="str">
        <f t="shared" si="121"/>
        <v>S</v>
      </c>
      <c r="O230" s="1" t="str">
        <f t="shared" si="122"/>
        <v>N</v>
      </c>
      <c r="P230" s="1">
        <f t="shared" si="123"/>
        <v>2</v>
      </c>
      <c r="Q230" s="4">
        <f>IFERROR((SUMIF($J$2:K230,J230,$L$2:M230)-L230)/(COUNTIF($J$2:K230,J230)-1),0)</f>
        <v>1.7575757575757576</v>
      </c>
      <c r="R230" s="4">
        <f>IFERROR((SUMIF($AT$2:AT230,AT230,$AV$2:AW230)-AV230)/(COUNTIF($J$2:K230,J230)-1),0)</f>
        <v>0.69696969696969702</v>
      </c>
      <c r="S230" s="4">
        <f t="shared" si="124"/>
        <v>1.0606060606060606</v>
      </c>
      <c r="T230" s="5">
        <f>IFERROR((SUMIF($AY$2:AZ230,AY230,$BA$2:BB230)-BA230)/(COUNTIF($J$2:K230,K230)-1),0)</f>
        <v>0.79411764705882348</v>
      </c>
      <c r="U230" s="5">
        <f>IFERROR((SUMIF($BD$2:BE230,BD230,$BF$2:BG230)-BF230)/(COUNTIF($J$2:K230,K230)-1),0)</f>
        <v>1.588235294117647</v>
      </c>
      <c r="V230" s="5">
        <f t="shared" si="125"/>
        <v>-0.79411764705882348</v>
      </c>
      <c r="W230" s="9">
        <f>IFERROR((SUMIF($J$2:J230,J230,L$2:L230)-L230)/(COUNTIF($J$2:J230,J230)-1),0)</f>
        <v>1.9333333333333333</v>
      </c>
      <c r="X230" s="9">
        <f>IFERROR((SUMIF($J$2:J230,J230,M$2:M230)-M230)/(COUNTIF($J$2:J230,J230)-1),0)</f>
        <v>1.5333333333333334</v>
      </c>
      <c r="Y230" s="9">
        <f t="shared" si="126"/>
        <v>0.39999999999999991</v>
      </c>
      <c r="Z230" s="1">
        <f>IFERROR((SUMIF($K$2:K230,J230,$M$2:M230))/(COUNTIF($K$2:K230,J230)),0)</f>
        <v>1.6111111111111112</v>
      </c>
      <c r="AA230" s="1">
        <f>IFERROR((SUMIF($K$2:K230,J230,$L$2:L230))/(COUNTIF($K$2:K230,J230)),0)</f>
        <v>2.2222222222222223</v>
      </c>
      <c r="AB230" s="1">
        <f t="shared" si="127"/>
        <v>-0.61111111111111116</v>
      </c>
      <c r="AC230" s="9">
        <f>IFERROR((SUMIF($J$2:J230,K230,$L$2:L230))/(COUNTIF($J$2:J230,K230)),0)</f>
        <v>0.6875</v>
      </c>
      <c r="AD230" s="9">
        <f>IFERROR((SUMIF($J$2:J230,K230,$M$2:M230))/(COUNTIF($J$2:J230,K230)),0)</f>
        <v>1.1875</v>
      </c>
      <c r="AE230" s="9">
        <f t="shared" si="128"/>
        <v>-0.5</v>
      </c>
      <c r="AF230" s="1">
        <f>IFERROR((SUMIF(K$2:K230,K230,M$2:M230)-M230)/(COUNTIF($K$2:K230,K230)-1),0)</f>
        <v>0.88888888888888884</v>
      </c>
      <c r="AG230" s="1">
        <f>IFERROR((SUMIF(K$2:K230,K230,L$2:L230)-L230)/(COUNTIF($K$2:K230,K230)-1),0)</f>
        <v>1.9444444444444444</v>
      </c>
      <c r="AH230" s="1">
        <f t="shared" si="129"/>
        <v>-1.0555555555555556</v>
      </c>
      <c r="AI230" s="1">
        <f t="shared" si="130"/>
        <v>3</v>
      </c>
      <c r="AJ230" s="1">
        <f t="shared" si="131"/>
        <v>0</v>
      </c>
      <c r="AK230" s="1">
        <f>SUMIF($J$2:K230,J230,AI$2:AJ230)-AI230</f>
        <v>49</v>
      </c>
      <c r="AL230" s="1">
        <f>SUMIF($AY$2:AZ230,AY230,$BI$2:BJ230)-BI230</f>
        <v>29</v>
      </c>
      <c r="AM230" s="1">
        <f>IFERROR((AK230)/(COUNTIF($J$2:K230,J230)-1),0)</f>
        <v>1.4848484848484849</v>
      </c>
      <c r="AN230" s="1">
        <f>IFERROR((AL230)/(COUNTIF($J$2:K230,K230)-1),0)</f>
        <v>0.8529411764705882</v>
      </c>
      <c r="AT230" s="1" t="str">
        <f t="shared" si="132"/>
        <v>FC Admira Wacker Mödling</v>
      </c>
      <c r="AU230" s="1" t="str">
        <f t="shared" si="133"/>
        <v>Wolfsberger AC</v>
      </c>
      <c r="AV230">
        <f t="shared" si="134"/>
        <v>2</v>
      </c>
      <c r="AW230" s="1">
        <f t="shared" si="135"/>
        <v>4</v>
      </c>
      <c r="AY230" t="str">
        <f t="shared" si="136"/>
        <v>Wolfsberger AC</v>
      </c>
      <c r="AZ230" t="str">
        <f t="shared" si="137"/>
        <v>FC Admira Wacker Mödling</v>
      </c>
      <c r="BA230">
        <f t="shared" si="138"/>
        <v>2</v>
      </c>
      <c r="BB230">
        <f t="shared" si="139"/>
        <v>4</v>
      </c>
      <c r="BD230" t="str">
        <f t="shared" si="140"/>
        <v>Wolfsberger AC</v>
      </c>
      <c r="BE230" t="str">
        <f t="shared" si="141"/>
        <v>FC Admira Wacker Mödling</v>
      </c>
      <c r="BF230">
        <f t="shared" si="142"/>
        <v>4</v>
      </c>
      <c r="BG230">
        <f t="shared" si="143"/>
        <v>2</v>
      </c>
      <c r="BI230">
        <f t="shared" si="144"/>
        <v>0</v>
      </c>
      <c r="BJ230">
        <f t="shared" si="145"/>
        <v>3</v>
      </c>
    </row>
    <row r="231" spans="1:62" x14ac:dyDescent="0.3">
      <c r="A231" t="s">
        <v>47</v>
      </c>
      <c r="B231" s="15">
        <v>43219</v>
      </c>
      <c r="C231" t="s">
        <v>106</v>
      </c>
      <c r="D231" t="s">
        <v>125</v>
      </c>
      <c r="E231" t="s">
        <v>64</v>
      </c>
      <c r="F231" s="11">
        <v>0.79166666666666663</v>
      </c>
      <c r="G231">
        <v>3552</v>
      </c>
      <c r="H231" s="1">
        <v>3</v>
      </c>
      <c r="I231" s="1">
        <v>0</v>
      </c>
      <c r="J231" s="1" t="s">
        <v>65</v>
      </c>
      <c r="K231" s="1" t="s">
        <v>40</v>
      </c>
      <c r="L231" s="1">
        <v>0</v>
      </c>
      <c r="M231" s="1">
        <v>2</v>
      </c>
      <c r="N231" s="1" t="str">
        <f t="shared" si="121"/>
        <v>N</v>
      </c>
      <c r="O231" s="1" t="str">
        <f t="shared" si="122"/>
        <v>S</v>
      </c>
      <c r="P231" s="1">
        <f t="shared" si="123"/>
        <v>-2</v>
      </c>
      <c r="Q231" s="4">
        <f>IFERROR((SUMIF($J$2:K231,J231,$L$2:M231)-L231)/(COUNTIF($J$2:K231,J231)-1),0)</f>
        <v>0.6875</v>
      </c>
      <c r="R231" s="4">
        <f>IFERROR((SUMIF($AT$2:AT231,AT231,$AV$2:AW231)-AV231)/(COUNTIF($J$2:K231,J231)-1),0)</f>
        <v>1.0625</v>
      </c>
      <c r="S231" s="4">
        <f t="shared" si="124"/>
        <v>-0.375</v>
      </c>
      <c r="T231" s="5">
        <f>IFERROR((SUMIF($AY$2:AZ231,AY231,$BA$2:BB231)-BA231)/(COUNTIF($J$2:K231,K231)-1),0)</f>
        <v>2.2000000000000002</v>
      </c>
      <c r="U231" s="5">
        <f>IFERROR((SUMIF($BD$2:BE231,BD231,$BF$2:BG231)-BF231)/(COUNTIF($J$2:K231,K231)-1),0)</f>
        <v>0.69090909090909092</v>
      </c>
      <c r="V231" s="5">
        <f t="shared" si="125"/>
        <v>1.5090909090909093</v>
      </c>
      <c r="W231" s="9">
        <f>IFERROR((SUMIF($J$2:J231,J231,L$2:L231)-L231)/(COUNTIF($J$2:J231,J231)-1),0)</f>
        <v>0.6</v>
      </c>
      <c r="X231" s="9">
        <f>IFERROR((SUMIF($J$2:J231,J231,M$2:M231)-M231)/(COUNTIF($J$2:J231,J231)-1),0)</f>
        <v>2.2666666666666666</v>
      </c>
      <c r="Y231" s="9">
        <f t="shared" si="126"/>
        <v>-1.6666666666666665</v>
      </c>
      <c r="Z231" s="1">
        <f>IFERROR((SUMIF($K$2:K231,J231,$M$2:M231))/(COUNTIF($K$2:K231,J231)),0)</f>
        <v>0.76470588235294112</v>
      </c>
      <c r="AA231" s="1">
        <f>IFERROR((SUMIF($K$2:K231,J231,$L$2:L231))/(COUNTIF($K$2:K231,J231)),0)</f>
        <v>2.4117647058823528</v>
      </c>
      <c r="AB231" s="1">
        <f t="shared" si="127"/>
        <v>-1.6470588235294117</v>
      </c>
      <c r="AC231" s="9">
        <f>IFERROR((SUMIF($J$2:J231,K231,$L$2:L231))/(COUNTIF($J$2:J231,K231)),0)</f>
        <v>2.5384615384615383</v>
      </c>
      <c r="AD231" s="9">
        <f>IFERROR((SUMIF($J$2:J231,K231,$M$2:M231))/(COUNTIF($J$2:J231,K231)),0)</f>
        <v>0.42307692307692307</v>
      </c>
      <c r="AE231" s="9">
        <f t="shared" si="128"/>
        <v>2.1153846153846154</v>
      </c>
      <c r="AF231" s="1">
        <f>IFERROR((SUMIF(K$2:K231,K231,M$2:M231)-M231)/(COUNTIF($K$2:K231,K231)-1),0)</f>
        <v>1.896551724137931</v>
      </c>
      <c r="AG231" s="1">
        <f>IFERROR((SUMIF(K$2:K231,K231,L$2:L231)-L231)/(COUNTIF($K$2:K231,K231)-1),0)</f>
        <v>0.93103448275862066</v>
      </c>
      <c r="AH231" s="1">
        <f t="shared" si="129"/>
        <v>0.96551724137931039</v>
      </c>
      <c r="AI231" s="1">
        <f t="shared" si="130"/>
        <v>0</v>
      </c>
      <c r="AJ231" s="1">
        <f t="shared" si="131"/>
        <v>3</v>
      </c>
      <c r="AK231" s="1">
        <f>SUMIF($J$2:K231,J231,AI$2:AJ231)-AI231</f>
        <v>11</v>
      </c>
      <c r="AL231" s="1">
        <f>SUMIF($AY$2:AZ231,AY231,$BI$2:BJ231)-BI231</f>
        <v>119</v>
      </c>
      <c r="AM231" s="1">
        <f>IFERROR((AK231)/(COUNTIF($J$2:K231,J231)-1),0)</f>
        <v>0.34375</v>
      </c>
      <c r="AN231" s="1">
        <f>IFERROR((AL231)/(COUNTIF($J$2:K231,K231)-1),0)</f>
        <v>2.1636363636363636</v>
      </c>
      <c r="AT231" s="1" t="str">
        <f t="shared" si="132"/>
        <v>SKN St. Pölten</v>
      </c>
      <c r="AU231" s="1" t="str">
        <f t="shared" si="133"/>
        <v>Red Bull Salzburg</v>
      </c>
      <c r="AV231">
        <f t="shared" si="134"/>
        <v>2</v>
      </c>
      <c r="AW231" s="1">
        <f t="shared" si="135"/>
        <v>0</v>
      </c>
      <c r="AY231" t="str">
        <f t="shared" si="136"/>
        <v>Red Bull Salzburg</v>
      </c>
      <c r="AZ231" t="str">
        <f t="shared" si="137"/>
        <v>SKN St. Pölten</v>
      </c>
      <c r="BA231">
        <f t="shared" si="138"/>
        <v>2</v>
      </c>
      <c r="BB231">
        <f t="shared" si="139"/>
        <v>0</v>
      </c>
      <c r="BD231" t="str">
        <f t="shared" si="140"/>
        <v>Red Bull Salzburg</v>
      </c>
      <c r="BE231" t="str">
        <f t="shared" si="141"/>
        <v>SKN St. Pölten</v>
      </c>
      <c r="BF231">
        <f t="shared" si="142"/>
        <v>0</v>
      </c>
      <c r="BG231">
        <f t="shared" si="143"/>
        <v>2</v>
      </c>
      <c r="BI231">
        <f t="shared" si="144"/>
        <v>3</v>
      </c>
      <c r="BJ231">
        <f t="shared" si="145"/>
        <v>0</v>
      </c>
    </row>
    <row r="232" spans="1:62" x14ac:dyDescent="0.3">
      <c r="A232" t="s">
        <v>47</v>
      </c>
      <c r="B232" s="15" t="s">
        <v>133</v>
      </c>
      <c r="C232" t="s">
        <v>106</v>
      </c>
      <c r="D232" t="s">
        <v>125</v>
      </c>
      <c r="E232" t="s">
        <v>64</v>
      </c>
      <c r="F232" s="11">
        <v>0.6875</v>
      </c>
      <c r="G232">
        <v>14573</v>
      </c>
      <c r="H232" s="1">
        <v>8</v>
      </c>
      <c r="I232" s="1">
        <v>0</v>
      </c>
      <c r="J232" s="1" t="s">
        <v>68</v>
      </c>
      <c r="K232" s="1" t="s">
        <v>71</v>
      </c>
      <c r="L232" s="1">
        <v>4</v>
      </c>
      <c r="M232" s="1">
        <v>2</v>
      </c>
      <c r="N232" s="1" t="str">
        <f t="shared" si="121"/>
        <v>S</v>
      </c>
      <c r="O232" s="1" t="str">
        <f t="shared" si="122"/>
        <v>N</v>
      </c>
      <c r="P232" s="1">
        <f t="shared" si="123"/>
        <v>2</v>
      </c>
      <c r="Q232" s="4">
        <f>IFERROR((SUMIF($J$2:K232,J232,$L$2:M232)-L232)/(COUNTIF($J$2:K232,J232)-1),0)</f>
        <v>1.925</v>
      </c>
      <c r="R232" s="4">
        <f>IFERROR((SUMIF($AT$2:AT232,AT232,$AV$2:AW232)-AV232)/(COUNTIF($J$2:K232,J232)-1),0)</f>
        <v>0.52500000000000002</v>
      </c>
      <c r="S232" s="4">
        <f t="shared" si="124"/>
        <v>1.4</v>
      </c>
      <c r="T232" s="5">
        <f>IFERROR((SUMIF($AY$2:AZ232,AY232,$BA$2:BB232)-BA232)/(COUNTIF($J$2:K232,K232)-1),0)</f>
        <v>1.9722222222222223</v>
      </c>
      <c r="U232" s="5">
        <f>IFERROR((SUMIF($BD$2:BE232,BD232,$BF$2:BG232)-BF232)/(COUNTIF($J$2:K232,K232)-1),0)</f>
        <v>1.0555555555555556</v>
      </c>
      <c r="V232" s="5">
        <f t="shared" si="125"/>
        <v>0.91666666666666674</v>
      </c>
      <c r="W232" s="9">
        <f>IFERROR((SUMIF($J$2:J232,J232,L$2:L232)-L232)/(COUNTIF($J$2:J232,J232)-1),0)</f>
        <v>1.9</v>
      </c>
      <c r="X232" s="9">
        <f>IFERROR((SUMIF($J$2:J232,J232,M$2:M232)-M232)/(COUNTIF($J$2:J232,J232)-1),0)</f>
        <v>1.05</v>
      </c>
      <c r="Y232" s="9">
        <f t="shared" si="126"/>
        <v>0.84999999999999987</v>
      </c>
      <c r="Z232" s="1">
        <f>IFERROR((SUMIF($K$2:K232,J232,$M$2:M232))/(COUNTIF($K$2:K232,J232)),0)</f>
        <v>1.95</v>
      </c>
      <c r="AA232" s="1">
        <f>IFERROR((SUMIF($K$2:K232,J232,$L$2:L232))/(COUNTIF($K$2:K232,J232)),0)</f>
        <v>1.25</v>
      </c>
      <c r="AB232" s="1">
        <f t="shared" si="127"/>
        <v>0.7</v>
      </c>
      <c r="AC232" s="9">
        <f>IFERROR((SUMIF($J$2:J232,K232,$L$2:L232))/(COUNTIF($J$2:J232,K232)),0)</f>
        <v>2</v>
      </c>
      <c r="AD232" s="9">
        <f>IFERROR((SUMIF($J$2:J232,K232,$M$2:M232))/(COUNTIF($J$2:J232,K232)),0)</f>
        <v>1.2352941176470589</v>
      </c>
      <c r="AE232" s="9">
        <f t="shared" si="128"/>
        <v>0.76470588235294112</v>
      </c>
      <c r="AF232" s="1">
        <f>IFERROR((SUMIF(K$2:K232,K232,M$2:M232)-M232)/(COUNTIF($K$2:K232,K232)-1),0)</f>
        <v>1.9473684210526316</v>
      </c>
      <c r="AG232" s="1">
        <f>IFERROR((SUMIF(K$2:K232,K232,L$2:L232)-L232)/(COUNTIF($K$2:K232,K232)-1),0)</f>
        <v>0.89473684210526316</v>
      </c>
      <c r="AH232" s="1">
        <f t="shared" si="129"/>
        <v>1.0526315789473686</v>
      </c>
      <c r="AI232" s="1">
        <f t="shared" si="130"/>
        <v>3</v>
      </c>
      <c r="AJ232" s="1">
        <f t="shared" si="131"/>
        <v>0</v>
      </c>
      <c r="AK232" s="1">
        <f>SUMIF($J$2:K232,J232,AI$2:AJ232)-AI232</f>
        <v>77</v>
      </c>
      <c r="AL232" s="1">
        <f>SUMIF($AY$2:AZ232,AY232,$BI$2:BJ232)-BI232</f>
        <v>68</v>
      </c>
      <c r="AM232" s="1">
        <f>IFERROR((AK232)/(COUNTIF($J$2:K232,J232)-1),0)</f>
        <v>1.925</v>
      </c>
      <c r="AN232" s="1">
        <f>IFERROR((AL232)/(COUNTIF($J$2:K232,K232)-1),0)</f>
        <v>1.8888888888888888</v>
      </c>
      <c r="AT232" s="1" t="str">
        <f t="shared" si="132"/>
        <v>SK Sturm Graz</v>
      </c>
      <c r="AU232" s="1" t="str">
        <f t="shared" si="133"/>
        <v>SK Rapid Wien</v>
      </c>
      <c r="AV232">
        <f t="shared" si="134"/>
        <v>2</v>
      </c>
      <c r="AW232" s="1">
        <f t="shared" si="135"/>
        <v>4</v>
      </c>
      <c r="AY232" t="str">
        <f t="shared" si="136"/>
        <v>SK Rapid Wien</v>
      </c>
      <c r="AZ232" t="str">
        <f t="shared" si="137"/>
        <v>SK Sturm Graz</v>
      </c>
      <c r="BA232">
        <f t="shared" si="138"/>
        <v>2</v>
      </c>
      <c r="BB232">
        <f t="shared" si="139"/>
        <v>4</v>
      </c>
      <c r="BD232" t="str">
        <f t="shared" si="140"/>
        <v>SK Rapid Wien</v>
      </c>
      <c r="BE232" t="str">
        <f t="shared" si="141"/>
        <v>SK Sturm Graz</v>
      </c>
      <c r="BF232">
        <f t="shared" si="142"/>
        <v>4</v>
      </c>
      <c r="BG232">
        <f t="shared" si="143"/>
        <v>2</v>
      </c>
      <c r="BI232">
        <f t="shared" si="144"/>
        <v>0</v>
      </c>
      <c r="BJ232">
        <f t="shared" si="145"/>
        <v>3</v>
      </c>
    </row>
    <row r="233" spans="1:62" x14ac:dyDescent="0.3">
      <c r="A233" t="s">
        <v>72</v>
      </c>
      <c r="B233" s="15">
        <v>43223</v>
      </c>
      <c r="C233" t="s">
        <v>106</v>
      </c>
      <c r="D233" t="s">
        <v>135</v>
      </c>
      <c r="E233" t="s">
        <v>61</v>
      </c>
      <c r="F233" s="11">
        <v>0.87847222222222221</v>
      </c>
      <c r="G233">
        <v>29520</v>
      </c>
      <c r="H233" s="1">
        <v>4</v>
      </c>
      <c r="I233" s="1" t="s">
        <v>78</v>
      </c>
      <c r="J233" s="1" t="s">
        <v>40</v>
      </c>
      <c r="K233" s="1" t="s">
        <v>83</v>
      </c>
      <c r="L233" s="1">
        <v>2</v>
      </c>
      <c r="M233" s="1">
        <v>0</v>
      </c>
      <c r="N233" s="1" t="str">
        <f t="shared" si="121"/>
        <v>S</v>
      </c>
      <c r="O233" s="1" t="str">
        <f t="shared" si="122"/>
        <v>N</v>
      </c>
      <c r="P233" s="1">
        <f t="shared" si="123"/>
        <v>2</v>
      </c>
      <c r="Q233" s="4">
        <f>IFERROR((SUMIF($J$2:K233,J233,$L$2:M233)-L233)/(COUNTIF($J$2:K233,J233)-1),0)</f>
        <v>2.1964285714285716</v>
      </c>
      <c r="R233" s="4">
        <f>IFERROR((SUMIF($AT$2:AT233,AT233,$AV$2:AW233)-AV233)/(COUNTIF($J$2:K233,J233)-1),0)</f>
        <v>0.19642857142857142</v>
      </c>
      <c r="S233" s="4">
        <f t="shared" si="124"/>
        <v>2</v>
      </c>
      <c r="T233" s="5">
        <f>IFERROR((SUMIF($AY$2:AZ233,AY233,$BA$2:BB233)-BA233)/(COUNTIF($J$2:K233,K233)-1),0)</f>
        <v>0.66666666666666663</v>
      </c>
      <c r="U233" s="5">
        <f>IFERROR((SUMIF($BD$2:BE233,BD233,$BF$2:BG233)-BF233)/(COUNTIF($J$2:K233,K233)-1),0)</f>
        <v>0.33333333333333331</v>
      </c>
      <c r="V233" s="5">
        <f t="shared" si="125"/>
        <v>0.33333333333333331</v>
      </c>
      <c r="W233" s="9">
        <f>IFERROR((SUMIF($J$2:J233,J233,L$2:L233)-L233)/(COUNTIF($J$2:J233,J233)-1),0)</f>
        <v>2.5384615384615383</v>
      </c>
      <c r="X233" s="9">
        <f>IFERROR((SUMIF($J$2:J233,J233,M$2:M233)-M233)/(COUNTIF($J$2:J233,J233)-1),0)</f>
        <v>0.42307692307692307</v>
      </c>
      <c r="Y233" s="9">
        <f t="shared" si="126"/>
        <v>2.1153846153846154</v>
      </c>
      <c r="Z233" s="1">
        <f>IFERROR((SUMIF($K$2:K233,J233,$M$2:M233))/(COUNTIF($K$2:K233,J233)),0)</f>
        <v>1.9</v>
      </c>
      <c r="AA233" s="1">
        <f>IFERROR((SUMIF($K$2:K233,J233,$L$2:L233))/(COUNTIF($K$2:K233,J233)),0)</f>
        <v>0.9</v>
      </c>
      <c r="AB233" s="1">
        <f t="shared" si="127"/>
        <v>0.99999999999999989</v>
      </c>
      <c r="AC233" s="9">
        <f>IFERROR((SUMIF($J$2:J233,K233,$L$2:L233))/(COUNTIF($J$2:J233,K233)),0)</f>
        <v>1</v>
      </c>
      <c r="AD233" s="9">
        <f>IFERROR((SUMIF($J$2:J233,K233,$M$2:M233))/(COUNTIF($J$2:J233,K233)),0)</f>
        <v>0</v>
      </c>
      <c r="AE233" s="9">
        <f t="shared" si="128"/>
        <v>1</v>
      </c>
      <c r="AF233" s="1">
        <f>IFERROR((SUMIF(K$2:K233,K233,M$2:M233)-M233)/(COUNTIF($K$2:K233,K233)-1),0)</f>
        <v>0</v>
      </c>
      <c r="AG233" s="1">
        <f>IFERROR((SUMIF(K$2:K233,K233,L$2:L233)-L233)/(COUNTIF($K$2:K233,K233)-1),0)</f>
        <v>1</v>
      </c>
      <c r="AH233" s="1">
        <f t="shared" si="129"/>
        <v>-1</v>
      </c>
      <c r="AI233" s="1">
        <f t="shared" si="130"/>
        <v>3</v>
      </c>
      <c r="AJ233" s="1">
        <f t="shared" si="131"/>
        <v>0</v>
      </c>
      <c r="AK233" s="1">
        <f>SUMIF($J$2:K233,J233,AI$2:AJ233)-AI233</f>
        <v>122</v>
      </c>
      <c r="AL233" s="1">
        <f>SUMIF($AY$2:AZ233,AY233,$BI$2:BJ233)-BI233</f>
        <v>4</v>
      </c>
      <c r="AM233" s="1">
        <f>IFERROR((AK233)/(COUNTIF($J$2:K233,J233)-1),0)</f>
        <v>2.1785714285714284</v>
      </c>
      <c r="AN233" s="1">
        <f>IFERROR((AL233)/(COUNTIF($J$2:K233,K233)-1),0)</f>
        <v>1.3333333333333333</v>
      </c>
      <c r="AT233" s="1" t="str">
        <f t="shared" si="132"/>
        <v>Red Bull Salzburg</v>
      </c>
      <c r="AU233" s="1" t="str">
        <f t="shared" si="133"/>
        <v>Olympique Marseille</v>
      </c>
      <c r="AV233">
        <f t="shared" si="134"/>
        <v>0</v>
      </c>
      <c r="AW233" s="1">
        <f t="shared" si="135"/>
        <v>2</v>
      </c>
      <c r="AY233" t="str">
        <f t="shared" si="136"/>
        <v>Olympique Marseille</v>
      </c>
      <c r="AZ233" t="str">
        <f t="shared" si="137"/>
        <v>Red Bull Salzburg</v>
      </c>
      <c r="BA233">
        <f t="shared" si="138"/>
        <v>0</v>
      </c>
      <c r="BB233">
        <f t="shared" si="139"/>
        <v>2</v>
      </c>
      <c r="BD233" t="str">
        <f t="shared" si="140"/>
        <v>Olympique Marseille</v>
      </c>
      <c r="BE233" t="str">
        <f t="shared" si="141"/>
        <v>Red Bull Salzburg</v>
      </c>
      <c r="BF233">
        <f t="shared" si="142"/>
        <v>2</v>
      </c>
      <c r="BG233">
        <f t="shared" si="143"/>
        <v>0</v>
      </c>
      <c r="BI233">
        <f t="shared" si="144"/>
        <v>0</v>
      </c>
      <c r="BJ233">
        <f t="shared" si="145"/>
        <v>3</v>
      </c>
    </row>
    <row r="234" spans="1:62" x14ac:dyDescent="0.3">
      <c r="A234" t="s">
        <v>47</v>
      </c>
      <c r="B234" s="15" t="s">
        <v>166</v>
      </c>
      <c r="C234" t="s">
        <v>106</v>
      </c>
      <c r="D234" t="s">
        <v>135</v>
      </c>
      <c r="E234" t="s">
        <v>43</v>
      </c>
      <c r="F234" s="11">
        <v>0.77083333333333337</v>
      </c>
      <c r="G234">
        <v>6050</v>
      </c>
      <c r="H234" s="1">
        <v>7</v>
      </c>
      <c r="I234" s="1">
        <v>0</v>
      </c>
      <c r="J234" s="1" t="s">
        <v>81</v>
      </c>
      <c r="K234" s="1" t="s">
        <v>56</v>
      </c>
      <c r="L234" s="1">
        <v>0</v>
      </c>
      <c r="M234" s="1">
        <v>0</v>
      </c>
      <c r="N234" s="1" t="str">
        <f t="shared" si="121"/>
        <v>U</v>
      </c>
      <c r="O234" s="1" t="str">
        <f t="shared" si="122"/>
        <v>U</v>
      </c>
      <c r="P234" s="1">
        <f t="shared" si="123"/>
        <v>0</v>
      </c>
      <c r="Q234" s="4">
        <f>IFERROR((SUMIF($J$2:K234,J234,$L$2:M234)-L234)/(COUNTIF($J$2:K234,J234)-1),0)</f>
        <v>1.4</v>
      </c>
      <c r="R234" s="4">
        <f>IFERROR((SUMIF($AT$2:AT234,AT234,$AV$2:AW234)-AV234)/(COUNTIF($J$2:K234,J234)-1),0)</f>
        <v>0.8</v>
      </c>
      <c r="S234" s="4">
        <f t="shared" si="124"/>
        <v>0.59999999999999987</v>
      </c>
      <c r="T234" s="5">
        <f>IFERROR((SUMIF($AY$2:AZ234,AY234,$BA$2:BB234)-BA234)/(COUNTIF($J$2:K234,K234)-1),0)</f>
        <v>1.8235294117647058</v>
      </c>
      <c r="U234" s="5">
        <f>IFERROR((SUMIF($BD$2:BE234,BD234,$BF$2:BG234)-BF234)/(COUNTIF($J$2:K234,K234)-1),0)</f>
        <v>1.911764705882353</v>
      </c>
      <c r="V234" s="5">
        <f t="shared" si="125"/>
        <v>-8.8235294117647189E-2</v>
      </c>
      <c r="W234" s="9">
        <f>IFERROR((SUMIF($J$2:J234,J234,L$2:L234)-L234)/(COUNTIF($J$2:J234,J234)-1),0)</f>
        <v>1.4545454545454546</v>
      </c>
      <c r="X234" s="9">
        <f>IFERROR((SUMIF($J$2:J234,J234,M$2:M234)-M234)/(COUNTIF($J$2:J234,J234)-1),0)</f>
        <v>1.6363636363636365</v>
      </c>
      <c r="Y234" s="9">
        <f t="shared" si="126"/>
        <v>-0.18181818181818188</v>
      </c>
      <c r="Z234" s="1">
        <f>IFERROR((SUMIF($K$2:K234,J234,$M$2:M234))/(COUNTIF($K$2:K234,J234)),0)</f>
        <v>1.3478260869565217</v>
      </c>
      <c r="AA234" s="1">
        <f>IFERROR((SUMIF($K$2:K234,J234,$L$2:L234))/(COUNTIF($K$2:K234,J234)),0)</f>
        <v>1.5652173913043479</v>
      </c>
      <c r="AB234" s="1">
        <f t="shared" si="127"/>
        <v>-0.21739130434782616</v>
      </c>
      <c r="AC234" s="9">
        <f>IFERROR((SUMIF($J$2:J234,K234,$L$2:L234))/(COUNTIF($J$2:J234,K234)),0)</f>
        <v>2.0625</v>
      </c>
      <c r="AD234" s="9">
        <f>IFERROR((SUMIF($J$2:J234,K234,$M$2:M234))/(COUNTIF($J$2:J234,K234)),0)</f>
        <v>1.5625</v>
      </c>
      <c r="AE234" s="9">
        <f t="shared" si="128"/>
        <v>0.5</v>
      </c>
      <c r="AF234" s="1">
        <f>IFERROR((SUMIF(K$2:K234,K234,M$2:M234)-M234)/(COUNTIF($K$2:K234,K234)-1),0)</f>
        <v>1.6111111111111112</v>
      </c>
      <c r="AG234" s="1">
        <f>IFERROR((SUMIF(K$2:K234,K234,L$2:L234)-L234)/(COUNTIF($K$2:K234,K234)-1),0)</f>
        <v>2.2222222222222223</v>
      </c>
      <c r="AH234" s="1">
        <f t="shared" si="129"/>
        <v>-0.61111111111111116</v>
      </c>
      <c r="AI234" s="1">
        <f t="shared" si="130"/>
        <v>1</v>
      </c>
      <c r="AJ234" s="1">
        <f t="shared" si="131"/>
        <v>1</v>
      </c>
      <c r="AK234" s="1">
        <f>SUMIF($J$2:K234,J234,AI$2:AJ234)-AI234</f>
        <v>55</v>
      </c>
      <c r="AL234" s="1">
        <f>SUMIF($AY$2:AZ234,AY234,$BI$2:BJ234)-BI234</f>
        <v>52</v>
      </c>
      <c r="AM234" s="1">
        <f>IFERROR((AK234)/(COUNTIF($J$2:K234,J234)-1),0)</f>
        <v>1.2222222222222223</v>
      </c>
      <c r="AN234" s="1">
        <f>IFERROR((AL234)/(COUNTIF($J$2:K234,K234)-1),0)</f>
        <v>1.5294117647058822</v>
      </c>
      <c r="AT234" s="1" t="str">
        <f t="shared" si="132"/>
        <v>FK Austria Wien</v>
      </c>
      <c r="AU234" s="1" t="str">
        <f t="shared" si="133"/>
        <v>FC Admira Wacker Mödling</v>
      </c>
      <c r="AV234">
        <f t="shared" si="134"/>
        <v>0</v>
      </c>
      <c r="AW234" s="1">
        <f t="shared" si="135"/>
        <v>0</v>
      </c>
      <c r="AY234" t="str">
        <f t="shared" si="136"/>
        <v>FC Admira Wacker Mödling</v>
      </c>
      <c r="AZ234" t="str">
        <f t="shared" si="137"/>
        <v>FK Austria Wien</v>
      </c>
      <c r="BA234">
        <f t="shared" si="138"/>
        <v>0</v>
      </c>
      <c r="BB234">
        <f t="shared" si="139"/>
        <v>0</v>
      </c>
      <c r="BD234" t="str">
        <f t="shared" si="140"/>
        <v>FC Admira Wacker Mödling</v>
      </c>
      <c r="BE234" t="str">
        <f t="shared" si="141"/>
        <v>FK Austria Wien</v>
      </c>
      <c r="BF234">
        <f t="shared" si="142"/>
        <v>0</v>
      </c>
      <c r="BG234">
        <f t="shared" si="143"/>
        <v>0</v>
      </c>
      <c r="BI234">
        <f t="shared" si="144"/>
        <v>1</v>
      </c>
      <c r="BJ234">
        <f t="shared" si="145"/>
        <v>1</v>
      </c>
    </row>
    <row r="235" spans="1:62" x14ac:dyDescent="0.3">
      <c r="A235" t="s">
        <v>47</v>
      </c>
      <c r="B235" s="15" t="s">
        <v>166</v>
      </c>
      <c r="C235" t="s">
        <v>106</v>
      </c>
      <c r="D235" t="s">
        <v>135</v>
      </c>
      <c r="E235" t="s">
        <v>43</v>
      </c>
      <c r="F235" s="11">
        <v>0.66666666666666663</v>
      </c>
      <c r="G235">
        <v>6009</v>
      </c>
      <c r="H235" s="1">
        <v>7</v>
      </c>
      <c r="I235" s="1">
        <v>0</v>
      </c>
      <c r="J235" s="1" t="s">
        <v>0</v>
      </c>
      <c r="K235" s="1" t="s">
        <v>71</v>
      </c>
      <c r="L235" s="1">
        <v>0</v>
      </c>
      <c r="M235" s="1">
        <v>2</v>
      </c>
      <c r="N235" s="1" t="str">
        <f t="shared" si="121"/>
        <v>N</v>
      </c>
      <c r="O235" s="1" t="str">
        <f t="shared" si="122"/>
        <v>S</v>
      </c>
      <c r="P235" s="1">
        <f t="shared" si="123"/>
        <v>-2</v>
      </c>
      <c r="Q235" s="4">
        <f>IFERROR((SUMIF($J$2:K235,J235,$L$2:M235)-L235)/(COUNTIF($J$2:K235,J235)-1),0)</f>
        <v>1.4571428571428571</v>
      </c>
      <c r="R235" s="4">
        <f>IFERROR((SUMIF($AT$2:AT235,AT235,$AV$2:AW235)-AV235)/(COUNTIF($J$2:K235,J235)-1),0)</f>
        <v>0.42857142857142855</v>
      </c>
      <c r="S235" s="4">
        <f t="shared" si="124"/>
        <v>1.0285714285714285</v>
      </c>
      <c r="T235" s="5">
        <f>IFERROR((SUMIF($AY$2:AZ235,AY235,$BA$2:BB235)-BA235)/(COUNTIF($J$2:K235,K235)-1),0)</f>
        <v>1.972972972972973</v>
      </c>
      <c r="U235" s="5">
        <f>IFERROR((SUMIF($BD$2:BE235,BD235,$BF$2:BG235)-BF235)/(COUNTIF($J$2:K235,K235)-1),0)</f>
        <v>1.1351351351351351</v>
      </c>
      <c r="V235" s="5">
        <f t="shared" si="125"/>
        <v>0.83783783783783794</v>
      </c>
      <c r="W235" s="9">
        <f>IFERROR((SUMIF($J$2:J235,J235,L$2:L235)-L235)/(COUNTIF($J$2:J235,J235)-1),0)</f>
        <v>1.625</v>
      </c>
      <c r="X235" s="9">
        <f>IFERROR((SUMIF($J$2:J235,J235,M$2:M235)-M235)/(COUNTIF($J$2:J235,J235)-1),0)</f>
        <v>0.9375</v>
      </c>
      <c r="Y235" s="9">
        <f t="shared" si="126"/>
        <v>0.6875</v>
      </c>
      <c r="Z235" s="1">
        <f>IFERROR((SUMIF($K$2:K235,J235,$M$2:M235))/(COUNTIF($K$2:K235,J235)),0)</f>
        <v>1.3157894736842106</v>
      </c>
      <c r="AA235" s="1">
        <f>IFERROR((SUMIF($K$2:K235,J235,$L$2:L235))/(COUNTIF($K$2:K235,J235)),0)</f>
        <v>1.2105263157894737</v>
      </c>
      <c r="AB235" s="1">
        <f t="shared" si="127"/>
        <v>0.10526315789473695</v>
      </c>
      <c r="AC235" s="9">
        <f>IFERROR((SUMIF($J$2:J235,K235,$L$2:L235))/(COUNTIF($J$2:J235,K235)),0)</f>
        <v>2</v>
      </c>
      <c r="AD235" s="9">
        <f>IFERROR((SUMIF($J$2:J235,K235,$M$2:M235))/(COUNTIF($J$2:J235,K235)),0)</f>
        <v>1.2352941176470589</v>
      </c>
      <c r="AE235" s="9">
        <f t="shared" si="128"/>
        <v>0.76470588235294112</v>
      </c>
      <c r="AF235" s="1">
        <f>IFERROR((SUMIF(K$2:K235,K235,M$2:M235)-M235)/(COUNTIF($K$2:K235,K235)-1),0)</f>
        <v>1.95</v>
      </c>
      <c r="AG235" s="1">
        <f>IFERROR((SUMIF(K$2:K235,K235,L$2:L235)-L235)/(COUNTIF($K$2:K235,K235)-1),0)</f>
        <v>1.05</v>
      </c>
      <c r="AH235" s="1">
        <f t="shared" si="129"/>
        <v>0.89999999999999991</v>
      </c>
      <c r="AI235" s="1">
        <f t="shared" si="130"/>
        <v>0</v>
      </c>
      <c r="AJ235" s="1">
        <f t="shared" si="131"/>
        <v>3</v>
      </c>
      <c r="AK235" s="1">
        <f>SUMIF($J$2:K235,J235,AI$2:AJ235)-AI235</f>
        <v>61</v>
      </c>
      <c r="AL235" s="1">
        <f>SUMIF($AY$2:AZ235,AY235,$BI$2:BJ235)-BI235</f>
        <v>68</v>
      </c>
      <c r="AM235" s="1">
        <f>IFERROR((AK235)/(COUNTIF($J$2:K235,J235)-1),0)</f>
        <v>1.7428571428571429</v>
      </c>
      <c r="AN235" s="1">
        <f>IFERROR((AL235)/(COUNTIF($J$2:K235,K235)-1),0)</f>
        <v>1.8378378378378379</v>
      </c>
      <c r="AT235" s="1" t="str">
        <f t="shared" si="132"/>
        <v>LASK</v>
      </c>
      <c r="AU235" s="1" t="str">
        <f t="shared" si="133"/>
        <v>SK Rapid Wien</v>
      </c>
      <c r="AV235">
        <f t="shared" si="134"/>
        <v>2</v>
      </c>
      <c r="AW235" s="1">
        <f t="shared" si="135"/>
        <v>0</v>
      </c>
      <c r="AY235" t="str">
        <f t="shared" si="136"/>
        <v>SK Rapid Wien</v>
      </c>
      <c r="AZ235" t="str">
        <f t="shared" si="137"/>
        <v>LASK</v>
      </c>
      <c r="BA235">
        <f t="shared" si="138"/>
        <v>2</v>
      </c>
      <c r="BB235">
        <f t="shared" si="139"/>
        <v>0</v>
      </c>
      <c r="BD235" t="str">
        <f t="shared" si="140"/>
        <v>SK Rapid Wien</v>
      </c>
      <c r="BE235" t="str">
        <f t="shared" si="141"/>
        <v>LASK</v>
      </c>
      <c r="BF235">
        <f t="shared" si="142"/>
        <v>0</v>
      </c>
      <c r="BG235">
        <f t="shared" si="143"/>
        <v>2</v>
      </c>
      <c r="BI235">
        <f t="shared" si="144"/>
        <v>3</v>
      </c>
      <c r="BJ235">
        <f t="shared" si="145"/>
        <v>0</v>
      </c>
    </row>
    <row r="236" spans="1:62" x14ac:dyDescent="0.3">
      <c r="A236" t="s">
        <v>47</v>
      </c>
      <c r="B236" s="15" t="s">
        <v>166</v>
      </c>
      <c r="C236" t="s">
        <v>106</v>
      </c>
      <c r="D236" t="s">
        <v>135</v>
      </c>
      <c r="E236" t="s">
        <v>43</v>
      </c>
      <c r="F236" s="11">
        <v>0.77083333333333337</v>
      </c>
      <c r="G236">
        <v>1788</v>
      </c>
      <c r="H236" s="1">
        <v>6</v>
      </c>
      <c r="I236" s="1">
        <v>0</v>
      </c>
      <c r="J236" s="1" t="s">
        <v>65</v>
      </c>
      <c r="K236" s="1" t="s">
        <v>49</v>
      </c>
      <c r="L236" s="1">
        <v>0</v>
      </c>
      <c r="M236" s="1">
        <v>1</v>
      </c>
      <c r="N236" s="1" t="str">
        <f t="shared" si="121"/>
        <v>N</v>
      </c>
      <c r="O236" s="1" t="str">
        <f t="shared" si="122"/>
        <v>S</v>
      </c>
      <c r="P236" s="1">
        <f t="shared" si="123"/>
        <v>-1</v>
      </c>
      <c r="Q236" s="4">
        <f>IFERROR((SUMIF($J$2:K236,J236,$L$2:M236)-L236)/(COUNTIF($J$2:K236,J236)-1),0)</f>
        <v>0.66666666666666663</v>
      </c>
      <c r="R236" s="4">
        <f>IFERROR((SUMIF($AT$2:AT236,AT236,$AV$2:AW236)-AV236)/(COUNTIF($J$2:K236,J236)-1),0)</f>
        <v>1.0909090909090908</v>
      </c>
      <c r="S236" s="4">
        <f t="shared" si="124"/>
        <v>-0.4242424242424242</v>
      </c>
      <c r="T236" s="5">
        <f>IFERROR((SUMIF($AY$2:AZ236,AY236,$BA$2:BB236)-BA236)/(COUNTIF($J$2:K236,K236)-1),0)</f>
        <v>0.82857142857142863</v>
      </c>
      <c r="U236" s="5">
        <f>IFERROR((SUMIF($BD$2:BE236,BD236,$BF$2:BG236)-BF236)/(COUNTIF($J$2:K236,K236)-1),0)</f>
        <v>1.6571428571428573</v>
      </c>
      <c r="V236" s="5">
        <f t="shared" si="125"/>
        <v>-0.82857142857142863</v>
      </c>
      <c r="W236" s="9">
        <f>IFERROR((SUMIF($J$2:J236,J236,L$2:L236)-L236)/(COUNTIF($J$2:J236,J236)-1),0)</f>
        <v>0.5625</v>
      </c>
      <c r="X236" s="9">
        <f>IFERROR((SUMIF($J$2:J236,J236,M$2:M236)-M236)/(COUNTIF($J$2:J236,J236)-1),0)</f>
        <v>2.25</v>
      </c>
      <c r="Y236" s="9">
        <f t="shared" si="126"/>
        <v>-1.6875</v>
      </c>
      <c r="Z236" s="1">
        <f>IFERROR((SUMIF($K$2:K236,J236,$M$2:M236))/(COUNTIF($K$2:K236,J236)),0)</f>
        <v>0.76470588235294112</v>
      </c>
      <c r="AA236" s="1">
        <f>IFERROR((SUMIF($K$2:K236,J236,$L$2:L236))/(COUNTIF($K$2:K236,J236)),0)</f>
        <v>2.4117647058823528</v>
      </c>
      <c r="AB236" s="1">
        <f t="shared" si="127"/>
        <v>-1.6470588235294117</v>
      </c>
      <c r="AC236" s="9">
        <f>IFERROR((SUMIF($J$2:J236,K236,$L$2:L236))/(COUNTIF($J$2:J236,K236)),0)</f>
        <v>0.6875</v>
      </c>
      <c r="AD236" s="9">
        <f>IFERROR((SUMIF($J$2:J236,K236,$M$2:M236))/(COUNTIF($J$2:J236,K236)),0)</f>
        <v>1.1875</v>
      </c>
      <c r="AE236" s="9">
        <f t="shared" si="128"/>
        <v>-0.5</v>
      </c>
      <c r="AF236" s="1">
        <f>IFERROR((SUMIF(K$2:K236,K236,M$2:M236)-M236)/(COUNTIF($K$2:K236,K236)-1),0)</f>
        <v>0.94736842105263153</v>
      </c>
      <c r="AG236" s="1">
        <f>IFERROR((SUMIF(K$2:K236,K236,L$2:L236)-L236)/(COUNTIF($K$2:K236,K236)-1),0)</f>
        <v>2.0526315789473686</v>
      </c>
      <c r="AH236" s="1">
        <f t="shared" si="129"/>
        <v>-1.1052631578947372</v>
      </c>
      <c r="AI236" s="1">
        <f t="shared" si="130"/>
        <v>0</v>
      </c>
      <c r="AJ236" s="1">
        <f t="shared" si="131"/>
        <v>3</v>
      </c>
      <c r="AK236" s="1">
        <f>SUMIF($J$2:K236,J236,AI$2:AJ236)-AI236</f>
        <v>11</v>
      </c>
      <c r="AL236" s="1">
        <f>SUMIF($AY$2:AZ236,AY236,$BI$2:BJ236)-BI236</f>
        <v>29</v>
      </c>
      <c r="AM236" s="1">
        <f>IFERROR((AK236)/(COUNTIF($J$2:K236,J236)-1),0)</f>
        <v>0.33333333333333331</v>
      </c>
      <c r="AN236" s="1">
        <f>IFERROR((AL236)/(COUNTIF($J$2:K236,K236)-1),0)</f>
        <v>0.82857142857142863</v>
      </c>
      <c r="AT236" s="1" t="str">
        <f t="shared" si="132"/>
        <v>SKN St. Pölten</v>
      </c>
      <c r="AU236" s="1" t="str">
        <f t="shared" si="133"/>
        <v>Wolfsberger AC</v>
      </c>
      <c r="AV236">
        <f t="shared" si="134"/>
        <v>1</v>
      </c>
      <c r="AW236" s="1">
        <f t="shared" si="135"/>
        <v>0</v>
      </c>
      <c r="AY236" t="str">
        <f t="shared" si="136"/>
        <v>Wolfsberger AC</v>
      </c>
      <c r="AZ236" t="str">
        <f t="shared" si="137"/>
        <v>SKN St. Pölten</v>
      </c>
      <c r="BA236">
        <f t="shared" si="138"/>
        <v>1</v>
      </c>
      <c r="BB236">
        <f t="shared" si="139"/>
        <v>0</v>
      </c>
      <c r="BD236" t="str">
        <f t="shared" si="140"/>
        <v>Wolfsberger AC</v>
      </c>
      <c r="BE236" t="str">
        <f t="shared" si="141"/>
        <v>SKN St. Pölten</v>
      </c>
      <c r="BF236">
        <f t="shared" si="142"/>
        <v>0</v>
      </c>
      <c r="BG236">
        <f t="shared" si="143"/>
        <v>1</v>
      </c>
      <c r="BI236">
        <f t="shared" si="144"/>
        <v>3</v>
      </c>
      <c r="BJ236">
        <f t="shared" si="145"/>
        <v>0</v>
      </c>
    </row>
    <row r="237" spans="1:62" x14ac:dyDescent="0.3">
      <c r="A237" t="s">
        <v>47</v>
      </c>
      <c r="B237" s="15">
        <v>43225</v>
      </c>
      <c r="C237" t="s">
        <v>106</v>
      </c>
      <c r="D237" t="s">
        <v>135</v>
      </c>
      <c r="E237" t="s">
        <v>43</v>
      </c>
      <c r="F237" s="11">
        <v>0.77083333333333337</v>
      </c>
      <c r="G237">
        <v>2400</v>
      </c>
      <c r="H237" s="1">
        <v>7</v>
      </c>
      <c r="I237" s="1">
        <v>0</v>
      </c>
      <c r="J237" s="1" t="s">
        <v>76</v>
      </c>
      <c r="K237" s="1" t="s">
        <v>58</v>
      </c>
      <c r="L237" s="1">
        <v>0</v>
      </c>
      <c r="M237" s="1">
        <v>1</v>
      </c>
      <c r="N237" s="1" t="str">
        <f t="shared" si="121"/>
        <v>N</v>
      </c>
      <c r="O237" s="1" t="str">
        <f t="shared" si="122"/>
        <v>S</v>
      </c>
      <c r="P237" s="1">
        <f t="shared" si="123"/>
        <v>-1</v>
      </c>
      <c r="Q237" s="4">
        <f>IFERROR((SUMIF($J$2:K237,J237,$L$2:M237)-L237)/(COUNTIF($J$2:K237,J237)-1),0)</f>
        <v>1.6756756756756757</v>
      </c>
      <c r="R237" s="4">
        <f>IFERROR((SUMIF($AT$2:AT237,AT237,$AV$2:AW237)-AV237)/(COUNTIF($J$2:K237,J237)-1),0)</f>
        <v>0.72972972972972971</v>
      </c>
      <c r="S237" s="4">
        <f t="shared" si="124"/>
        <v>0.94594594594594594</v>
      </c>
      <c r="T237" s="5">
        <f>IFERROR((SUMIF($AY$2:AZ237,AY237,$BA$2:BB237)-BA237)/(COUNTIF($J$2:K237,K237)-1),0)</f>
        <v>1.2142857142857142</v>
      </c>
      <c r="U237" s="5">
        <f>IFERROR((SUMIF($BD$2:BE237,BD237,$BF$2:BG237)-BF237)/(COUNTIF($J$2:K237,K237)-1),0)</f>
        <v>1.3809523809523809</v>
      </c>
      <c r="V237" s="5">
        <f t="shared" si="125"/>
        <v>-0.16666666666666674</v>
      </c>
      <c r="W237" s="9">
        <f>IFERROR((SUMIF($J$2:J237,J237,L$2:L237)-L237)/(COUNTIF($J$2:J237,J237)-1),0)</f>
        <v>1.5555555555555556</v>
      </c>
      <c r="X237" s="9">
        <f>IFERROR((SUMIF($J$2:J237,J237,M$2:M237)-M237)/(COUNTIF($J$2:J237,J237)-1),0)</f>
        <v>1.5</v>
      </c>
      <c r="Y237" s="9">
        <f t="shared" si="126"/>
        <v>5.555555555555558E-2</v>
      </c>
      <c r="Z237" s="1">
        <f>IFERROR((SUMIF($K$2:K237,J237,$M$2:M237))/(COUNTIF($K$2:K237,J237)),0)</f>
        <v>1.7894736842105263</v>
      </c>
      <c r="AA237" s="1">
        <f>IFERROR((SUMIF($K$2:K237,J237,$L$2:L237))/(COUNTIF($K$2:K237,J237)),0)</f>
        <v>1.4736842105263157</v>
      </c>
      <c r="AB237" s="1">
        <f t="shared" si="127"/>
        <v>0.31578947368421062</v>
      </c>
      <c r="AC237" s="9">
        <f>IFERROR((SUMIF($J$2:J237,K237,$L$2:L237))/(COUNTIF($J$2:J237,K237)),0)</f>
        <v>1.35</v>
      </c>
      <c r="AD237" s="9">
        <f>IFERROR((SUMIF($J$2:J237,K237,$M$2:M237))/(COUNTIF($J$2:J237,K237)),0)</f>
        <v>1.2</v>
      </c>
      <c r="AE237" s="9">
        <f t="shared" si="128"/>
        <v>0.15000000000000013</v>
      </c>
      <c r="AF237" s="1">
        <f>IFERROR((SUMIF(K$2:K237,K237,M$2:M237)-M237)/(COUNTIF($K$2:K237,K237)-1),0)</f>
        <v>1.0909090909090908</v>
      </c>
      <c r="AG237" s="1">
        <f>IFERROR((SUMIF(K$2:K237,K237,L$2:L237)-L237)/(COUNTIF($K$2:K237,K237)-1),0)</f>
        <v>1.5454545454545454</v>
      </c>
      <c r="AH237" s="1">
        <f t="shared" si="129"/>
        <v>-0.45454545454545459</v>
      </c>
      <c r="AI237" s="1">
        <f t="shared" si="130"/>
        <v>0</v>
      </c>
      <c r="AJ237" s="1">
        <f t="shared" si="131"/>
        <v>3</v>
      </c>
      <c r="AK237" s="1">
        <f>SUMIF($J$2:K237,J237,AI$2:AJ237)-AI237</f>
        <v>55</v>
      </c>
      <c r="AL237" s="1">
        <f>SUMIF($AY$2:AZ237,AY237,$BI$2:BJ237)-BI237</f>
        <v>48</v>
      </c>
      <c r="AM237" s="1">
        <f>IFERROR((AK237)/(COUNTIF($J$2:K237,J237)-1),0)</f>
        <v>1.4864864864864864</v>
      </c>
      <c r="AN237" s="1">
        <f>IFERROR((AL237)/(COUNTIF($J$2:K237,K237)-1),0)</f>
        <v>1.1428571428571428</v>
      </c>
      <c r="AT237" s="1" t="str">
        <f t="shared" si="132"/>
        <v>SV Mattersburg</v>
      </c>
      <c r="AU237" s="1" t="str">
        <f t="shared" si="133"/>
        <v>SC Rheindorf Altach</v>
      </c>
      <c r="AV237">
        <f t="shared" si="134"/>
        <v>1</v>
      </c>
      <c r="AW237" s="1">
        <f t="shared" si="135"/>
        <v>0</v>
      </c>
      <c r="AY237" t="str">
        <f t="shared" si="136"/>
        <v>SC Rheindorf Altach</v>
      </c>
      <c r="AZ237" t="str">
        <f t="shared" si="137"/>
        <v>SV Mattersburg</v>
      </c>
      <c r="BA237">
        <f t="shared" si="138"/>
        <v>1</v>
      </c>
      <c r="BB237">
        <f t="shared" si="139"/>
        <v>0</v>
      </c>
      <c r="BD237" t="str">
        <f t="shared" si="140"/>
        <v>SC Rheindorf Altach</v>
      </c>
      <c r="BE237" t="str">
        <f t="shared" si="141"/>
        <v>SV Mattersburg</v>
      </c>
      <c r="BF237">
        <f t="shared" si="142"/>
        <v>0</v>
      </c>
      <c r="BG237">
        <f t="shared" si="143"/>
        <v>1</v>
      </c>
      <c r="BI237">
        <f t="shared" si="144"/>
        <v>3</v>
      </c>
      <c r="BJ237">
        <f t="shared" si="145"/>
        <v>0</v>
      </c>
    </row>
    <row r="238" spans="1:62" x14ac:dyDescent="0.3">
      <c r="A238" t="s">
        <v>47</v>
      </c>
      <c r="B238" s="15">
        <v>43226</v>
      </c>
      <c r="C238" t="s">
        <v>106</v>
      </c>
      <c r="D238" t="s">
        <v>135</v>
      </c>
      <c r="E238" t="s">
        <v>64</v>
      </c>
      <c r="F238" s="11">
        <v>0.6875</v>
      </c>
      <c r="G238">
        <v>14712</v>
      </c>
      <c r="H238" s="1">
        <v>3</v>
      </c>
      <c r="I238" s="1">
        <v>0</v>
      </c>
      <c r="J238" s="1" t="s">
        <v>40</v>
      </c>
      <c r="K238" s="1" t="s">
        <v>68</v>
      </c>
      <c r="L238" s="1">
        <v>4</v>
      </c>
      <c r="M238" s="1">
        <v>1</v>
      </c>
      <c r="N238" s="1" t="str">
        <f t="shared" si="121"/>
        <v>S</v>
      </c>
      <c r="O238" s="1" t="str">
        <f t="shared" si="122"/>
        <v>N</v>
      </c>
      <c r="P238" s="1">
        <f t="shared" si="123"/>
        <v>3</v>
      </c>
      <c r="Q238" s="4">
        <f>IFERROR((SUMIF($J$2:K238,J238,$L$2:M238)-L238)/(COUNTIF($J$2:K238,J238)-1),0)</f>
        <v>2.192982456140351</v>
      </c>
      <c r="R238" s="4">
        <f>IFERROR((SUMIF($AT$2:AT238,AT238,$AV$2:AW238)-AV238)/(COUNTIF($J$2:K238,J238)-1),0)</f>
        <v>0.19298245614035087</v>
      </c>
      <c r="S238" s="4">
        <f t="shared" si="124"/>
        <v>2</v>
      </c>
      <c r="T238" s="5">
        <f>IFERROR((SUMIF($AY$2:AZ238,AY238,$BA$2:BB238)-BA238)/(COUNTIF($J$2:K238,K238)-1),0)</f>
        <v>1.975609756097561</v>
      </c>
      <c r="U238" s="5">
        <f>IFERROR((SUMIF($BD$2:BE238,BD238,$BF$2:BG238)-BF238)/(COUNTIF($J$2:K238,K238)-1),0)</f>
        <v>1.1707317073170731</v>
      </c>
      <c r="V238" s="5">
        <f t="shared" si="125"/>
        <v>0.80487804878048785</v>
      </c>
      <c r="W238" s="9">
        <f>IFERROR((SUMIF($J$2:J238,J238,L$2:L238)-L238)/(COUNTIF($J$2:J238,J238)-1),0)</f>
        <v>2.5185185185185186</v>
      </c>
      <c r="X238" s="9">
        <f>IFERROR((SUMIF($J$2:J238,J238,M$2:M238)-M238)/(COUNTIF($J$2:J238,J238)-1),0)</f>
        <v>0.40740740740740738</v>
      </c>
      <c r="Y238" s="9">
        <f t="shared" si="126"/>
        <v>2.1111111111111112</v>
      </c>
      <c r="Z238" s="1">
        <f>IFERROR((SUMIF($K$2:K238,J238,$M$2:M238))/(COUNTIF($K$2:K238,J238)),0)</f>
        <v>1.9</v>
      </c>
      <c r="AA238" s="1">
        <f>IFERROR((SUMIF($K$2:K238,J238,$L$2:L238))/(COUNTIF($K$2:K238,J238)),0)</f>
        <v>0.9</v>
      </c>
      <c r="AB238" s="1">
        <f t="shared" si="127"/>
        <v>0.99999999999999989</v>
      </c>
      <c r="AC238" s="9">
        <f>IFERROR((SUMIF($J$2:J238,K238,$L$2:L238))/(COUNTIF($J$2:J238,K238)),0)</f>
        <v>2</v>
      </c>
      <c r="AD238" s="9">
        <f>IFERROR((SUMIF($J$2:J238,K238,$M$2:M238))/(COUNTIF($J$2:J238,K238)),0)</f>
        <v>1.0952380952380953</v>
      </c>
      <c r="AE238" s="9">
        <f t="shared" si="128"/>
        <v>0.90476190476190466</v>
      </c>
      <c r="AF238" s="1">
        <f>IFERROR((SUMIF(K$2:K238,K238,M$2:M238)-M238)/(COUNTIF($K$2:K238,K238)-1),0)</f>
        <v>1.95</v>
      </c>
      <c r="AG238" s="1">
        <f>IFERROR((SUMIF(K$2:K238,K238,L$2:L238)-L238)/(COUNTIF($K$2:K238,K238)-1),0)</f>
        <v>1.25</v>
      </c>
      <c r="AH238" s="1">
        <f t="shared" si="129"/>
        <v>0.7</v>
      </c>
      <c r="AI238" s="1">
        <f t="shared" si="130"/>
        <v>3</v>
      </c>
      <c r="AJ238" s="1">
        <f t="shared" si="131"/>
        <v>0</v>
      </c>
      <c r="AK238" s="1">
        <f>SUMIF($J$2:K238,J238,AI$2:AJ238)-AI238</f>
        <v>125</v>
      </c>
      <c r="AL238" s="1">
        <f>SUMIF($AY$2:AZ238,AY238,$BI$2:BJ238)-BI238</f>
        <v>80</v>
      </c>
      <c r="AM238" s="1">
        <f>IFERROR((AK238)/(COUNTIF($J$2:K238,J238)-1),0)</f>
        <v>2.192982456140351</v>
      </c>
      <c r="AN238" s="1">
        <f>IFERROR((AL238)/(COUNTIF($J$2:K238,K238)-1),0)</f>
        <v>1.9512195121951219</v>
      </c>
      <c r="AT238" s="1" t="str">
        <f t="shared" si="132"/>
        <v>Red Bull Salzburg</v>
      </c>
      <c r="AU238" s="1" t="str">
        <f t="shared" si="133"/>
        <v>SK Sturm Graz</v>
      </c>
      <c r="AV238">
        <f t="shared" si="134"/>
        <v>1</v>
      </c>
      <c r="AW238" s="1">
        <f t="shared" si="135"/>
        <v>4</v>
      </c>
      <c r="AY238" t="str">
        <f t="shared" si="136"/>
        <v>SK Sturm Graz</v>
      </c>
      <c r="AZ238" t="str">
        <f t="shared" si="137"/>
        <v>Red Bull Salzburg</v>
      </c>
      <c r="BA238">
        <f t="shared" si="138"/>
        <v>1</v>
      </c>
      <c r="BB238">
        <f t="shared" si="139"/>
        <v>4</v>
      </c>
      <c r="BD238" t="str">
        <f t="shared" si="140"/>
        <v>SK Sturm Graz</v>
      </c>
      <c r="BE238" t="str">
        <f t="shared" si="141"/>
        <v>Red Bull Salzburg</v>
      </c>
      <c r="BF238">
        <f t="shared" si="142"/>
        <v>4</v>
      </c>
      <c r="BG238">
        <f t="shared" si="143"/>
        <v>1</v>
      </c>
      <c r="BI238">
        <f t="shared" si="144"/>
        <v>0</v>
      </c>
      <c r="BJ238">
        <f t="shared" si="145"/>
        <v>3</v>
      </c>
    </row>
    <row r="239" spans="1:62" x14ac:dyDescent="0.3">
      <c r="A239" t="s">
        <v>41</v>
      </c>
      <c r="B239" s="15">
        <v>43229</v>
      </c>
      <c r="C239" t="s">
        <v>106</v>
      </c>
      <c r="D239" t="s">
        <v>135</v>
      </c>
      <c r="E239" t="s">
        <v>46</v>
      </c>
      <c r="F239" s="11">
        <v>0.85416666666666663</v>
      </c>
      <c r="G239">
        <v>27100</v>
      </c>
      <c r="H239" s="1">
        <v>3</v>
      </c>
      <c r="I239" s="1" t="s">
        <v>78</v>
      </c>
      <c r="J239" s="1" t="s">
        <v>68</v>
      </c>
      <c r="K239" s="1" t="s">
        <v>40</v>
      </c>
      <c r="L239" s="1">
        <v>0</v>
      </c>
      <c r="M239" s="1">
        <v>0</v>
      </c>
      <c r="N239" s="1" t="str">
        <f t="shared" si="121"/>
        <v>U</v>
      </c>
      <c r="O239" s="1" t="str">
        <f t="shared" si="122"/>
        <v>U</v>
      </c>
      <c r="P239" s="1">
        <f t="shared" si="123"/>
        <v>0</v>
      </c>
      <c r="Q239" s="4">
        <f>IFERROR((SUMIF($J$2:K239,J239,$L$2:M239)-L239)/(COUNTIF($J$2:K239,J239)-1),0)</f>
        <v>1.9523809523809523</v>
      </c>
      <c r="R239" s="4">
        <f>IFERROR((SUMIF($AT$2:AT239,AT239,$AV$2:AW239)-AV239)/(COUNTIF($J$2:K239,J239)-1),0)</f>
        <v>0.54761904761904767</v>
      </c>
      <c r="S239" s="4">
        <f t="shared" si="124"/>
        <v>1.4047619047619047</v>
      </c>
      <c r="T239" s="5">
        <f>IFERROR((SUMIF($AY$2:AZ239,AY239,$BA$2:BB239)-BA239)/(COUNTIF($J$2:K239,K239)-1),0)</f>
        <v>2.2241379310344827</v>
      </c>
      <c r="U239" s="5">
        <f>IFERROR((SUMIF($BD$2:BE239,BD239,$BF$2:BG239)-BF239)/(COUNTIF($J$2:K239,K239)-1),0)</f>
        <v>0.67241379310344829</v>
      </c>
      <c r="V239" s="5">
        <f t="shared" si="125"/>
        <v>1.5517241379310343</v>
      </c>
      <c r="W239" s="9">
        <f>IFERROR((SUMIF($J$2:J239,J239,L$2:L239)-L239)/(COUNTIF($J$2:J239,J239)-1),0)</f>
        <v>2</v>
      </c>
      <c r="X239" s="9">
        <f>IFERROR((SUMIF($J$2:J239,J239,M$2:M239)-M239)/(COUNTIF($J$2:J239,J239)-1),0)</f>
        <v>1.0952380952380953</v>
      </c>
      <c r="Y239" s="9">
        <f t="shared" si="126"/>
        <v>0.90476190476190466</v>
      </c>
      <c r="Z239" s="1">
        <f>IFERROR((SUMIF($K$2:K239,J239,$M$2:M239))/(COUNTIF($K$2:K239,J239)),0)</f>
        <v>1.9047619047619047</v>
      </c>
      <c r="AA239" s="1">
        <f>IFERROR((SUMIF($K$2:K239,J239,$L$2:L239))/(COUNTIF($K$2:K239,J239)),0)</f>
        <v>1.3809523809523809</v>
      </c>
      <c r="AB239" s="1">
        <f t="shared" si="127"/>
        <v>0.52380952380952372</v>
      </c>
      <c r="AC239" s="9">
        <f>IFERROR((SUMIF($J$2:J239,K239,$L$2:L239))/(COUNTIF($J$2:J239,K239)),0)</f>
        <v>2.5714285714285716</v>
      </c>
      <c r="AD239" s="9">
        <f>IFERROR((SUMIF($J$2:J239,K239,$M$2:M239))/(COUNTIF($J$2:J239,K239)),0)</f>
        <v>0.42857142857142855</v>
      </c>
      <c r="AE239" s="9">
        <f t="shared" si="128"/>
        <v>2.1428571428571432</v>
      </c>
      <c r="AF239" s="1">
        <f>IFERROR((SUMIF(K$2:K239,K239,M$2:M239)-M239)/(COUNTIF($K$2:K239,K239)-1),0)</f>
        <v>1.9</v>
      </c>
      <c r="AG239" s="1">
        <f>IFERROR((SUMIF(K$2:K239,K239,L$2:L239)-L239)/(COUNTIF($K$2:K239,K239)-1),0)</f>
        <v>0.9</v>
      </c>
      <c r="AH239" s="1">
        <f t="shared" si="129"/>
        <v>0.99999999999999989</v>
      </c>
      <c r="AI239" s="1">
        <f t="shared" si="130"/>
        <v>1</v>
      </c>
      <c r="AJ239" s="1">
        <f t="shared" si="131"/>
        <v>1</v>
      </c>
      <c r="AK239" s="1">
        <f>SUMIF($J$2:K239,J239,AI$2:AJ239)-AI239</f>
        <v>80</v>
      </c>
      <c r="AL239" s="1">
        <f>SUMIF($AY$2:AZ239,AY239,$BI$2:BJ239)-BI239</f>
        <v>128</v>
      </c>
      <c r="AM239" s="1">
        <f>IFERROR((AK239)/(COUNTIF($J$2:K239,J239)-1),0)</f>
        <v>1.9047619047619047</v>
      </c>
      <c r="AN239" s="1">
        <f>IFERROR((AL239)/(COUNTIF($J$2:K239,K239)-1),0)</f>
        <v>2.2068965517241379</v>
      </c>
      <c r="AT239" s="1" t="str">
        <f t="shared" si="132"/>
        <v>SK Sturm Graz</v>
      </c>
      <c r="AU239" s="1" t="str">
        <f t="shared" si="133"/>
        <v>Red Bull Salzburg</v>
      </c>
      <c r="AV239">
        <f t="shared" si="134"/>
        <v>0</v>
      </c>
      <c r="AW239" s="1">
        <f t="shared" si="135"/>
        <v>0</v>
      </c>
      <c r="AY239" t="str">
        <f t="shared" si="136"/>
        <v>Red Bull Salzburg</v>
      </c>
      <c r="AZ239" t="str">
        <f t="shared" si="137"/>
        <v>SK Sturm Graz</v>
      </c>
      <c r="BA239">
        <f t="shared" si="138"/>
        <v>0</v>
      </c>
      <c r="BB239">
        <f t="shared" si="139"/>
        <v>0</v>
      </c>
      <c r="BD239" t="str">
        <f t="shared" si="140"/>
        <v>Red Bull Salzburg</v>
      </c>
      <c r="BE239" t="str">
        <f t="shared" si="141"/>
        <v>SK Sturm Graz</v>
      </c>
      <c r="BF239">
        <f t="shared" si="142"/>
        <v>0</v>
      </c>
      <c r="BG239">
        <f t="shared" si="143"/>
        <v>0</v>
      </c>
      <c r="BI239">
        <f t="shared" si="144"/>
        <v>1</v>
      </c>
      <c r="BJ239">
        <f t="shared" si="145"/>
        <v>1</v>
      </c>
    </row>
    <row r="240" spans="1:62" x14ac:dyDescent="0.3">
      <c r="A240" t="s">
        <v>47</v>
      </c>
      <c r="B240" s="15" t="s">
        <v>190</v>
      </c>
      <c r="C240" t="s">
        <v>106</v>
      </c>
      <c r="D240" t="s">
        <v>135</v>
      </c>
      <c r="E240" t="s">
        <v>43</v>
      </c>
      <c r="F240" s="11">
        <v>0.66666666666666663</v>
      </c>
      <c r="G240">
        <v>12113</v>
      </c>
      <c r="H240" s="1">
        <v>3</v>
      </c>
      <c r="I240" s="1">
        <v>0</v>
      </c>
      <c r="J240" s="1" t="s">
        <v>68</v>
      </c>
      <c r="K240" s="1" t="s">
        <v>0</v>
      </c>
      <c r="L240" s="1">
        <v>3</v>
      </c>
      <c r="M240" s="1">
        <v>1</v>
      </c>
      <c r="N240" s="1" t="str">
        <f t="shared" si="121"/>
        <v>S</v>
      </c>
      <c r="O240" s="1" t="str">
        <f t="shared" si="122"/>
        <v>N</v>
      </c>
      <c r="P240" s="1">
        <f t="shared" si="123"/>
        <v>2</v>
      </c>
      <c r="Q240" s="4">
        <f>IFERROR((SUMIF($J$2:K240,J240,$L$2:M240)-L240)/(COUNTIF($J$2:K240,J240)-1),0)</f>
        <v>1.9069767441860466</v>
      </c>
      <c r="R240" s="4">
        <f>IFERROR((SUMIF($AT$2:AT240,AT240,$AV$2:AW240)-AV240)/(COUNTIF($J$2:K240,J240)-1),0)</f>
        <v>0.53488372093023251</v>
      </c>
      <c r="S240" s="4">
        <f t="shared" si="124"/>
        <v>1.3720930232558142</v>
      </c>
      <c r="T240" s="5">
        <f>IFERROR((SUMIF($AY$2:AZ240,AY240,$BA$2:BB240)-BA240)/(COUNTIF($J$2:K240,K240)-1),0)</f>
        <v>1.4166666666666667</v>
      </c>
      <c r="U240" s="5">
        <f>IFERROR((SUMIF($BD$2:BE240,BD240,$BF$2:BG240)-BF240)/(COUNTIF($J$2:K240,K240)-1),0)</f>
        <v>1.1111111111111112</v>
      </c>
      <c r="V240" s="5">
        <f t="shared" si="125"/>
        <v>0.30555555555555558</v>
      </c>
      <c r="W240" s="9">
        <f>IFERROR((SUMIF($J$2:J240,J240,L$2:L240)-L240)/(COUNTIF($J$2:J240,J240)-1),0)</f>
        <v>1.9090909090909092</v>
      </c>
      <c r="X240" s="9">
        <f>IFERROR((SUMIF($J$2:J240,J240,M$2:M240)-M240)/(COUNTIF($J$2:J240,J240)-1),0)</f>
        <v>1.0454545454545454</v>
      </c>
      <c r="Y240" s="9">
        <f t="shared" si="126"/>
        <v>0.86363636363636376</v>
      </c>
      <c r="Z240" s="1">
        <f>IFERROR((SUMIF($K$2:K240,J240,$M$2:M240))/(COUNTIF($K$2:K240,J240)),0)</f>
        <v>1.9047619047619047</v>
      </c>
      <c r="AA240" s="1">
        <f>IFERROR((SUMIF($K$2:K240,J240,$L$2:L240))/(COUNTIF($K$2:K240,J240)),0)</f>
        <v>1.3809523809523809</v>
      </c>
      <c r="AB240" s="1">
        <f t="shared" si="127"/>
        <v>0.52380952380952372</v>
      </c>
      <c r="AC240" s="9">
        <f>IFERROR((SUMIF($J$2:J240,K240,$L$2:L240))/(COUNTIF($J$2:J240,K240)),0)</f>
        <v>1.5294117647058822</v>
      </c>
      <c r="AD240" s="9">
        <f>IFERROR((SUMIF($J$2:J240,K240,$M$2:M240))/(COUNTIF($J$2:J240,K240)),0)</f>
        <v>1</v>
      </c>
      <c r="AE240" s="9">
        <f t="shared" si="128"/>
        <v>0.52941176470588225</v>
      </c>
      <c r="AF240" s="1">
        <f>IFERROR((SUMIF(K$2:K240,K240,M$2:M240)-M240)/(COUNTIF($K$2:K240,K240)-1),0)</f>
        <v>1.3157894736842106</v>
      </c>
      <c r="AG240" s="1">
        <f>IFERROR((SUMIF(K$2:K240,K240,L$2:L240)-L240)/(COUNTIF($K$2:K240,K240)-1),0)</f>
        <v>1.2105263157894737</v>
      </c>
      <c r="AH240" s="1">
        <f t="shared" si="129"/>
        <v>0.10526315789473695</v>
      </c>
      <c r="AI240" s="1">
        <f t="shared" si="130"/>
        <v>3</v>
      </c>
      <c r="AJ240" s="1">
        <f t="shared" si="131"/>
        <v>0</v>
      </c>
      <c r="AK240" s="1">
        <f>SUMIF($J$2:K240,J240,AI$2:AJ240)-AI240</f>
        <v>81</v>
      </c>
      <c r="AL240" s="1">
        <f>SUMIF($AY$2:AZ240,AY240,$BI$2:BJ240)-BI240</f>
        <v>61</v>
      </c>
      <c r="AM240" s="1">
        <f>IFERROR((AK240)/(COUNTIF($J$2:K240,J240)-1),0)</f>
        <v>1.8837209302325582</v>
      </c>
      <c r="AN240" s="1">
        <f>IFERROR((AL240)/(COUNTIF($J$2:K240,K240)-1),0)</f>
        <v>1.6944444444444444</v>
      </c>
      <c r="AT240" s="1" t="str">
        <f t="shared" si="132"/>
        <v>SK Sturm Graz</v>
      </c>
      <c r="AU240" s="1" t="str">
        <f t="shared" si="133"/>
        <v>LASK</v>
      </c>
      <c r="AV240">
        <f t="shared" si="134"/>
        <v>1</v>
      </c>
      <c r="AW240" s="1">
        <f t="shared" si="135"/>
        <v>3</v>
      </c>
      <c r="AY240" t="str">
        <f t="shared" si="136"/>
        <v>LASK</v>
      </c>
      <c r="AZ240" t="str">
        <f t="shared" si="137"/>
        <v>SK Sturm Graz</v>
      </c>
      <c r="BA240">
        <f t="shared" si="138"/>
        <v>1</v>
      </c>
      <c r="BB240">
        <f t="shared" si="139"/>
        <v>3</v>
      </c>
      <c r="BD240" t="str">
        <f t="shared" si="140"/>
        <v>LASK</v>
      </c>
      <c r="BE240" t="str">
        <f t="shared" si="141"/>
        <v>SK Sturm Graz</v>
      </c>
      <c r="BF240">
        <f t="shared" si="142"/>
        <v>3</v>
      </c>
      <c r="BG240">
        <f t="shared" si="143"/>
        <v>1</v>
      </c>
      <c r="BI240">
        <f t="shared" si="144"/>
        <v>0</v>
      </c>
      <c r="BJ240">
        <f t="shared" si="145"/>
        <v>3</v>
      </c>
    </row>
    <row r="241" spans="1:62" x14ac:dyDescent="0.3">
      <c r="A241" t="s">
        <v>47</v>
      </c>
      <c r="B241" s="15" t="s">
        <v>190</v>
      </c>
      <c r="C241" t="s">
        <v>106</v>
      </c>
      <c r="D241" t="s">
        <v>135</v>
      </c>
      <c r="E241" t="s">
        <v>43</v>
      </c>
      <c r="F241" s="11">
        <v>0.77083333333333337</v>
      </c>
      <c r="G241">
        <v>3613</v>
      </c>
      <c r="H241" s="1">
        <v>7</v>
      </c>
      <c r="I241" s="1">
        <v>0</v>
      </c>
      <c r="J241" s="1" t="s">
        <v>58</v>
      </c>
      <c r="K241" s="1" t="s">
        <v>65</v>
      </c>
      <c r="L241" s="1">
        <v>1</v>
      </c>
      <c r="M241" s="1">
        <v>3</v>
      </c>
      <c r="N241" s="1" t="str">
        <f t="shared" si="121"/>
        <v>N</v>
      </c>
      <c r="O241" s="1" t="str">
        <f t="shared" si="122"/>
        <v>S</v>
      </c>
      <c r="P241" s="1">
        <f t="shared" si="123"/>
        <v>-2</v>
      </c>
      <c r="Q241" s="4">
        <f>IFERROR((SUMIF($J$2:K241,J241,$L$2:M241)-L241)/(COUNTIF($J$2:K241,J241)-1),0)</f>
        <v>1.2093023255813953</v>
      </c>
      <c r="R241" s="4">
        <f>IFERROR((SUMIF($AT$2:AT241,AT241,$AV$2:AW241)-AV241)/(COUNTIF($J$2:K241,J241)-1),0)</f>
        <v>0.55813953488372092</v>
      </c>
      <c r="S241" s="4">
        <f t="shared" si="124"/>
        <v>0.65116279069767435</v>
      </c>
      <c r="T241" s="5">
        <f>IFERROR((SUMIF($AY$2:AZ241,AY241,$BA$2:BB241)-BA241)/(COUNTIF($J$2:K241,K241)-1),0)</f>
        <v>0.6470588235294118</v>
      </c>
      <c r="U241" s="5">
        <f>IFERROR((SUMIF($BD$2:BE241,BD241,$BF$2:BG241)-BF241)/(COUNTIF($J$2:K241,K241)-1),0)</f>
        <v>2.2941176470588234</v>
      </c>
      <c r="V241" s="5">
        <f t="shared" si="125"/>
        <v>-1.6470588235294117</v>
      </c>
      <c r="W241" s="9">
        <f>IFERROR((SUMIF($J$2:J241,J241,L$2:L241)-L241)/(COUNTIF($J$2:J241,J241)-1),0)</f>
        <v>1.35</v>
      </c>
      <c r="X241" s="9">
        <f>IFERROR((SUMIF($J$2:J241,J241,M$2:M241)-M241)/(COUNTIF($J$2:J241,J241)-1),0)</f>
        <v>1.2</v>
      </c>
      <c r="Y241" s="9">
        <f t="shared" si="126"/>
        <v>0.15000000000000013</v>
      </c>
      <c r="Z241" s="1">
        <f>IFERROR((SUMIF($K$2:K241,J241,$M$2:M241))/(COUNTIF($K$2:K241,J241)),0)</f>
        <v>1.0869565217391304</v>
      </c>
      <c r="AA241" s="1">
        <f>IFERROR((SUMIF($K$2:K241,J241,$L$2:L241))/(COUNTIF($K$2:K241,J241)),0)</f>
        <v>1.4782608695652173</v>
      </c>
      <c r="AB241" s="1">
        <f t="shared" si="127"/>
        <v>-0.39130434782608692</v>
      </c>
      <c r="AC241" s="9">
        <f>IFERROR((SUMIF($J$2:J241,K241,$L$2:L241))/(COUNTIF($J$2:J241,K241)),0)</f>
        <v>0.52941176470588236</v>
      </c>
      <c r="AD241" s="9">
        <f>IFERROR((SUMIF($J$2:J241,K241,$M$2:M241))/(COUNTIF($J$2:J241,K241)),0)</f>
        <v>2.1764705882352939</v>
      </c>
      <c r="AE241" s="9">
        <f t="shared" si="128"/>
        <v>-1.6470588235294117</v>
      </c>
      <c r="AF241" s="1">
        <f>IFERROR((SUMIF(K$2:K241,K241,M$2:M241)-M241)/(COUNTIF($K$2:K241,K241)-1),0)</f>
        <v>0.76470588235294112</v>
      </c>
      <c r="AG241" s="1">
        <f>IFERROR((SUMIF(K$2:K241,K241,L$2:L241)-L241)/(COUNTIF($K$2:K241,K241)-1),0)</f>
        <v>2.4117647058823528</v>
      </c>
      <c r="AH241" s="1">
        <f t="shared" si="129"/>
        <v>-1.6470588235294117</v>
      </c>
      <c r="AI241" s="1">
        <f t="shared" si="130"/>
        <v>0</v>
      </c>
      <c r="AJ241" s="1">
        <f t="shared" si="131"/>
        <v>3</v>
      </c>
      <c r="AK241" s="1">
        <f>SUMIF($J$2:K241,J241,AI$2:AJ241)-AI241</f>
        <v>51</v>
      </c>
      <c r="AL241" s="1">
        <f>SUMIF($AY$2:AZ241,AY241,$BI$2:BJ241)-BI241</f>
        <v>11</v>
      </c>
      <c r="AM241" s="1">
        <f>IFERROR((AK241)/(COUNTIF($J$2:K241,J241)-1),0)</f>
        <v>1.1860465116279071</v>
      </c>
      <c r="AN241" s="1">
        <f>IFERROR((AL241)/(COUNTIF($J$2:K241,K241)-1),0)</f>
        <v>0.3235294117647059</v>
      </c>
      <c r="AT241" s="1" t="str">
        <f t="shared" si="132"/>
        <v>SC Rheindorf Altach</v>
      </c>
      <c r="AU241" s="1" t="str">
        <f t="shared" si="133"/>
        <v>SKN St. Pölten</v>
      </c>
      <c r="AV241">
        <f t="shared" si="134"/>
        <v>3</v>
      </c>
      <c r="AW241" s="1">
        <f t="shared" si="135"/>
        <v>1</v>
      </c>
      <c r="AY241" t="str">
        <f t="shared" si="136"/>
        <v>SKN St. Pölten</v>
      </c>
      <c r="AZ241" t="str">
        <f t="shared" si="137"/>
        <v>SC Rheindorf Altach</v>
      </c>
      <c r="BA241">
        <f t="shared" si="138"/>
        <v>3</v>
      </c>
      <c r="BB241">
        <f t="shared" si="139"/>
        <v>1</v>
      </c>
      <c r="BD241" t="str">
        <f t="shared" si="140"/>
        <v>SKN St. Pölten</v>
      </c>
      <c r="BE241" t="str">
        <f t="shared" si="141"/>
        <v>SC Rheindorf Altach</v>
      </c>
      <c r="BF241">
        <f t="shared" si="142"/>
        <v>1</v>
      </c>
      <c r="BG241">
        <f t="shared" si="143"/>
        <v>3</v>
      </c>
      <c r="BI241">
        <f t="shared" si="144"/>
        <v>3</v>
      </c>
      <c r="BJ241">
        <f t="shared" si="145"/>
        <v>0</v>
      </c>
    </row>
    <row r="242" spans="1:62" x14ac:dyDescent="0.3">
      <c r="A242" t="s">
        <v>47</v>
      </c>
      <c r="B242" s="15" t="s">
        <v>190</v>
      </c>
      <c r="C242" t="s">
        <v>106</v>
      </c>
      <c r="D242" t="s">
        <v>135</v>
      </c>
      <c r="E242" t="s">
        <v>43</v>
      </c>
      <c r="F242" s="11">
        <v>0.77083333333333337</v>
      </c>
      <c r="G242">
        <v>3307</v>
      </c>
      <c r="H242" s="1">
        <v>7</v>
      </c>
      <c r="I242" s="1">
        <v>0</v>
      </c>
      <c r="J242" s="1" t="s">
        <v>56</v>
      </c>
      <c r="K242" s="1" t="s">
        <v>76</v>
      </c>
      <c r="L242" s="1">
        <v>1</v>
      </c>
      <c r="M242" s="1">
        <v>1</v>
      </c>
      <c r="N242" s="1" t="str">
        <f t="shared" si="121"/>
        <v>U</v>
      </c>
      <c r="O242" s="1" t="str">
        <f t="shared" si="122"/>
        <v>U</v>
      </c>
      <c r="P242" s="1">
        <f t="shared" si="123"/>
        <v>0</v>
      </c>
      <c r="Q242" s="4">
        <f>IFERROR((SUMIF($J$2:K242,J242,$L$2:M242)-L242)/(COUNTIF($J$2:K242,J242)-1),0)</f>
        <v>1.7714285714285714</v>
      </c>
      <c r="R242" s="4">
        <f>IFERROR((SUMIF($AT$2:AT242,AT242,$AV$2:AW242)-AV242)/(COUNTIF($J$2:K242,J242)-1),0)</f>
        <v>0.7142857142857143</v>
      </c>
      <c r="S242" s="4">
        <f t="shared" si="124"/>
        <v>1.0571428571428569</v>
      </c>
      <c r="T242" s="5">
        <f>IFERROR((SUMIF($AY$2:AZ242,AY242,$BA$2:BB242)-BA242)/(COUNTIF($J$2:K242,K242)-1),0)</f>
        <v>1.631578947368421</v>
      </c>
      <c r="U242" s="5">
        <f>IFERROR((SUMIF($BD$2:BE242,BD242,$BF$2:BG242)-BF242)/(COUNTIF($J$2:K242,K242)-1),0)</f>
        <v>1.4736842105263157</v>
      </c>
      <c r="V242" s="5">
        <f t="shared" si="125"/>
        <v>0.15789473684210531</v>
      </c>
      <c r="W242" s="9">
        <f>IFERROR((SUMIF($J$2:J242,J242,L$2:L242)-L242)/(COUNTIF($J$2:J242,J242)-1),0)</f>
        <v>2.0625</v>
      </c>
      <c r="X242" s="9">
        <f>IFERROR((SUMIF($J$2:J242,J242,M$2:M242)-M242)/(COUNTIF($J$2:J242,J242)-1),0)</f>
        <v>1.5625</v>
      </c>
      <c r="Y242" s="9">
        <f t="shared" si="126"/>
        <v>0.5</v>
      </c>
      <c r="Z242" s="1">
        <f>IFERROR((SUMIF($K$2:K242,J242,$M$2:M242))/(COUNTIF($K$2:K242,J242)),0)</f>
        <v>1.5263157894736843</v>
      </c>
      <c r="AA242" s="1">
        <f>IFERROR((SUMIF($K$2:K242,J242,$L$2:L242))/(COUNTIF($K$2:K242,J242)),0)</f>
        <v>2.1052631578947367</v>
      </c>
      <c r="AB242" s="1">
        <f t="shared" si="127"/>
        <v>-0.57894736842105243</v>
      </c>
      <c r="AC242" s="9">
        <f>IFERROR((SUMIF($J$2:J242,K242,$L$2:L242))/(COUNTIF($J$2:J242,K242)),0)</f>
        <v>1.4736842105263157</v>
      </c>
      <c r="AD242" s="9">
        <f>IFERROR((SUMIF($J$2:J242,K242,$M$2:M242))/(COUNTIF($J$2:J242,K242)),0)</f>
        <v>1.4736842105263157</v>
      </c>
      <c r="AE242" s="9">
        <f t="shared" si="128"/>
        <v>0</v>
      </c>
      <c r="AF242" s="1">
        <f>IFERROR((SUMIF(K$2:K242,K242,M$2:M242)-M242)/(COUNTIF($K$2:K242,K242)-1),0)</f>
        <v>1.7894736842105263</v>
      </c>
      <c r="AG242" s="1">
        <f>IFERROR((SUMIF(K$2:K242,K242,L$2:L242)-L242)/(COUNTIF($K$2:K242,K242)-1),0)</f>
        <v>1.4736842105263157</v>
      </c>
      <c r="AH242" s="1">
        <f t="shared" si="129"/>
        <v>0.31578947368421062</v>
      </c>
      <c r="AI242" s="1">
        <f t="shared" si="130"/>
        <v>1</v>
      </c>
      <c r="AJ242" s="1">
        <f t="shared" si="131"/>
        <v>1</v>
      </c>
      <c r="AK242" s="1">
        <f>SUMIF($J$2:K242,J242,AI$2:AJ242)-AI242</f>
        <v>53</v>
      </c>
      <c r="AL242" s="1">
        <f>SUMIF($AY$2:AZ242,AY242,$BI$2:BJ242)-BI242</f>
        <v>55</v>
      </c>
      <c r="AM242" s="1">
        <f>IFERROR((AK242)/(COUNTIF($J$2:K242,J242)-1),0)</f>
        <v>1.5142857142857142</v>
      </c>
      <c r="AN242" s="1">
        <f>IFERROR((AL242)/(COUNTIF($J$2:K242,K242)-1),0)</f>
        <v>1.4473684210526316</v>
      </c>
      <c r="AT242" s="1" t="str">
        <f t="shared" si="132"/>
        <v>FC Admira Wacker Mödling</v>
      </c>
      <c r="AU242" s="1" t="str">
        <f t="shared" si="133"/>
        <v>SV Mattersburg</v>
      </c>
      <c r="AV242">
        <f t="shared" si="134"/>
        <v>1</v>
      </c>
      <c r="AW242" s="1">
        <f t="shared" si="135"/>
        <v>1</v>
      </c>
      <c r="AY242" t="str">
        <f t="shared" si="136"/>
        <v>SV Mattersburg</v>
      </c>
      <c r="AZ242" t="str">
        <f t="shared" si="137"/>
        <v>FC Admira Wacker Mödling</v>
      </c>
      <c r="BA242">
        <f t="shared" si="138"/>
        <v>1</v>
      </c>
      <c r="BB242">
        <f t="shared" si="139"/>
        <v>1</v>
      </c>
      <c r="BD242" t="str">
        <f t="shared" si="140"/>
        <v>SV Mattersburg</v>
      </c>
      <c r="BE242" t="str">
        <f t="shared" si="141"/>
        <v>FC Admira Wacker Mödling</v>
      </c>
      <c r="BF242">
        <f t="shared" si="142"/>
        <v>1</v>
      </c>
      <c r="BG242">
        <f t="shared" si="143"/>
        <v>1</v>
      </c>
      <c r="BI242">
        <f t="shared" si="144"/>
        <v>1</v>
      </c>
      <c r="BJ242">
        <f t="shared" si="145"/>
        <v>1</v>
      </c>
    </row>
    <row r="243" spans="1:62" x14ac:dyDescent="0.3">
      <c r="A243" t="s">
        <v>47</v>
      </c>
      <c r="B243" s="15" t="s">
        <v>138</v>
      </c>
      <c r="C243" t="s">
        <v>106</v>
      </c>
      <c r="D243" t="s">
        <v>135</v>
      </c>
      <c r="E243" t="s">
        <v>64</v>
      </c>
      <c r="F243" s="11">
        <v>0.6875</v>
      </c>
      <c r="G243">
        <v>14441</v>
      </c>
      <c r="H243" s="1">
        <v>4</v>
      </c>
      <c r="I243" s="1">
        <v>0</v>
      </c>
      <c r="J243" s="1" t="s">
        <v>71</v>
      </c>
      <c r="K243" s="1" t="s">
        <v>40</v>
      </c>
      <c r="L243" s="1">
        <v>1</v>
      </c>
      <c r="M243" s="1">
        <v>4</v>
      </c>
      <c r="N243" s="1" t="str">
        <f t="shared" si="121"/>
        <v>N</v>
      </c>
      <c r="O243" s="1" t="str">
        <f t="shared" si="122"/>
        <v>S</v>
      </c>
      <c r="P243" s="1">
        <f t="shared" si="123"/>
        <v>-3</v>
      </c>
      <c r="Q243" s="4">
        <f>IFERROR((SUMIF($J$2:K243,J243,$L$2:M243)-L243)/(COUNTIF($J$2:K243,J243)-1),0)</f>
        <v>1.9736842105263157</v>
      </c>
      <c r="R243" s="4">
        <f>IFERROR((SUMIF($AT$2:AT243,AT243,$AV$2:AW243)-AV243)/(COUNTIF($J$2:K243,J243)-1),0)</f>
        <v>0.55263157894736847</v>
      </c>
      <c r="S243" s="4">
        <f t="shared" si="124"/>
        <v>1.4210526315789473</v>
      </c>
      <c r="T243" s="5">
        <f>IFERROR((SUMIF($AY$2:AZ243,AY243,$BA$2:BB243)-BA243)/(COUNTIF($J$2:K243,K243)-1),0)</f>
        <v>2.1864406779661016</v>
      </c>
      <c r="U243" s="5">
        <f>IFERROR((SUMIF($BD$2:BE243,BD243,$BF$2:BG243)-BF243)/(COUNTIF($J$2:K243,K243)-1),0)</f>
        <v>0.66101694915254239</v>
      </c>
      <c r="V243" s="5">
        <f t="shared" si="125"/>
        <v>1.5254237288135593</v>
      </c>
      <c r="W243" s="9">
        <f>IFERROR((SUMIF($J$2:J243,J243,L$2:L243)-L243)/(COUNTIF($J$2:J243,J243)-1),0)</f>
        <v>2</v>
      </c>
      <c r="X243" s="9">
        <f>IFERROR((SUMIF($J$2:J243,J243,M$2:M243)-M243)/(COUNTIF($J$2:J243,J243)-1),0)</f>
        <v>1.2352941176470589</v>
      </c>
      <c r="Y243" s="9">
        <f t="shared" si="126"/>
        <v>0.76470588235294112</v>
      </c>
      <c r="Z243" s="1">
        <f>IFERROR((SUMIF($K$2:K243,J243,$M$2:M243))/(COUNTIF($K$2:K243,J243)),0)</f>
        <v>1.9523809523809523</v>
      </c>
      <c r="AA243" s="1">
        <f>IFERROR((SUMIF($K$2:K243,J243,$L$2:L243))/(COUNTIF($K$2:K243,J243)),0)</f>
        <v>1</v>
      </c>
      <c r="AB243" s="1">
        <f t="shared" si="127"/>
        <v>0.95238095238095233</v>
      </c>
      <c r="AC243" s="9">
        <f>IFERROR((SUMIF($J$2:J243,K243,$L$2:L243))/(COUNTIF($J$2:J243,K243)),0)</f>
        <v>2.5714285714285716</v>
      </c>
      <c r="AD243" s="9">
        <f>IFERROR((SUMIF($J$2:J243,K243,$M$2:M243))/(COUNTIF($J$2:J243,K243)),0)</f>
        <v>0.42857142857142855</v>
      </c>
      <c r="AE243" s="9">
        <f t="shared" si="128"/>
        <v>2.1428571428571432</v>
      </c>
      <c r="AF243" s="1">
        <f>IFERROR((SUMIF(K$2:K243,K243,M$2:M243)-M243)/(COUNTIF($K$2:K243,K243)-1),0)</f>
        <v>1.8387096774193548</v>
      </c>
      <c r="AG243" s="1">
        <f>IFERROR((SUMIF(K$2:K243,K243,L$2:L243)-L243)/(COUNTIF($K$2:K243,K243)-1),0)</f>
        <v>0.87096774193548387</v>
      </c>
      <c r="AH243" s="1">
        <f t="shared" si="129"/>
        <v>0.96774193548387089</v>
      </c>
      <c r="AI243" s="1">
        <f t="shared" si="130"/>
        <v>0</v>
      </c>
      <c r="AJ243" s="1">
        <f t="shared" si="131"/>
        <v>3</v>
      </c>
      <c r="AK243" s="1">
        <f>SUMIF($J$2:K243,J243,AI$2:AJ243)-AI243</f>
        <v>71</v>
      </c>
      <c r="AL243" s="1">
        <f>SUMIF($AY$2:AZ243,AY243,$BI$2:BJ243)-BI243</f>
        <v>129</v>
      </c>
      <c r="AM243" s="1">
        <f>IFERROR((AK243)/(COUNTIF($J$2:K243,J243)-1),0)</f>
        <v>1.868421052631579</v>
      </c>
      <c r="AN243" s="1">
        <f>IFERROR((AL243)/(COUNTIF($J$2:K243,K243)-1),0)</f>
        <v>2.1864406779661016</v>
      </c>
      <c r="AT243" s="1" t="str">
        <f t="shared" si="132"/>
        <v>SK Rapid Wien</v>
      </c>
      <c r="AU243" s="1" t="str">
        <f t="shared" si="133"/>
        <v>Red Bull Salzburg</v>
      </c>
      <c r="AV243">
        <f t="shared" si="134"/>
        <v>4</v>
      </c>
      <c r="AW243" s="1">
        <f t="shared" si="135"/>
        <v>1</v>
      </c>
      <c r="AY243" t="str">
        <f t="shared" si="136"/>
        <v>Red Bull Salzburg</v>
      </c>
      <c r="AZ243" t="str">
        <f t="shared" si="137"/>
        <v>SK Rapid Wien</v>
      </c>
      <c r="BA243">
        <f t="shared" si="138"/>
        <v>4</v>
      </c>
      <c r="BB243">
        <f t="shared" si="139"/>
        <v>1</v>
      </c>
      <c r="BD243" t="str">
        <f t="shared" si="140"/>
        <v>Red Bull Salzburg</v>
      </c>
      <c r="BE243" t="str">
        <f t="shared" si="141"/>
        <v>SK Rapid Wien</v>
      </c>
      <c r="BF243">
        <f t="shared" si="142"/>
        <v>1</v>
      </c>
      <c r="BG243">
        <f t="shared" si="143"/>
        <v>4</v>
      </c>
      <c r="BI243">
        <f t="shared" si="144"/>
        <v>3</v>
      </c>
      <c r="BJ243">
        <f t="shared" si="145"/>
        <v>0</v>
      </c>
    </row>
    <row r="244" spans="1:62" x14ac:dyDescent="0.3">
      <c r="A244" t="s">
        <v>47</v>
      </c>
      <c r="B244" s="15" t="s">
        <v>167</v>
      </c>
      <c r="C244" t="s">
        <v>106</v>
      </c>
      <c r="D244" t="s">
        <v>135</v>
      </c>
      <c r="E244" t="s">
        <v>37</v>
      </c>
      <c r="F244" s="11">
        <v>0.79166666666666663</v>
      </c>
      <c r="G244">
        <v>2639</v>
      </c>
      <c r="H244" s="1">
        <v>10</v>
      </c>
      <c r="I244" s="1">
        <v>0</v>
      </c>
      <c r="J244" s="1" t="s">
        <v>49</v>
      </c>
      <c r="K244" s="1" t="s">
        <v>81</v>
      </c>
      <c r="L244" s="1">
        <v>2</v>
      </c>
      <c r="M244" s="1">
        <v>1</v>
      </c>
      <c r="N244" s="1" t="str">
        <f t="shared" si="121"/>
        <v>S</v>
      </c>
      <c r="O244" s="1" t="str">
        <f t="shared" si="122"/>
        <v>N</v>
      </c>
      <c r="P244" s="1">
        <f t="shared" si="123"/>
        <v>1</v>
      </c>
      <c r="Q244" s="4">
        <f>IFERROR((SUMIF($J$2:K244,J244,$L$2:M244)-L244)/(COUNTIF($J$2:K244,J244)-1),0)</f>
        <v>0.83333333333333337</v>
      </c>
      <c r="R244" s="4">
        <f>IFERROR((SUMIF($AT$2:AT244,AT244,$AV$2:AW244)-AV244)/(COUNTIF($J$2:K244,J244)-1),0)</f>
        <v>0.52777777777777779</v>
      </c>
      <c r="S244" s="4">
        <f t="shared" si="124"/>
        <v>0.30555555555555558</v>
      </c>
      <c r="T244" s="5">
        <f>IFERROR((SUMIF($AY$2:AZ244,AY244,$BA$2:BB244)-BA244)/(COUNTIF($J$2:K244,K244)-1),0)</f>
        <v>1.3695652173913044</v>
      </c>
      <c r="U244" s="5">
        <f>IFERROR((SUMIF($BD$2:BE244,BD244,$BF$2:BG244)-BF244)/(COUNTIF($J$2:K244,K244)-1),0)</f>
        <v>1.5652173913043479</v>
      </c>
      <c r="V244" s="5">
        <f t="shared" si="125"/>
        <v>-0.19565217391304346</v>
      </c>
      <c r="W244" s="9">
        <f>IFERROR((SUMIF($J$2:J244,J244,L$2:L244)-L244)/(COUNTIF($J$2:J244,J244)-1),0)</f>
        <v>0.6875</v>
      </c>
      <c r="X244" s="9">
        <f>IFERROR((SUMIF($J$2:J244,J244,M$2:M244)-M244)/(COUNTIF($J$2:J244,J244)-1),0)</f>
        <v>1.1875</v>
      </c>
      <c r="Y244" s="9">
        <f t="shared" si="126"/>
        <v>-0.5</v>
      </c>
      <c r="Z244" s="1">
        <f>IFERROR((SUMIF($K$2:K244,J244,$M$2:M244))/(COUNTIF($K$2:K244,J244)),0)</f>
        <v>0.95</v>
      </c>
      <c r="AA244" s="1">
        <f>IFERROR((SUMIF($K$2:K244,J244,$L$2:L244))/(COUNTIF($K$2:K244,J244)),0)</f>
        <v>1.95</v>
      </c>
      <c r="AB244" s="1">
        <f t="shared" si="127"/>
        <v>-1</v>
      </c>
      <c r="AC244" s="9">
        <f>IFERROR((SUMIF($J$2:J244,K244,$L$2:L244))/(COUNTIF($J$2:J244,K244)),0)</f>
        <v>1.3913043478260869</v>
      </c>
      <c r="AD244" s="9">
        <f>IFERROR((SUMIF($J$2:J244,K244,$M$2:M244))/(COUNTIF($J$2:J244,K244)),0)</f>
        <v>1.5652173913043479</v>
      </c>
      <c r="AE244" s="9">
        <f t="shared" si="128"/>
        <v>-0.17391304347826098</v>
      </c>
      <c r="AF244" s="1">
        <f>IFERROR((SUMIF(K$2:K244,K244,M$2:M244)-M244)/(COUNTIF($K$2:K244,K244)-1),0)</f>
        <v>1.3478260869565217</v>
      </c>
      <c r="AG244" s="1">
        <f>IFERROR((SUMIF(K$2:K244,K244,L$2:L244)-L244)/(COUNTIF($K$2:K244,K244)-1),0)</f>
        <v>1.5652173913043479</v>
      </c>
      <c r="AH244" s="1">
        <f t="shared" si="129"/>
        <v>-0.21739130434782616</v>
      </c>
      <c r="AI244" s="1">
        <f t="shared" si="130"/>
        <v>3</v>
      </c>
      <c r="AJ244" s="1">
        <f t="shared" si="131"/>
        <v>0</v>
      </c>
      <c r="AK244" s="1">
        <f>SUMIF($J$2:K244,J244,AI$2:AJ244)-AI244</f>
        <v>32</v>
      </c>
      <c r="AL244" s="1">
        <f>SUMIF($AY$2:AZ244,AY244,$BI$2:BJ244)-BI244</f>
        <v>56</v>
      </c>
      <c r="AM244" s="1">
        <f>IFERROR((AK244)/(COUNTIF($J$2:K244,J244)-1),0)</f>
        <v>0.88888888888888884</v>
      </c>
      <c r="AN244" s="1">
        <f>IFERROR((AL244)/(COUNTIF($J$2:K244,K244)-1),0)</f>
        <v>1.2173913043478262</v>
      </c>
      <c r="AT244" s="1" t="str">
        <f t="shared" si="132"/>
        <v>Wolfsberger AC</v>
      </c>
      <c r="AU244" s="1" t="str">
        <f t="shared" si="133"/>
        <v>FK Austria Wien</v>
      </c>
      <c r="AV244">
        <f t="shared" si="134"/>
        <v>1</v>
      </c>
      <c r="AW244" s="1">
        <f t="shared" si="135"/>
        <v>2</v>
      </c>
      <c r="AY244" t="str">
        <f t="shared" si="136"/>
        <v>FK Austria Wien</v>
      </c>
      <c r="AZ244" t="str">
        <f t="shared" si="137"/>
        <v>Wolfsberger AC</v>
      </c>
      <c r="BA244">
        <f t="shared" si="138"/>
        <v>1</v>
      </c>
      <c r="BB244">
        <f t="shared" si="139"/>
        <v>2</v>
      </c>
      <c r="BD244" t="str">
        <f t="shared" si="140"/>
        <v>FK Austria Wien</v>
      </c>
      <c r="BE244" t="str">
        <f t="shared" si="141"/>
        <v>Wolfsberger AC</v>
      </c>
      <c r="BF244">
        <f t="shared" si="142"/>
        <v>2</v>
      </c>
      <c r="BG244">
        <f t="shared" si="143"/>
        <v>1</v>
      </c>
      <c r="BI244">
        <f t="shared" si="144"/>
        <v>0</v>
      </c>
      <c r="BJ244">
        <f t="shared" si="145"/>
        <v>3</v>
      </c>
    </row>
    <row r="245" spans="1:62" x14ac:dyDescent="0.3">
      <c r="A245" t="s">
        <v>47</v>
      </c>
      <c r="B245" s="15" t="s">
        <v>139</v>
      </c>
      <c r="C245" t="s">
        <v>106</v>
      </c>
      <c r="D245" t="s">
        <v>135</v>
      </c>
      <c r="E245" t="s">
        <v>64</v>
      </c>
      <c r="F245" s="11">
        <v>0.6875</v>
      </c>
      <c r="G245">
        <v>14441</v>
      </c>
      <c r="H245" s="1">
        <v>7</v>
      </c>
      <c r="I245" s="1">
        <v>0</v>
      </c>
      <c r="J245" s="1" t="s">
        <v>40</v>
      </c>
      <c r="K245" s="1" t="s">
        <v>76</v>
      </c>
      <c r="L245" s="1">
        <v>1</v>
      </c>
      <c r="M245" s="1">
        <v>0</v>
      </c>
      <c r="N245" s="1" t="str">
        <f t="shared" si="121"/>
        <v>S</v>
      </c>
      <c r="O245" s="1" t="str">
        <f t="shared" si="122"/>
        <v>N</v>
      </c>
      <c r="P245" s="1">
        <f t="shared" si="123"/>
        <v>1</v>
      </c>
      <c r="Q245" s="4">
        <f>IFERROR((SUMIF($J$2:K245,J245,$L$2:M245)-L245)/(COUNTIF($J$2:K245,J245)-1),0)</f>
        <v>2.2166666666666668</v>
      </c>
      <c r="R245" s="4">
        <f>IFERROR((SUMIF($AT$2:AT245,AT245,$AV$2:AW245)-AV245)/(COUNTIF($J$2:K245,J245)-1),0)</f>
        <v>0.2</v>
      </c>
      <c r="S245" s="4">
        <f t="shared" si="124"/>
        <v>2.0166666666666666</v>
      </c>
      <c r="T245" s="5">
        <f>IFERROR((SUMIF($AY$2:AZ245,AY245,$BA$2:BB245)-BA245)/(COUNTIF($J$2:K245,K245)-1),0)</f>
        <v>1.6153846153846154</v>
      </c>
      <c r="U245" s="5">
        <f>IFERROR((SUMIF($BD$2:BE245,BD245,$BF$2:BG245)-BF245)/(COUNTIF($J$2:K245,K245)-1),0)</f>
        <v>1.4615384615384615</v>
      </c>
      <c r="V245" s="5">
        <f t="shared" si="125"/>
        <v>0.15384615384615397</v>
      </c>
      <c r="W245" s="9">
        <f>IFERROR((SUMIF($J$2:J245,J245,L$2:L245)-L245)/(COUNTIF($J$2:J245,J245)-1),0)</f>
        <v>2.5714285714285716</v>
      </c>
      <c r="X245" s="9">
        <f>IFERROR((SUMIF($J$2:J245,J245,M$2:M245)-M245)/(COUNTIF($J$2:J245,J245)-1),0)</f>
        <v>0.42857142857142855</v>
      </c>
      <c r="Y245" s="9">
        <f t="shared" si="126"/>
        <v>2.1428571428571432</v>
      </c>
      <c r="Z245" s="1">
        <f>IFERROR((SUMIF($K$2:K245,J245,$M$2:M245))/(COUNTIF($K$2:K245,J245)),0)</f>
        <v>1.90625</v>
      </c>
      <c r="AA245" s="1">
        <f>IFERROR((SUMIF($K$2:K245,J245,$L$2:L245))/(COUNTIF($K$2:K245,J245)),0)</f>
        <v>0.875</v>
      </c>
      <c r="AB245" s="1">
        <f t="shared" si="127"/>
        <v>1.03125</v>
      </c>
      <c r="AC245" s="9">
        <f>IFERROR((SUMIF($J$2:J245,K245,$L$2:L245))/(COUNTIF($J$2:J245,K245)),0)</f>
        <v>1.4736842105263157</v>
      </c>
      <c r="AD245" s="9">
        <f>IFERROR((SUMIF($J$2:J245,K245,$M$2:M245))/(COUNTIF($J$2:J245,K245)),0)</f>
        <v>1.4736842105263157</v>
      </c>
      <c r="AE245" s="9">
        <f t="shared" si="128"/>
        <v>0</v>
      </c>
      <c r="AF245" s="1">
        <f>IFERROR((SUMIF(K$2:K245,K245,M$2:M245)-M245)/(COUNTIF($K$2:K245,K245)-1),0)</f>
        <v>1.75</v>
      </c>
      <c r="AG245" s="1">
        <f>IFERROR((SUMIF(K$2:K245,K245,L$2:L245)-L245)/(COUNTIF($K$2:K245,K245)-1),0)</f>
        <v>1.45</v>
      </c>
      <c r="AH245" s="1">
        <f t="shared" si="129"/>
        <v>0.30000000000000004</v>
      </c>
      <c r="AI245" s="1">
        <f t="shared" si="130"/>
        <v>3</v>
      </c>
      <c r="AJ245" s="1">
        <f t="shared" si="131"/>
        <v>0</v>
      </c>
      <c r="AK245" s="1">
        <f>SUMIF($J$2:K245,J245,AI$2:AJ245)-AI245</f>
        <v>132</v>
      </c>
      <c r="AL245" s="1">
        <f>SUMIF($AY$2:AZ245,AY245,$BI$2:BJ245)-BI245</f>
        <v>56</v>
      </c>
      <c r="AM245" s="1">
        <f>IFERROR((AK245)/(COUNTIF($J$2:K245,J245)-1),0)</f>
        <v>2.2000000000000002</v>
      </c>
      <c r="AN245" s="1">
        <f>IFERROR((AL245)/(COUNTIF($J$2:K245,K245)-1),0)</f>
        <v>1.4358974358974359</v>
      </c>
      <c r="AT245" s="1" t="str">
        <f t="shared" si="132"/>
        <v>Red Bull Salzburg</v>
      </c>
      <c r="AU245" s="1" t="str">
        <f t="shared" si="133"/>
        <v>SV Mattersburg</v>
      </c>
      <c r="AV245">
        <f t="shared" si="134"/>
        <v>0</v>
      </c>
      <c r="AW245" s="1">
        <f t="shared" si="135"/>
        <v>1</v>
      </c>
      <c r="AY245" t="str">
        <f t="shared" si="136"/>
        <v>SV Mattersburg</v>
      </c>
      <c r="AZ245" t="str">
        <f t="shared" si="137"/>
        <v>Red Bull Salzburg</v>
      </c>
      <c r="BA245">
        <f t="shared" si="138"/>
        <v>0</v>
      </c>
      <c r="BB245">
        <f t="shared" si="139"/>
        <v>1</v>
      </c>
      <c r="BD245" t="str">
        <f t="shared" si="140"/>
        <v>SV Mattersburg</v>
      </c>
      <c r="BE245" t="str">
        <f t="shared" si="141"/>
        <v>Red Bull Salzburg</v>
      </c>
      <c r="BF245">
        <f t="shared" si="142"/>
        <v>1</v>
      </c>
      <c r="BG245">
        <f t="shared" si="143"/>
        <v>0</v>
      </c>
      <c r="BI245">
        <f t="shared" si="144"/>
        <v>0</v>
      </c>
      <c r="BJ245">
        <f t="shared" si="145"/>
        <v>3</v>
      </c>
    </row>
    <row r="246" spans="1:62" x14ac:dyDescent="0.3">
      <c r="A246" t="s">
        <v>47</v>
      </c>
      <c r="B246" s="15" t="s">
        <v>139</v>
      </c>
      <c r="C246" t="s">
        <v>106</v>
      </c>
      <c r="D246" t="s">
        <v>135</v>
      </c>
      <c r="E246" t="s">
        <v>64</v>
      </c>
      <c r="F246" s="11">
        <v>0.6875</v>
      </c>
      <c r="G246">
        <v>3083</v>
      </c>
      <c r="H246" s="1">
        <v>5</v>
      </c>
      <c r="I246" s="1">
        <v>0</v>
      </c>
      <c r="J246" s="1" t="s">
        <v>65</v>
      </c>
      <c r="K246" s="1" t="s">
        <v>81</v>
      </c>
      <c r="L246" s="1">
        <v>2</v>
      </c>
      <c r="M246" s="1">
        <v>0</v>
      </c>
      <c r="N246" s="1" t="str">
        <f t="shared" ref="N246:N257" si="146">IF(L246&gt;M246,"S",IF(L246&lt;M246,"N","U"))</f>
        <v>S</v>
      </c>
      <c r="O246" s="1" t="str">
        <f t="shared" ref="O246:O257" si="147">IF(M246&gt;L246,"S",IF(M246&lt;L246,"N","U"))</f>
        <v>N</v>
      </c>
      <c r="P246" s="1">
        <f t="shared" ref="P246:P257" si="148">L246-M246</f>
        <v>2</v>
      </c>
      <c r="Q246" s="4">
        <f>IFERROR((SUMIF($J$2:K246,J246,$L$2:M246)-L246)/(COUNTIF($J$2:K246,J246)-1),0)</f>
        <v>0.7142857142857143</v>
      </c>
      <c r="R246" s="4">
        <f>IFERROR((SUMIF($AT$2:AT246,AT246,$AV$2:AW246)-AV246)/(COUNTIF($J$2:K246,J246)-1),0)</f>
        <v>1.0571428571428572</v>
      </c>
      <c r="S246" s="4">
        <f t="shared" ref="S246:S257" si="149">Q246-R246</f>
        <v>-0.34285714285714286</v>
      </c>
      <c r="T246" s="5">
        <f>IFERROR((SUMIF($AY$2:AZ246,AY246,$BA$2:BB246)-BA246)/(COUNTIF($J$2:K246,K246)-1),0)</f>
        <v>1.3617021276595744</v>
      </c>
      <c r="U246" s="5">
        <f>IFERROR((SUMIF($BD$2:BE246,BD246,$BF$2:BG246)-BF246)/(COUNTIF($J$2:K246,K246)-1),0)</f>
        <v>1.574468085106383</v>
      </c>
      <c r="V246" s="5">
        <f t="shared" ref="V246:V257" si="150">T246-U246</f>
        <v>-0.2127659574468086</v>
      </c>
      <c r="W246" s="9">
        <f>IFERROR((SUMIF($J$2:J246,J246,L$2:L246)-L246)/(COUNTIF($J$2:J246,J246)-1),0)</f>
        <v>0.52941176470588236</v>
      </c>
      <c r="X246" s="9">
        <f>IFERROR((SUMIF($J$2:J246,J246,M$2:M246)-M246)/(COUNTIF($J$2:J246,J246)-1),0)</f>
        <v>2.1764705882352939</v>
      </c>
      <c r="Y246" s="9">
        <f t="shared" ref="Y246:Y257" si="151">W246-X246</f>
        <v>-1.6470588235294117</v>
      </c>
      <c r="Z246" s="1">
        <f>IFERROR((SUMIF($K$2:K246,J246,$M$2:M246))/(COUNTIF($K$2:K246,J246)),0)</f>
        <v>0.88888888888888884</v>
      </c>
      <c r="AA246" s="1">
        <f>IFERROR((SUMIF($K$2:K246,J246,$L$2:L246))/(COUNTIF($K$2:K246,J246)),0)</f>
        <v>2.3333333333333335</v>
      </c>
      <c r="AB246" s="1">
        <f t="shared" ref="AB246:AB257" si="152">Z246-AA246</f>
        <v>-1.4444444444444446</v>
      </c>
      <c r="AC246" s="9">
        <f>IFERROR((SUMIF($J$2:J246,K246,$L$2:L246))/(COUNTIF($J$2:J246,K246)),0)</f>
        <v>1.3913043478260869</v>
      </c>
      <c r="AD246" s="9">
        <f>IFERROR((SUMIF($J$2:J246,K246,$M$2:M246))/(COUNTIF($J$2:J246,K246)),0)</f>
        <v>1.5652173913043479</v>
      </c>
      <c r="AE246" s="9">
        <f t="shared" ref="AE246:AE257" si="153">AC246-AD246</f>
        <v>-0.17391304347826098</v>
      </c>
      <c r="AF246" s="1">
        <f>IFERROR((SUMIF(K$2:K246,K246,M$2:M246)-M246)/(COUNTIF($K$2:K246,K246)-1),0)</f>
        <v>1.3333333333333333</v>
      </c>
      <c r="AG246" s="1">
        <f>IFERROR((SUMIF(K$2:K246,K246,L$2:L246)-L246)/(COUNTIF($K$2:K246,K246)-1),0)</f>
        <v>1.5833333333333333</v>
      </c>
      <c r="AH246" s="1">
        <f t="shared" ref="AH246:AH257" si="154">AF246-AG246</f>
        <v>-0.25</v>
      </c>
      <c r="AI246" s="1">
        <f t="shared" ref="AI246:AI257" si="155">IF(N246="S",3,IF(N246="N",0,1))</f>
        <v>3</v>
      </c>
      <c r="AJ246" s="1">
        <f t="shared" ref="AJ246:AJ257" si="156">IF(O246="S",3,IF(O246="N",0,1))</f>
        <v>0</v>
      </c>
      <c r="AK246" s="1">
        <f>SUMIF($J$2:K246,J246,AI$2:AJ246)-AI246</f>
        <v>14</v>
      </c>
      <c r="AL246" s="1">
        <f>SUMIF($AY$2:AZ246,AY246,$BI$2:BJ246)-BI246</f>
        <v>56</v>
      </c>
      <c r="AM246" s="1">
        <f>IFERROR((AK246)/(COUNTIF($J$2:K246,J246)-1),0)</f>
        <v>0.4</v>
      </c>
      <c r="AN246" s="1">
        <f>IFERROR((AL246)/(COUNTIF($J$2:K246,K246)-1),0)</f>
        <v>1.1914893617021276</v>
      </c>
      <c r="AT246" s="1" t="str">
        <f t="shared" ref="AT246:AT257" si="157">J246</f>
        <v>SKN St. Pölten</v>
      </c>
      <c r="AU246" s="1" t="str">
        <f t="shared" ref="AU246:AU257" si="158">K246</f>
        <v>FK Austria Wien</v>
      </c>
      <c r="AV246">
        <f t="shared" ref="AV246:AV257" si="159">M246</f>
        <v>0</v>
      </c>
      <c r="AW246" s="1">
        <f t="shared" ref="AW246:AW257" si="160">L246</f>
        <v>2</v>
      </c>
      <c r="AY246" t="str">
        <f t="shared" ref="AY246:AY257" si="161">AU246</f>
        <v>FK Austria Wien</v>
      </c>
      <c r="AZ246" t="str">
        <f t="shared" ref="AZ246:AZ257" si="162">AT246</f>
        <v>SKN St. Pölten</v>
      </c>
      <c r="BA246">
        <f t="shared" ref="BA246:BA257" si="163">AV246</f>
        <v>0</v>
      </c>
      <c r="BB246">
        <f t="shared" ref="BB246:BB257" si="164">AW246</f>
        <v>2</v>
      </c>
      <c r="BD246" t="str">
        <f t="shared" ref="BD246:BD257" si="165">AY246</f>
        <v>FK Austria Wien</v>
      </c>
      <c r="BE246" t="str">
        <f t="shared" ref="BE246:BE257" si="166">AZ246</f>
        <v>SKN St. Pölten</v>
      </c>
      <c r="BF246">
        <f t="shared" ref="BF246:BF257" si="167">L246</f>
        <v>2</v>
      </c>
      <c r="BG246">
        <f t="shared" ref="BG246:BG257" si="168">M246</f>
        <v>0</v>
      </c>
      <c r="BI246">
        <f t="shared" ref="BI246:BI257" si="169">AJ246</f>
        <v>0</v>
      </c>
      <c r="BJ246">
        <f t="shared" ref="BJ246:BJ257" si="170">AI246</f>
        <v>3</v>
      </c>
    </row>
    <row r="247" spans="1:62" x14ac:dyDescent="0.3">
      <c r="A247" t="s">
        <v>47</v>
      </c>
      <c r="B247" s="15" t="s">
        <v>139</v>
      </c>
      <c r="C247" t="s">
        <v>106</v>
      </c>
      <c r="D247" t="s">
        <v>135</v>
      </c>
      <c r="E247" t="s">
        <v>64</v>
      </c>
      <c r="F247" s="11">
        <v>0.6875</v>
      </c>
      <c r="G247">
        <v>13421</v>
      </c>
      <c r="H247" s="1">
        <v>8</v>
      </c>
      <c r="I247" s="1">
        <v>0</v>
      </c>
      <c r="J247" s="1" t="s">
        <v>68</v>
      </c>
      <c r="K247" s="1" t="s">
        <v>56</v>
      </c>
      <c r="L247" s="1">
        <v>2</v>
      </c>
      <c r="M247" s="1">
        <v>0</v>
      </c>
      <c r="N247" s="1" t="str">
        <f t="shared" si="146"/>
        <v>S</v>
      </c>
      <c r="O247" s="1" t="str">
        <f t="shared" si="147"/>
        <v>N</v>
      </c>
      <c r="P247" s="1">
        <f t="shared" si="148"/>
        <v>2</v>
      </c>
      <c r="Q247" s="4">
        <f>IFERROR((SUMIF($J$2:K247,J247,$L$2:M247)-L247)/(COUNTIF($J$2:K247,J247)-1),0)</f>
        <v>1.9318181818181819</v>
      </c>
      <c r="R247" s="4">
        <f>IFERROR((SUMIF($AT$2:AT247,AT247,$AV$2:AW247)-AV247)/(COUNTIF($J$2:K247,J247)-1),0)</f>
        <v>0.54545454545454541</v>
      </c>
      <c r="S247" s="4">
        <f t="shared" si="149"/>
        <v>1.3863636363636365</v>
      </c>
      <c r="T247" s="5">
        <f>IFERROR((SUMIF($AY$2:AZ247,AY247,$BA$2:BB247)-BA247)/(COUNTIF($J$2:K247,K247)-1),0)</f>
        <v>1.75</v>
      </c>
      <c r="U247" s="5">
        <f>IFERROR((SUMIF($BD$2:BE247,BD247,$BF$2:BG247)-BF247)/(COUNTIF($J$2:K247,K247)-1),0)</f>
        <v>1.8333333333333333</v>
      </c>
      <c r="V247" s="5">
        <f t="shared" si="150"/>
        <v>-8.3333333333333259E-2</v>
      </c>
      <c r="W247" s="9">
        <f>IFERROR((SUMIF($J$2:J247,J247,L$2:L247)-L247)/(COUNTIF($J$2:J247,J247)-1),0)</f>
        <v>1.9565217391304348</v>
      </c>
      <c r="X247" s="9">
        <f>IFERROR((SUMIF($J$2:J247,J247,M$2:M247)-M247)/(COUNTIF($J$2:J247,J247)-1),0)</f>
        <v>1.0434782608695652</v>
      </c>
      <c r="Y247" s="9">
        <f t="shared" si="151"/>
        <v>0.91304347826086962</v>
      </c>
      <c r="Z247" s="1">
        <f>IFERROR((SUMIF($K$2:K247,J247,$M$2:M247))/(COUNTIF($K$2:K247,J247)),0)</f>
        <v>1.9047619047619047</v>
      </c>
      <c r="AA247" s="1">
        <f>IFERROR((SUMIF($K$2:K247,J247,$L$2:L247))/(COUNTIF($K$2:K247,J247)),0)</f>
        <v>1.3809523809523809</v>
      </c>
      <c r="AB247" s="1">
        <f t="shared" si="152"/>
        <v>0.52380952380952372</v>
      </c>
      <c r="AC247" s="9">
        <f>IFERROR((SUMIF($J$2:J247,K247,$L$2:L247))/(COUNTIF($J$2:J247,K247)),0)</f>
        <v>2</v>
      </c>
      <c r="AD247" s="9">
        <f>IFERROR((SUMIF($J$2:J247,K247,$M$2:M247))/(COUNTIF($J$2:J247,K247)),0)</f>
        <v>1.5294117647058822</v>
      </c>
      <c r="AE247" s="9">
        <f t="shared" si="153"/>
        <v>0.47058823529411775</v>
      </c>
      <c r="AF247" s="1">
        <f>IFERROR((SUMIF(K$2:K247,K247,M$2:M247)-M247)/(COUNTIF($K$2:K247,K247)-1),0)</f>
        <v>1.5263157894736843</v>
      </c>
      <c r="AG247" s="1">
        <f>IFERROR((SUMIF(K$2:K247,K247,L$2:L247)-L247)/(COUNTIF($K$2:K247,K247)-1),0)</f>
        <v>2.1052631578947367</v>
      </c>
      <c r="AH247" s="1">
        <f t="shared" si="154"/>
        <v>-0.57894736842105243</v>
      </c>
      <c r="AI247" s="1">
        <f t="shared" si="155"/>
        <v>3</v>
      </c>
      <c r="AJ247" s="1">
        <f t="shared" si="156"/>
        <v>0</v>
      </c>
      <c r="AK247" s="1">
        <f>SUMIF($J$2:K247,J247,AI$2:AJ247)-AI247</f>
        <v>84</v>
      </c>
      <c r="AL247" s="1">
        <f>SUMIF($AY$2:AZ247,AY247,$BI$2:BJ247)-BI247</f>
        <v>54</v>
      </c>
      <c r="AM247" s="1">
        <f>IFERROR((AK247)/(COUNTIF($J$2:K247,J247)-1),0)</f>
        <v>1.9090909090909092</v>
      </c>
      <c r="AN247" s="1">
        <f>IFERROR((AL247)/(COUNTIF($J$2:K247,K247)-1),0)</f>
        <v>1.5</v>
      </c>
      <c r="AT247" s="1" t="str">
        <f t="shared" si="157"/>
        <v>SK Sturm Graz</v>
      </c>
      <c r="AU247" s="1" t="str">
        <f t="shared" si="158"/>
        <v>FC Admira Wacker Mödling</v>
      </c>
      <c r="AV247">
        <f t="shared" si="159"/>
        <v>0</v>
      </c>
      <c r="AW247" s="1">
        <f t="shared" si="160"/>
        <v>2</v>
      </c>
      <c r="AY247" t="str">
        <f t="shared" si="161"/>
        <v>FC Admira Wacker Mödling</v>
      </c>
      <c r="AZ247" t="str">
        <f t="shared" si="162"/>
        <v>SK Sturm Graz</v>
      </c>
      <c r="BA247">
        <f t="shared" si="163"/>
        <v>0</v>
      </c>
      <c r="BB247">
        <f t="shared" si="164"/>
        <v>2</v>
      </c>
      <c r="BD247" t="str">
        <f t="shared" si="165"/>
        <v>FC Admira Wacker Mödling</v>
      </c>
      <c r="BE247" t="str">
        <f t="shared" si="166"/>
        <v>SK Sturm Graz</v>
      </c>
      <c r="BF247">
        <f t="shared" si="167"/>
        <v>2</v>
      </c>
      <c r="BG247">
        <f t="shared" si="168"/>
        <v>0</v>
      </c>
      <c r="BI247">
        <f t="shared" si="169"/>
        <v>0</v>
      </c>
      <c r="BJ247">
        <f t="shared" si="170"/>
        <v>3</v>
      </c>
    </row>
    <row r="248" spans="1:62" x14ac:dyDescent="0.3">
      <c r="A248" t="s">
        <v>47</v>
      </c>
      <c r="B248" s="15" t="s">
        <v>139</v>
      </c>
      <c r="C248" t="s">
        <v>106</v>
      </c>
      <c r="D248" t="s">
        <v>135</v>
      </c>
      <c r="E248" t="s">
        <v>64</v>
      </c>
      <c r="F248" s="11">
        <v>0.6875</v>
      </c>
      <c r="G248">
        <v>5468</v>
      </c>
      <c r="H248" s="1">
        <v>8</v>
      </c>
      <c r="I248" s="1">
        <v>0</v>
      </c>
      <c r="J248" s="1" t="s">
        <v>0</v>
      </c>
      <c r="K248" s="1" t="s">
        <v>49</v>
      </c>
      <c r="L248" s="1">
        <v>1</v>
      </c>
      <c r="M248" s="1">
        <v>3</v>
      </c>
      <c r="N248" s="1" t="str">
        <f t="shared" si="146"/>
        <v>N</v>
      </c>
      <c r="O248" s="1" t="str">
        <f t="shared" si="147"/>
        <v>S</v>
      </c>
      <c r="P248" s="1">
        <f t="shared" si="148"/>
        <v>-2</v>
      </c>
      <c r="Q248" s="4">
        <f>IFERROR((SUMIF($J$2:K248,J248,$L$2:M248)-L248)/(COUNTIF($J$2:K248,J248)-1),0)</f>
        <v>1.4054054054054055</v>
      </c>
      <c r="R248" s="4">
        <f>IFERROR((SUMIF($AT$2:AT248,AT248,$AV$2:AW248)-AV248)/(COUNTIF($J$2:K248,J248)-1),0)</f>
        <v>0.45945945945945948</v>
      </c>
      <c r="S248" s="4">
        <f t="shared" si="149"/>
        <v>0.94594594594594605</v>
      </c>
      <c r="T248" s="5">
        <f>IFERROR((SUMIF($AY$2:AZ248,AY248,$BA$2:BB248)-BA248)/(COUNTIF($J$2:K248,K248)-1),0)</f>
        <v>0.86486486486486491</v>
      </c>
      <c r="U248" s="5">
        <f>IFERROR((SUMIF($BD$2:BE248,BD248,$BF$2:BG248)-BF248)/(COUNTIF($J$2:K248,K248)-1),0)</f>
        <v>1.5945945945945945</v>
      </c>
      <c r="V248" s="5">
        <f t="shared" si="150"/>
        <v>-0.7297297297297296</v>
      </c>
      <c r="W248" s="9">
        <f>IFERROR((SUMIF($J$2:J248,J248,L$2:L248)-L248)/(COUNTIF($J$2:J248,J248)-1),0)</f>
        <v>1.5294117647058822</v>
      </c>
      <c r="X248" s="9">
        <f>IFERROR((SUMIF($J$2:J248,J248,M$2:M248)-M248)/(COUNTIF($J$2:J248,J248)-1),0)</f>
        <v>1</v>
      </c>
      <c r="Y248" s="9">
        <f t="shared" si="151"/>
        <v>0.52941176470588225</v>
      </c>
      <c r="Z248" s="1">
        <f>IFERROR((SUMIF($K$2:K248,J248,$M$2:M248))/(COUNTIF($K$2:K248,J248)),0)</f>
        <v>1.3</v>
      </c>
      <c r="AA248" s="1">
        <f>IFERROR((SUMIF($K$2:K248,J248,$L$2:L248))/(COUNTIF($K$2:K248,J248)),0)</f>
        <v>1.3</v>
      </c>
      <c r="AB248" s="1">
        <f t="shared" si="152"/>
        <v>0</v>
      </c>
      <c r="AC248" s="9">
        <f>IFERROR((SUMIF($J$2:J248,K248,$L$2:L248))/(COUNTIF($J$2:J248,K248)),0)</f>
        <v>0.76470588235294112</v>
      </c>
      <c r="AD248" s="9">
        <f>IFERROR((SUMIF($J$2:J248,K248,$M$2:M248))/(COUNTIF($J$2:J248,K248)),0)</f>
        <v>1.1764705882352942</v>
      </c>
      <c r="AE248" s="9">
        <f t="shared" si="153"/>
        <v>-0.41176470588235303</v>
      </c>
      <c r="AF248" s="1">
        <f>IFERROR((SUMIF(K$2:K248,K248,M$2:M248)-M248)/(COUNTIF($K$2:K248,K248)-1),0)</f>
        <v>0.95</v>
      </c>
      <c r="AG248" s="1">
        <f>IFERROR((SUMIF(K$2:K248,K248,L$2:L248)-L248)/(COUNTIF($K$2:K248,K248)-1),0)</f>
        <v>1.95</v>
      </c>
      <c r="AH248" s="1">
        <f t="shared" si="154"/>
        <v>-1</v>
      </c>
      <c r="AI248" s="1">
        <f t="shared" si="155"/>
        <v>0</v>
      </c>
      <c r="AJ248" s="1">
        <f t="shared" si="156"/>
        <v>3</v>
      </c>
      <c r="AK248" s="1">
        <f>SUMIF($J$2:K248,J248,AI$2:AJ248)-AI248</f>
        <v>61</v>
      </c>
      <c r="AL248" s="1">
        <f>SUMIF($AY$2:AZ248,AY248,$BI$2:BJ248)-BI248</f>
        <v>35</v>
      </c>
      <c r="AM248" s="1">
        <f>IFERROR((AK248)/(COUNTIF($J$2:K248,J248)-1),0)</f>
        <v>1.6486486486486487</v>
      </c>
      <c r="AN248" s="1">
        <f>IFERROR((AL248)/(COUNTIF($J$2:K248,K248)-1),0)</f>
        <v>0.94594594594594594</v>
      </c>
      <c r="AT248" s="1" t="str">
        <f t="shared" si="157"/>
        <v>LASK</v>
      </c>
      <c r="AU248" s="1" t="str">
        <f t="shared" si="158"/>
        <v>Wolfsberger AC</v>
      </c>
      <c r="AV248">
        <f t="shared" si="159"/>
        <v>3</v>
      </c>
      <c r="AW248" s="1">
        <f t="shared" si="160"/>
        <v>1</v>
      </c>
      <c r="AY248" t="str">
        <f t="shared" si="161"/>
        <v>Wolfsberger AC</v>
      </c>
      <c r="AZ248" t="str">
        <f t="shared" si="162"/>
        <v>LASK</v>
      </c>
      <c r="BA248">
        <f t="shared" si="163"/>
        <v>3</v>
      </c>
      <c r="BB248">
        <f t="shared" si="164"/>
        <v>1</v>
      </c>
      <c r="BD248" t="str">
        <f t="shared" si="165"/>
        <v>Wolfsberger AC</v>
      </c>
      <c r="BE248" t="str">
        <f t="shared" si="166"/>
        <v>LASK</v>
      </c>
      <c r="BF248">
        <f t="shared" si="167"/>
        <v>1</v>
      </c>
      <c r="BG248">
        <f t="shared" si="168"/>
        <v>3</v>
      </c>
      <c r="BI248">
        <f t="shared" si="169"/>
        <v>3</v>
      </c>
      <c r="BJ248">
        <f t="shared" si="170"/>
        <v>0</v>
      </c>
    </row>
    <row r="249" spans="1:62" x14ac:dyDescent="0.3">
      <c r="A249" t="s">
        <v>47</v>
      </c>
      <c r="B249" s="15" t="s">
        <v>139</v>
      </c>
      <c r="C249" t="s">
        <v>106</v>
      </c>
      <c r="D249" t="s">
        <v>135</v>
      </c>
      <c r="E249" t="s">
        <v>64</v>
      </c>
      <c r="F249" s="11">
        <v>0.6875</v>
      </c>
      <c r="G249">
        <v>26100</v>
      </c>
      <c r="H249" s="1">
        <v>7</v>
      </c>
      <c r="I249" s="1">
        <v>0</v>
      </c>
      <c r="J249" s="1" t="s">
        <v>71</v>
      </c>
      <c r="K249" s="1" t="s">
        <v>58</v>
      </c>
      <c r="L249" s="1">
        <v>4</v>
      </c>
      <c r="M249" s="1">
        <v>1</v>
      </c>
      <c r="N249" s="1" t="str">
        <f t="shared" si="146"/>
        <v>S</v>
      </c>
      <c r="O249" s="1" t="str">
        <f t="shared" si="147"/>
        <v>N</v>
      </c>
      <c r="P249" s="1">
        <f t="shared" si="148"/>
        <v>3</v>
      </c>
      <c r="Q249" s="4">
        <f>IFERROR((SUMIF($J$2:K249,J249,$L$2:M249)-L249)/(COUNTIF($J$2:K249,J249)-1),0)</f>
        <v>1.9487179487179487</v>
      </c>
      <c r="R249" s="4">
        <f>IFERROR((SUMIF($AT$2:AT249,AT249,$AV$2:AW249)-AV249)/(COUNTIF($J$2:K249,J249)-1),0)</f>
        <v>0.64102564102564108</v>
      </c>
      <c r="S249" s="4">
        <f t="shared" si="149"/>
        <v>1.3076923076923075</v>
      </c>
      <c r="T249" s="5">
        <f>IFERROR((SUMIF($AY$2:AZ249,AY249,$BA$2:BB249)-BA249)/(COUNTIF($J$2:K249,K249)-1),0)</f>
        <v>1.2045454545454546</v>
      </c>
      <c r="U249" s="5">
        <f>IFERROR((SUMIF($BD$2:BE249,BD249,$BF$2:BG249)-BF249)/(COUNTIF($J$2:K249,K249)-1),0)</f>
        <v>1.3863636363636365</v>
      </c>
      <c r="V249" s="5">
        <f t="shared" si="150"/>
        <v>-0.18181818181818188</v>
      </c>
      <c r="W249" s="9">
        <f>IFERROR((SUMIF($J$2:J249,J249,L$2:L249)-L249)/(COUNTIF($J$2:J249,J249)-1),0)</f>
        <v>1.9444444444444444</v>
      </c>
      <c r="X249" s="9">
        <f>IFERROR((SUMIF($J$2:J249,J249,M$2:M249)-M249)/(COUNTIF($J$2:J249,J249)-1),0)</f>
        <v>1.3888888888888888</v>
      </c>
      <c r="Y249" s="9">
        <f t="shared" si="151"/>
        <v>0.55555555555555558</v>
      </c>
      <c r="Z249" s="1">
        <f>IFERROR((SUMIF($K$2:K249,J249,$M$2:M249))/(COUNTIF($K$2:K249,J249)),0)</f>
        <v>1.9523809523809523</v>
      </c>
      <c r="AA249" s="1">
        <f>IFERROR((SUMIF($K$2:K249,J249,$L$2:L249))/(COUNTIF($K$2:K249,J249)),0)</f>
        <v>1</v>
      </c>
      <c r="AB249" s="1">
        <f t="shared" si="152"/>
        <v>0.95238095238095233</v>
      </c>
      <c r="AC249" s="9">
        <f>IFERROR((SUMIF($J$2:J249,K249,$L$2:L249))/(COUNTIF($J$2:J249,K249)),0)</f>
        <v>1.3333333333333333</v>
      </c>
      <c r="AD249" s="9">
        <f>IFERROR((SUMIF($J$2:J249,K249,$M$2:M249))/(COUNTIF($J$2:J249,K249)),0)</f>
        <v>1.2857142857142858</v>
      </c>
      <c r="AE249" s="9">
        <f t="shared" si="153"/>
        <v>4.761904761904745E-2</v>
      </c>
      <c r="AF249" s="1">
        <f>IFERROR((SUMIF(K$2:K249,K249,M$2:M249)-M249)/(COUNTIF($K$2:K249,K249)-1),0)</f>
        <v>1.0869565217391304</v>
      </c>
      <c r="AG249" s="1">
        <f>IFERROR((SUMIF(K$2:K249,K249,L$2:L249)-L249)/(COUNTIF($K$2:K249,K249)-1),0)</f>
        <v>1.4782608695652173</v>
      </c>
      <c r="AH249" s="1">
        <f t="shared" si="154"/>
        <v>-0.39130434782608692</v>
      </c>
      <c r="AI249" s="1">
        <f t="shared" si="155"/>
        <v>3</v>
      </c>
      <c r="AJ249" s="1">
        <f t="shared" si="156"/>
        <v>0</v>
      </c>
      <c r="AK249" s="1">
        <f>SUMIF($J$2:K249,J249,AI$2:AJ249)-AI249</f>
        <v>71</v>
      </c>
      <c r="AL249" s="1">
        <f>SUMIF($AY$2:AZ249,AY249,$BI$2:BJ249)-BI249</f>
        <v>51</v>
      </c>
      <c r="AM249" s="1">
        <f>IFERROR((AK249)/(COUNTIF($J$2:K249,J249)-1),0)</f>
        <v>1.8205128205128205</v>
      </c>
      <c r="AN249" s="1">
        <f>IFERROR((AL249)/(COUNTIF($J$2:K249,K249)-1),0)</f>
        <v>1.1590909090909092</v>
      </c>
      <c r="AT249" s="1" t="str">
        <f t="shared" si="157"/>
        <v>SK Rapid Wien</v>
      </c>
      <c r="AU249" s="1" t="str">
        <f t="shared" si="158"/>
        <v>SC Rheindorf Altach</v>
      </c>
      <c r="AV249">
        <f t="shared" si="159"/>
        <v>1</v>
      </c>
      <c r="AW249" s="1">
        <f t="shared" si="160"/>
        <v>4</v>
      </c>
      <c r="AY249" t="str">
        <f t="shared" si="161"/>
        <v>SC Rheindorf Altach</v>
      </c>
      <c r="AZ249" t="str">
        <f t="shared" si="162"/>
        <v>SK Rapid Wien</v>
      </c>
      <c r="BA249">
        <f t="shared" si="163"/>
        <v>1</v>
      </c>
      <c r="BB249">
        <f t="shared" si="164"/>
        <v>4</v>
      </c>
      <c r="BD249" t="str">
        <f t="shared" si="165"/>
        <v>SC Rheindorf Altach</v>
      </c>
      <c r="BE249" t="str">
        <f t="shared" si="166"/>
        <v>SK Rapid Wien</v>
      </c>
      <c r="BF249">
        <f t="shared" si="167"/>
        <v>4</v>
      </c>
      <c r="BG249">
        <f t="shared" si="168"/>
        <v>1</v>
      </c>
      <c r="BI249">
        <f t="shared" si="169"/>
        <v>0</v>
      </c>
      <c r="BJ249">
        <f t="shared" si="170"/>
        <v>3</v>
      </c>
    </row>
    <row r="250" spans="1:62" x14ac:dyDescent="0.3">
      <c r="A250" t="s">
        <v>47</v>
      </c>
      <c r="B250" s="15" t="s">
        <v>140</v>
      </c>
      <c r="C250" t="s">
        <v>106</v>
      </c>
      <c r="D250" t="s">
        <v>135</v>
      </c>
      <c r="E250" t="s">
        <v>64</v>
      </c>
      <c r="F250" s="11">
        <v>0.72916666666666663</v>
      </c>
      <c r="G250">
        <v>4300</v>
      </c>
      <c r="H250" s="1">
        <v>7</v>
      </c>
      <c r="I250" s="1">
        <v>0</v>
      </c>
      <c r="J250" s="1" t="s">
        <v>81</v>
      </c>
      <c r="K250" s="1" t="s">
        <v>40</v>
      </c>
      <c r="L250" s="1">
        <v>4</v>
      </c>
      <c r="M250" s="1">
        <v>0</v>
      </c>
      <c r="N250" s="1" t="str">
        <f t="shared" si="146"/>
        <v>S</v>
      </c>
      <c r="O250" s="1" t="str">
        <f t="shared" si="147"/>
        <v>N</v>
      </c>
      <c r="P250" s="1">
        <f t="shared" si="148"/>
        <v>4</v>
      </c>
      <c r="Q250" s="4">
        <f>IFERROR((SUMIF($J$2:K250,J250,$L$2:M250)-L250)/(COUNTIF($J$2:K250,J250)-1),0)</f>
        <v>1.3333333333333333</v>
      </c>
      <c r="R250" s="4">
        <f>IFERROR((SUMIF($AT$2:AT250,AT250,$AV$2:AW250)-AV250)/(COUNTIF($J$2:K250,J250)-1),0)</f>
        <v>0.75</v>
      </c>
      <c r="S250" s="4">
        <f t="shared" si="149"/>
        <v>0.58333333333333326</v>
      </c>
      <c r="T250" s="5">
        <f>IFERROR((SUMIF($AY$2:AZ250,AY250,$BA$2:BB250)-BA250)/(COUNTIF($J$2:K250,K250)-1),0)</f>
        <v>2.1967213114754101</v>
      </c>
      <c r="U250" s="5">
        <f>IFERROR((SUMIF($BD$2:BE250,BD250,$BF$2:BG250)-BF250)/(COUNTIF($J$2:K250,K250)-1),0)</f>
        <v>0.65573770491803274</v>
      </c>
      <c r="V250" s="5">
        <f t="shared" si="150"/>
        <v>1.5409836065573774</v>
      </c>
      <c r="W250" s="9">
        <f>IFERROR((SUMIF($J$2:J250,J250,L$2:L250)-L250)/(COUNTIF($J$2:J250,J250)-1),0)</f>
        <v>1.3913043478260869</v>
      </c>
      <c r="X250" s="9">
        <f>IFERROR((SUMIF($J$2:J250,J250,M$2:M250)-M250)/(COUNTIF($J$2:J250,J250)-1),0)</f>
        <v>1.5652173913043479</v>
      </c>
      <c r="Y250" s="9">
        <f t="shared" si="151"/>
        <v>-0.17391304347826098</v>
      </c>
      <c r="Z250" s="1">
        <f>IFERROR((SUMIF($K$2:K250,J250,$M$2:M250))/(COUNTIF($K$2:K250,J250)),0)</f>
        <v>1.28</v>
      </c>
      <c r="AA250" s="1">
        <f>IFERROR((SUMIF($K$2:K250,J250,$L$2:L250))/(COUNTIF($K$2:K250,J250)),0)</f>
        <v>1.6</v>
      </c>
      <c r="AB250" s="1">
        <f t="shared" si="152"/>
        <v>-0.32000000000000006</v>
      </c>
      <c r="AC250" s="9">
        <f>IFERROR((SUMIF($J$2:J250,K250,$L$2:L250))/(COUNTIF($J$2:J250,K250)),0)</f>
        <v>2.5172413793103448</v>
      </c>
      <c r="AD250" s="9">
        <f>IFERROR((SUMIF($J$2:J250,K250,$M$2:M250))/(COUNTIF($J$2:J250,K250)),0)</f>
        <v>0.41379310344827586</v>
      </c>
      <c r="AE250" s="9">
        <f t="shared" si="153"/>
        <v>2.103448275862069</v>
      </c>
      <c r="AF250" s="1">
        <f>IFERROR((SUMIF(K$2:K250,K250,M$2:M250)-M250)/(COUNTIF($K$2:K250,K250)-1),0)</f>
        <v>1.90625</v>
      </c>
      <c r="AG250" s="1">
        <f>IFERROR((SUMIF(K$2:K250,K250,L$2:L250)-L250)/(COUNTIF($K$2:K250,K250)-1),0)</f>
        <v>0.875</v>
      </c>
      <c r="AH250" s="1">
        <f t="shared" si="154"/>
        <v>1.03125</v>
      </c>
      <c r="AI250" s="1">
        <f t="shared" si="155"/>
        <v>3</v>
      </c>
      <c r="AJ250" s="1">
        <f t="shared" si="156"/>
        <v>0</v>
      </c>
      <c r="AK250" s="1">
        <f>SUMIF($J$2:K250,J250,AI$2:AJ250)-AI250</f>
        <v>56</v>
      </c>
      <c r="AL250" s="1">
        <f>SUMIF($AY$2:AZ250,AY250,$BI$2:BJ250)-BI250</f>
        <v>135</v>
      </c>
      <c r="AM250" s="1">
        <f>IFERROR((AK250)/(COUNTIF($J$2:K250,J250)-1),0)</f>
        <v>1.1666666666666667</v>
      </c>
      <c r="AN250" s="1">
        <f>IFERROR((AL250)/(COUNTIF($J$2:K250,K250)-1),0)</f>
        <v>2.2131147540983607</v>
      </c>
      <c r="AT250" s="1" t="str">
        <f t="shared" si="157"/>
        <v>FK Austria Wien</v>
      </c>
      <c r="AU250" s="1" t="str">
        <f t="shared" si="158"/>
        <v>Red Bull Salzburg</v>
      </c>
      <c r="AV250">
        <f t="shared" si="159"/>
        <v>0</v>
      </c>
      <c r="AW250" s="1">
        <f t="shared" si="160"/>
        <v>4</v>
      </c>
      <c r="AY250" t="str">
        <f t="shared" si="161"/>
        <v>Red Bull Salzburg</v>
      </c>
      <c r="AZ250" t="str">
        <f t="shared" si="162"/>
        <v>FK Austria Wien</v>
      </c>
      <c r="BA250">
        <f t="shared" si="163"/>
        <v>0</v>
      </c>
      <c r="BB250">
        <f t="shared" si="164"/>
        <v>4</v>
      </c>
      <c r="BD250" t="str">
        <f t="shared" si="165"/>
        <v>Red Bull Salzburg</v>
      </c>
      <c r="BE250" t="str">
        <f t="shared" si="166"/>
        <v>FK Austria Wien</v>
      </c>
      <c r="BF250">
        <f t="shared" si="167"/>
        <v>4</v>
      </c>
      <c r="BG250">
        <f t="shared" si="168"/>
        <v>0</v>
      </c>
      <c r="BI250">
        <f t="shared" si="169"/>
        <v>0</v>
      </c>
      <c r="BJ250">
        <f t="shared" si="170"/>
        <v>3</v>
      </c>
    </row>
    <row r="251" spans="1:62" x14ac:dyDescent="0.3">
      <c r="A251" t="s">
        <v>47</v>
      </c>
      <c r="B251" s="15" t="s">
        <v>140</v>
      </c>
      <c r="C251" t="s">
        <v>106</v>
      </c>
      <c r="D251" t="s">
        <v>135</v>
      </c>
      <c r="E251" t="s">
        <v>64</v>
      </c>
      <c r="F251" s="11">
        <v>0.72916666666666663</v>
      </c>
      <c r="G251">
        <v>5129</v>
      </c>
      <c r="H251" s="1">
        <v>7</v>
      </c>
      <c r="I251" s="1">
        <v>0</v>
      </c>
      <c r="J251" s="1" t="s">
        <v>58</v>
      </c>
      <c r="K251" s="1" t="s">
        <v>68</v>
      </c>
      <c r="L251" s="1">
        <v>0</v>
      </c>
      <c r="M251" s="1">
        <v>0</v>
      </c>
      <c r="N251" s="1" t="str">
        <f t="shared" si="146"/>
        <v>U</v>
      </c>
      <c r="O251" s="1" t="str">
        <f t="shared" si="147"/>
        <v>U</v>
      </c>
      <c r="P251" s="1">
        <f t="shared" si="148"/>
        <v>0</v>
      </c>
      <c r="Q251" s="4">
        <f>IFERROR((SUMIF($J$2:K251,J251,$L$2:M251)-L251)/(COUNTIF($J$2:K251,J251)-1),0)</f>
        <v>1.2</v>
      </c>
      <c r="R251" s="4">
        <f>IFERROR((SUMIF($AT$2:AT251,AT251,$AV$2:AW251)-AV251)/(COUNTIF($J$2:K251,J251)-1),0)</f>
        <v>0.6</v>
      </c>
      <c r="S251" s="4">
        <f t="shared" si="149"/>
        <v>0.6</v>
      </c>
      <c r="T251" s="5">
        <f>IFERROR((SUMIF($AY$2:AZ251,AY251,$BA$2:BB251)-BA251)/(COUNTIF($J$2:K251,K251)-1),0)</f>
        <v>1.9333333333333333</v>
      </c>
      <c r="U251" s="5">
        <f>IFERROR((SUMIF($BD$2:BE251,BD251,$BF$2:BG251)-BF251)/(COUNTIF($J$2:K251,K251)-1),0)</f>
        <v>1.1777777777777778</v>
      </c>
      <c r="V251" s="5">
        <f t="shared" si="150"/>
        <v>0.75555555555555554</v>
      </c>
      <c r="W251" s="9">
        <f>IFERROR((SUMIF($J$2:J251,J251,L$2:L251)-L251)/(COUNTIF($J$2:J251,J251)-1),0)</f>
        <v>1.3333333333333333</v>
      </c>
      <c r="X251" s="9">
        <f>IFERROR((SUMIF($J$2:J251,J251,M$2:M251)-M251)/(COUNTIF($J$2:J251,J251)-1),0)</f>
        <v>1.2857142857142858</v>
      </c>
      <c r="Y251" s="9">
        <f t="shared" si="151"/>
        <v>4.761904761904745E-2</v>
      </c>
      <c r="Z251" s="1">
        <f>IFERROR((SUMIF($K$2:K251,J251,$M$2:M251))/(COUNTIF($K$2:K251,J251)),0)</f>
        <v>1.0833333333333333</v>
      </c>
      <c r="AA251" s="1">
        <f>IFERROR((SUMIF($K$2:K251,J251,$L$2:L251))/(COUNTIF($K$2:K251,J251)),0)</f>
        <v>1.5833333333333333</v>
      </c>
      <c r="AB251" s="1">
        <f t="shared" si="152"/>
        <v>-0.5</v>
      </c>
      <c r="AC251" s="9">
        <f>IFERROR((SUMIF($J$2:J251,K251,$L$2:L251))/(COUNTIF($J$2:J251,K251)),0)</f>
        <v>1.9583333333333333</v>
      </c>
      <c r="AD251" s="9">
        <f>IFERROR((SUMIF($J$2:J251,K251,$M$2:M251))/(COUNTIF($J$2:J251,K251)),0)</f>
        <v>1</v>
      </c>
      <c r="AE251" s="9">
        <f t="shared" si="153"/>
        <v>0.95833333333333326</v>
      </c>
      <c r="AF251" s="1">
        <f>IFERROR((SUMIF(K$2:K251,K251,M$2:M251)-M251)/(COUNTIF($K$2:K251,K251)-1),0)</f>
        <v>1.9047619047619047</v>
      </c>
      <c r="AG251" s="1">
        <f>IFERROR((SUMIF(K$2:K251,K251,L$2:L251)-L251)/(COUNTIF($K$2:K251,K251)-1),0)</f>
        <v>1.3809523809523809</v>
      </c>
      <c r="AH251" s="1">
        <f t="shared" si="154"/>
        <v>0.52380952380952372</v>
      </c>
      <c r="AI251" s="1">
        <f t="shared" si="155"/>
        <v>1</v>
      </c>
      <c r="AJ251" s="1">
        <f t="shared" si="156"/>
        <v>1</v>
      </c>
      <c r="AK251" s="1">
        <f>SUMIF($J$2:K251,J251,AI$2:AJ251)-AI251</f>
        <v>51</v>
      </c>
      <c r="AL251" s="1">
        <f>SUMIF($AY$2:AZ251,AY251,$BI$2:BJ251)-BI251</f>
        <v>87</v>
      </c>
      <c r="AM251" s="1">
        <f>IFERROR((AK251)/(COUNTIF($J$2:K251,J251)-1),0)</f>
        <v>1.1333333333333333</v>
      </c>
      <c r="AN251" s="1">
        <f>IFERROR((AL251)/(COUNTIF($J$2:K251,K251)-1),0)</f>
        <v>1.9333333333333333</v>
      </c>
      <c r="AT251" s="1" t="str">
        <f t="shared" si="157"/>
        <v>SC Rheindorf Altach</v>
      </c>
      <c r="AU251" s="1" t="str">
        <f t="shared" si="158"/>
        <v>SK Sturm Graz</v>
      </c>
      <c r="AV251">
        <f t="shared" si="159"/>
        <v>0</v>
      </c>
      <c r="AW251" s="1">
        <f t="shared" si="160"/>
        <v>0</v>
      </c>
      <c r="AY251" t="str">
        <f t="shared" si="161"/>
        <v>SK Sturm Graz</v>
      </c>
      <c r="AZ251" t="str">
        <f t="shared" si="162"/>
        <v>SC Rheindorf Altach</v>
      </c>
      <c r="BA251">
        <f t="shared" si="163"/>
        <v>0</v>
      </c>
      <c r="BB251">
        <f t="shared" si="164"/>
        <v>0</v>
      </c>
      <c r="BD251" t="str">
        <f t="shared" si="165"/>
        <v>SK Sturm Graz</v>
      </c>
      <c r="BE251" t="str">
        <f t="shared" si="166"/>
        <v>SC Rheindorf Altach</v>
      </c>
      <c r="BF251">
        <f t="shared" si="167"/>
        <v>0</v>
      </c>
      <c r="BG251">
        <f t="shared" si="168"/>
        <v>0</v>
      </c>
      <c r="BI251">
        <f t="shared" si="169"/>
        <v>1</v>
      </c>
      <c r="BJ251">
        <f t="shared" si="170"/>
        <v>1</v>
      </c>
    </row>
    <row r="252" spans="1:62" x14ac:dyDescent="0.3">
      <c r="A252" t="s">
        <v>47</v>
      </c>
      <c r="B252" s="15" t="s">
        <v>140</v>
      </c>
      <c r="C252" t="s">
        <v>106</v>
      </c>
      <c r="D252" t="s">
        <v>135</v>
      </c>
      <c r="E252" t="s">
        <v>64</v>
      </c>
      <c r="F252" s="11">
        <v>0.72916666666666663</v>
      </c>
      <c r="G252">
        <v>2901</v>
      </c>
      <c r="H252" s="1">
        <v>7</v>
      </c>
      <c r="I252" s="1">
        <v>0</v>
      </c>
      <c r="J252" s="1" t="s">
        <v>76</v>
      </c>
      <c r="K252" s="1" t="s">
        <v>0</v>
      </c>
      <c r="L252" s="1">
        <v>2</v>
      </c>
      <c r="M252" s="1">
        <v>1</v>
      </c>
      <c r="N252" s="1" t="str">
        <f t="shared" si="146"/>
        <v>S</v>
      </c>
      <c r="O252" s="1" t="str">
        <f t="shared" si="147"/>
        <v>N</v>
      </c>
      <c r="P252" s="1">
        <f t="shared" si="148"/>
        <v>1</v>
      </c>
      <c r="Q252" s="4">
        <f>IFERROR((SUMIF($J$2:K252,J252,$L$2:M252)-L252)/(COUNTIF($J$2:K252,J252)-1),0)</f>
        <v>1.575</v>
      </c>
      <c r="R252" s="4">
        <f>IFERROR((SUMIF($AT$2:AT252,AT252,$AV$2:AW252)-AV252)/(COUNTIF($J$2:K252,J252)-1),0)</f>
        <v>0.7</v>
      </c>
      <c r="S252" s="4">
        <f t="shared" si="149"/>
        <v>0.875</v>
      </c>
      <c r="T252" s="5">
        <f>IFERROR((SUMIF($AY$2:AZ252,AY252,$BA$2:BB252)-BA252)/(COUNTIF($J$2:K252,K252)-1),0)</f>
        <v>1.3947368421052631</v>
      </c>
      <c r="U252" s="5">
        <f>IFERROR((SUMIF($BD$2:BE252,BD252,$BF$2:BG252)-BF252)/(COUNTIF($J$2:K252,K252)-1),0)</f>
        <v>1.2105263157894737</v>
      </c>
      <c r="V252" s="5">
        <f t="shared" si="150"/>
        <v>0.18421052631578938</v>
      </c>
      <c r="W252" s="9">
        <f>IFERROR((SUMIF($J$2:J252,J252,L$2:L252)-L252)/(COUNTIF($J$2:J252,J252)-1),0)</f>
        <v>1.4736842105263157</v>
      </c>
      <c r="X252" s="9">
        <f>IFERROR((SUMIF($J$2:J252,J252,M$2:M252)-M252)/(COUNTIF($J$2:J252,J252)-1),0)</f>
        <v>1.4736842105263157</v>
      </c>
      <c r="Y252" s="9">
        <f t="shared" si="151"/>
        <v>0</v>
      </c>
      <c r="Z252" s="1">
        <f>IFERROR((SUMIF($K$2:K252,J252,$M$2:M252))/(COUNTIF($K$2:K252,J252)),0)</f>
        <v>1.6666666666666667</v>
      </c>
      <c r="AA252" s="1">
        <f>IFERROR((SUMIF($K$2:K252,J252,$L$2:L252))/(COUNTIF($K$2:K252,J252)),0)</f>
        <v>1.4285714285714286</v>
      </c>
      <c r="AB252" s="1">
        <f t="shared" si="152"/>
        <v>0.23809523809523814</v>
      </c>
      <c r="AC252" s="9">
        <f>IFERROR((SUMIF($J$2:J252,K252,$L$2:L252))/(COUNTIF($J$2:J252,K252)),0)</f>
        <v>1.5</v>
      </c>
      <c r="AD252" s="9">
        <f>IFERROR((SUMIF($J$2:J252,K252,$M$2:M252))/(COUNTIF($J$2:J252,K252)),0)</f>
        <v>1.1111111111111112</v>
      </c>
      <c r="AE252" s="9">
        <f t="shared" si="153"/>
        <v>0.38888888888888884</v>
      </c>
      <c r="AF252" s="1">
        <f>IFERROR((SUMIF(K$2:K252,K252,M$2:M252)-M252)/(COUNTIF($K$2:K252,K252)-1),0)</f>
        <v>1.3</v>
      </c>
      <c r="AG252" s="1">
        <f>IFERROR((SUMIF(K$2:K252,K252,L$2:L252)-L252)/(COUNTIF($K$2:K252,K252)-1),0)</f>
        <v>1.3</v>
      </c>
      <c r="AH252" s="1">
        <f t="shared" si="154"/>
        <v>0</v>
      </c>
      <c r="AI252" s="1">
        <f t="shared" si="155"/>
        <v>3</v>
      </c>
      <c r="AJ252" s="1">
        <f t="shared" si="156"/>
        <v>0</v>
      </c>
      <c r="AK252" s="1">
        <f>SUMIF($J$2:K252,J252,AI$2:AJ252)-AI252</f>
        <v>56</v>
      </c>
      <c r="AL252" s="1">
        <f>SUMIF($AY$2:AZ252,AY252,$BI$2:BJ252)-BI252</f>
        <v>61</v>
      </c>
      <c r="AM252" s="1">
        <f>IFERROR((AK252)/(COUNTIF($J$2:K252,J252)-1),0)</f>
        <v>1.4</v>
      </c>
      <c r="AN252" s="1">
        <f>IFERROR((AL252)/(COUNTIF($J$2:K252,K252)-1),0)</f>
        <v>1.6052631578947369</v>
      </c>
      <c r="AT252" s="1" t="str">
        <f t="shared" si="157"/>
        <v>SV Mattersburg</v>
      </c>
      <c r="AU252" s="1" t="str">
        <f t="shared" si="158"/>
        <v>LASK</v>
      </c>
      <c r="AV252">
        <f t="shared" si="159"/>
        <v>1</v>
      </c>
      <c r="AW252" s="1">
        <f t="shared" si="160"/>
        <v>2</v>
      </c>
      <c r="AY252" t="str">
        <f t="shared" si="161"/>
        <v>LASK</v>
      </c>
      <c r="AZ252" t="str">
        <f t="shared" si="162"/>
        <v>SV Mattersburg</v>
      </c>
      <c r="BA252">
        <f t="shared" si="163"/>
        <v>1</v>
      </c>
      <c r="BB252">
        <f t="shared" si="164"/>
        <v>2</v>
      </c>
      <c r="BD252" t="str">
        <f t="shared" si="165"/>
        <v>LASK</v>
      </c>
      <c r="BE252" t="str">
        <f t="shared" si="166"/>
        <v>SV Mattersburg</v>
      </c>
      <c r="BF252">
        <f t="shared" si="167"/>
        <v>2</v>
      </c>
      <c r="BG252">
        <f t="shared" si="168"/>
        <v>1</v>
      </c>
      <c r="BI252">
        <f t="shared" si="169"/>
        <v>0</v>
      </c>
      <c r="BJ252">
        <f t="shared" si="170"/>
        <v>3</v>
      </c>
    </row>
    <row r="253" spans="1:62" x14ac:dyDescent="0.3">
      <c r="A253" t="s">
        <v>47</v>
      </c>
      <c r="B253" s="15" t="s">
        <v>140</v>
      </c>
      <c r="C253" t="s">
        <v>106</v>
      </c>
      <c r="D253" t="s">
        <v>135</v>
      </c>
      <c r="E253" t="s">
        <v>64</v>
      </c>
      <c r="F253" s="11">
        <v>0.72916666666666663</v>
      </c>
      <c r="G253">
        <v>2150</v>
      </c>
      <c r="H253" s="1">
        <v>7</v>
      </c>
      <c r="I253" s="1">
        <v>0</v>
      </c>
      <c r="J253" s="1" t="s">
        <v>56</v>
      </c>
      <c r="K253" s="1" t="s">
        <v>65</v>
      </c>
      <c r="L253" s="1">
        <v>0</v>
      </c>
      <c r="M253" s="1">
        <v>2</v>
      </c>
      <c r="N253" s="1" t="str">
        <f t="shared" si="146"/>
        <v>N</v>
      </c>
      <c r="O253" s="1" t="str">
        <f t="shared" si="147"/>
        <v>S</v>
      </c>
      <c r="P253" s="1">
        <f t="shared" si="148"/>
        <v>-2</v>
      </c>
      <c r="Q253" s="4">
        <f>IFERROR((SUMIF($J$2:K253,J253,$L$2:M253)-L253)/(COUNTIF($J$2:K253,J253)-1),0)</f>
        <v>1.7027027027027026</v>
      </c>
      <c r="R253" s="4">
        <f>IFERROR((SUMIF($AT$2:AT253,AT253,$AV$2:AW253)-AV253)/(COUNTIF($J$2:K253,J253)-1),0)</f>
        <v>0.70270270270270274</v>
      </c>
      <c r="S253" s="4">
        <f t="shared" si="149"/>
        <v>0.99999999999999989</v>
      </c>
      <c r="T253" s="5">
        <f>IFERROR((SUMIF($AY$2:AZ253,AY253,$BA$2:BB253)-BA253)/(COUNTIF($J$2:K253,K253)-1),0)</f>
        <v>0.75</v>
      </c>
      <c r="U253" s="5">
        <f>IFERROR((SUMIF($BD$2:BE253,BD253,$BF$2:BG253)-BF253)/(COUNTIF($J$2:K253,K253)-1),0)</f>
        <v>2.1944444444444446</v>
      </c>
      <c r="V253" s="5">
        <f t="shared" si="150"/>
        <v>-1.4444444444444446</v>
      </c>
      <c r="W253" s="9">
        <f>IFERROR((SUMIF($J$2:J253,J253,L$2:L253)-L253)/(COUNTIF($J$2:J253,J253)-1),0)</f>
        <v>2</v>
      </c>
      <c r="X253" s="9">
        <f>IFERROR((SUMIF($J$2:J253,J253,M$2:M253)-M253)/(COUNTIF($J$2:J253,J253)-1),0)</f>
        <v>1.5294117647058822</v>
      </c>
      <c r="Y253" s="9">
        <f t="shared" si="151"/>
        <v>0.47058823529411775</v>
      </c>
      <c r="Z253" s="1">
        <f>IFERROR((SUMIF($K$2:K253,J253,$M$2:M253))/(COUNTIF($K$2:K253,J253)),0)</f>
        <v>1.45</v>
      </c>
      <c r="AA253" s="1">
        <f>IFERROR((SUMIF($K$2:K253,J253,$L$2:L253))/(COUNTIF($K$2:K253,J253)),0)</f>
        <v>2.1</v>
      </c>
      <c r="AB253" s="1">
        <f t="shared" si="152"/>
        <v>-0.65000000000000013</v>
      </c>
      <c r="AC253" s="9">
        <f>IFERROR((SUMIF($J$2:J253,K253,$L$2:L253))/(COUNTIF($J$2:J253,K253)),0)</f>
        <v>0.61111111111111116</v>
      </c>
      <c r="AD253" s="9">
        <f>IFERROR((SUMIF($J$2:J253,K253,$M$2:M253))/(COUNTIF($J$2:J253,K253)),0)</f>
        <v>2.0555555555555554</v>
      </c>
      <c r="AE253" s="9">
        <f t="shared" si="153"/>
        <v>-1.4444444444444442</v>
      </c>
      <c r="AF253" s="1">
        <f>IFERROR((SUMIF(K$2:K253,K253,M$2:M253)-M253)/(COUNTIF($K$2:K253,K253)-1),0)</f>
        <v>0.88888888888888884</v>
      </c>
      <c r="AG253" s="1">
        <f>IFERROR((SUMIF(K$2:K253,K253,L$2:L253)-L253)/(COUNTIF($K$2:K253,K253)-1),0)</f>
        <v>2.3333333333333335</v>
      </c>
      <c r="AH253" s="1">
        <f t="shared" si="154"/>
        <v>-1.4444444444444446</v>
      </c>
      <c r="AI253" s="1">
        <f t="shared" si="155"/>
        <v>0</v>
      </c>
      <c r="AJ253" s="1">
        <f t="shared" si="156"/>
        <v>3</v>
      </c>
      <c r="AK253" s="1">
        <f>SUMIF($J$2:K253,J253,AI$2:AJ253)-AI253</f>
        <v>54</v>
      </c>
      <c r="AL253" s="1">
        <f>SUMIF($AY$2:AZ253,AY253,$BI$2:BJ253)-BI253</f>
        <v>17</v>
      </c>
      <c r="AM253" s="1">
        <f>IFERROR((AK253)/(COUNTIF($J$2:K253,J253)-1),0)</f>
        <v>1.4594594594594594</v>
      </c>
      <c r="AN253" s="1">
        <f>IFERROR((AL253)/(COUNTIF($J$2:K253,K253)-1),0)</f>
        <v>0.47222222222222221</v>
      </c>
      <c r="AT253" s="1" t="str">
        <f t="shared" si="157"/>
        <v>FC Admira Wacker Mödling</v>
      </c>
      <c r="AU253" s="1" t="str">
        <f t="shared" si="158"/>
        <v>SKN St. Pölten</v>
      </c>
      <c r="AV253">
        <f t="shared" si="159"/>
        <v>2</v>
      </c>
      <c r="AW253" s="1">
        <f t="shared" si="160"/>
        <v>0</v>
      </c>
      <c r="AY253" t="str">
        <f t="shared" si="161"/>
        <v>SKN St. Pölten</v>
      </c>
      <c r="AZ253" t="str">
        <f t="shared" si="162"/>
        <v>FC Admira Wacker Mödling</v>
      </c>
      <c r="BA253">
        <f t="shared" si="163"/>
        <v>2</v>
      </c>
      <c r="BB253">
        <f t="shared" si="164"/>
        <v>0</v>
      </c>
      <c r="BD253" t="str">
        <f t="shared" si="165"/>
        <v>SKN St. Pölten</v>
      </c>
      <c r="BE253" t="str">
        <f t="shared" si="166"/>
        <v>FC Admira Wacker Mödling</v>
      </c>
      <c r="BF253">
        <f t="shared" si="167"/>
        <v>0</v>
      </c>
      <c r="BG253">
        <f t="shared" si="168"/>
        <v>2</v>
      </c>
      <c r="BI253">
        <f t="shared" si="169"/>
        <v>3</v>
      </c>
      <c r="BJ253">
        <f t="shared" si="170"/>
        <v>0</v>
      </c>
    </row>
    <row r="254" spans="1:62" x14ac:dyDescent="0.3">
      <c r="A254" t="s">
        <v>47</v>
      </c>
      <c r="B254" s="15" t="s">
        <v>140</v>
      </c>
      <c r="C254" t="s">
        <v>106</v>
      </c>
      <c r="D254" t="s">
        <v>135</v>
      </c>
      <c r="E254" t="s">
        <v>64</v>
      </c>
      <c r="F254" s="11">
        <v>0.72916666666666663</v>
      </c>
      <c r="G254">
        <v>4000</v>
      </c>
      <c r="H254" s="1">
        <v>7</v>
      </c>
      <c r="I254" s="1">
        <v>0</v>
      </c>
      <c r="J254" s="1" t="s">
        <v>49</v>
      </c>
      <c r="K254" s="1" t="s">
        <v>71</v>
      </c>
      <c r="L254" s="1">
        <v>0</v>
      </c>
      <c r="M254" s="1">
        <v>0</v>
      </c>
      <c r="N254" s="1" t="str">
        <f t="shared" si="146"/>
        <v>U</v>
      </c>
      <c r="O254" s="1" t="str">
        <f t="shared" si="147"/>
        <v>U</v>
      </c>
      <c r="P254" s="1">
        <f t="shared" si="148"/>
        <v>0</v>
      </c>
      <c r="Q254" s="4">
        <f>IFERROR((SUMIF($J$2:K254,J254,$L$2:M254)-L254)/(COUNTIF($J$2:K254,J254)-1),0)</f>
        <v>0.92105263157894735</v>
      </c>
      <c r="R254" s="4">
        <f>IFERROR((SUMIF($AT$2:AT254,AT254,$AV$2:AW254)-AV254)/(COUNTIF($J$2:K254,J254)-1),0)</f>
        <v>0.52631578947368418</v>
      </c>
      <c r="S254" s="4">
        <f t="shared" si="149"/>
        <v>0.39473684210526316</v>
      </c>
      <c r="T254" s="5">
        <f>IFERROR((SUMIF($AY$2:AZ254,AY254,$BA$2:BB254)-BA254)/(COUNTIF($J$2:K254,K254)-1),0)</f>
        <v>2</v>
      </c>
      <c r="U254" s="5">
        <f>IFERROR((SUMIF($BD$2:BE254,BD254,$BF$2:BG254)-BF254)/(COUNTIF($J$2:K254,K254)-1),0)</f>
        <v>1.175</v>
      </c>
      <c r="V254" s="5">
        <f t="shared" si="150"/>
        <v>0.82499999999999996</v>
      </c>
      <c r="W254" s="9">
        <f>IFERROR((SUMIF($J$2:J254,J254,L$2:L254)-L254)/(COUNTIF($J$2:J254,J254)-1),0)</f>
        <v>0.76470588235294112</v>
      </c>
      <c r="X254" s="9">
        <f>IFERROR((SUMIF($J$2:J254,J254,M$2:M254)-M254)/(COUNTIF($J$2:J254,J254)-1),0)</f>
        <v>1.1764705882352942</v>
      </c>
      <c r="Y254" s="9">
        <f t="shared" si="151"/>
        <v>-0.41176470588235303</v>
      </c>
      <c r="Z254" s="1">
        <f>IFERROR((SUMIF($K$2:K254,J254,$M$2:M254))/(COUNTIF($K$2:K254,J254)),0)</f>
        <v>1.0476190476190477</v>
      </c>
      <c r="AA254" s="1">
        <f>IFERROR((SUMIF($K$2:K254,J254,$L$2:L254))/(COUNTIF($K$2:K254,J254)),0)</f>
        <v>1.9047619047619047</v>
      </c>
      <c r="AB254" s="1">
        <f t="shared" si="152"/>
        <v>-0.85714285714285698</v>
      </c>
      <c r="AC254" s="9">
        <f>IFERROR((SUMIF($J$2:J254,K254,$L$2:L254))/(COUNTIF($J$2:J254,K254)),0)</f>
        <v>2.0526315789473686</v>
      </c>
      <c r="AD254" s="9">
        <f>IFERROR((SUMIF($J$2:J254,K254,$M$2:M254))/(COUNTIF($J$2:J254,K254)),0)</f>
        <v>1.368421052631579</v>
      </c>
      <c r="AE254" s="9">
        <f t="shared" si="153"/>
        <v>0.6842105263157896</v>
      </c>
      <c r="AF254" s="1">
        <f>IFERROR((SUMIF(K$2:K254,K254,M$2:M254)-M254)/(COUNTIF($K$2:K254,K254)-1),0)</f>
        <v>1.9523809523809523</v>
      </c>
      <c r="AG254" s="1">
        <f>IFERROR((SUMIF(K$2:K254,K254,L$2:L254)-L254)/(COUNTIF($K$2:K254,K254)-1),0)</f>
        <v>1</v>
      </c>
      <c r="AH254" s="1">
        <f t="shared" si="154"/>
        <v>0.95238095238095233</v>
      </c>
      <c r="AI254" s="1">
        <f t="shared" si="155"/>
        <v>1</v>
      </c>
      <c r="AJ254" s="1">
        <f t="shared" si="156"/>
        <v>1</v>
      </c>
      <c r="AK254" s="1">
        <f>SUMIF($J$2:K254,J254,AI$2:AJ254)-AI254</f>
        <v>38</v>
      </c>
      <c r="AL254" s="1">
        <f>SUMIF($AY$2:AZ254,AY254,$BI$2:BJ254)-BI254</f>
        <v>74</v>
      </c>
      <c r="AM254" s="1">
        <f>IFERROR((AK254)/(COUNTIF($J$2:K254,J254)-1),0)</f>
        <v>1</v>
      </c>
      <c r="AN254" s="1">
        <f>IFERROR((AL254)/(COUNTIF($J$2:K254,K254)-1),0)</f>
        <v>1.85</v>
      </c>
      <c r="AT254" s="1" t="str">
        <f t="shared" si="157"/>
        <v>Wolfsberger AC</v>
      </c>
      <c r="AU254" s="1" t="str">
        <f t="shared" si="158"/>
        <v>SK Rapid Wien</v>
      </c>
      <c r="AV254">
        <f t="shared" si="159"/>
        <v>0</v>
      </c>
      <c r="AW254" s="1">
        <f t="shared" si="160"/>
        <v>0</v>
      </c>
      <c r="AY254" t="str">
        <f t="shared" si="161"/>
        <v>SK Rapid Wien</v>
      </c>
      <c r="AZ254" t="str">
        <f t="shared" si="162"/>
        <v>Wolfsberger AC</v>
      </c>
      <c r="BA254">
        <f t="shared" si="163"/>
        <v>0</v>
      </c>
      <c r="BB254">
        <f t="shared" si="164"/>
        <v>0</v>
      </c>
      <c r="BD254" t="str">
        <f t="shared" si="165"/>
        <v>SK Rapid Wien</v>
      </c>
      <c r="BE254" t="str">
        <f t="shared" si="166"/>
        <v>Wolfsberger AC</v>
      </c>
      <c r="BF254">
        <f t="shared" si="167"/>
        <v>0</v>
      </c>
      <c r="BG254">
        <f t="shared" si="168"/>
        <v>0</v>
      </c>
      <c r="BI254">
        <f t="shared" si="169"/>
        <v>1</v>
      </c>
      <c r="BJ254">
        <f t="shared" si="170"/>
        <v>1</v>
      </c>
    </row>
    <row r="255" spans="1:62" x14ac:dyDescent="0.3">
      <c r="A255" t="s">
        <v>198</v>
      </c>
      <c r="B255" s="15" t="s">
        <v>199</v>
      </c>
      <c r="C255" t="s">
        <v>106</v>
      </c>
      <c r="D255" t="s">
        <v>135</v>
      </c>
      <c r="E255" t="s">
        <v>61</v>
      </c>
      <c r="F255" s="11">
        <v>0.77083333333333337</v>
      </c>
      <c r="G255">
        <v>3200</v>
      </c>
      <c r="H255" s="1">
        <v>4</v>
      </c>
      <c r="I255" s="1">
        <v>0</v>
      </c>
      <c r="J255" s="1" t="s">
        <v>200</v>
      </c>
      <c r="K255" s="1" t="s">
        <v>65</v>
      </c>
      <c r="L255" s="1">
        <v>0</v>
      </c>
      <c r="M255" s="1">
        <v>2</v>
      </c>
      <c r="N255" s="1" t="str">
        <f t="shared" si="146"/>
        <v>N</v>
      </c>
      <c r="O255" s="1" t="str">
        <f t="shared" si="147"/>
        <v>S</v>
      </c>
      <c r="P255" s="1">
        <f t="shared" si="148"/>
        <v>-2</v>
      </c>
      <c r="Q255" s="4">
        <f>IFERROR((SUMIF($J$2:K255,J255,$L$2:M255)-L255)/(COUNTIF($J$2:K255,J255)-1),0)</f>
        <v>0</v>
      </c>
      <c r="R255" s="4">
        <f>IFERROR((SUMIF($AT$2:AT255,AT255,$AV$2:AW255)-AV255)/(COUNTIF($J$2:K255,J255)-1),0)</f>
        <v>0</v>
      </c>
      <c r="S255" s="4">
        <f t="shared" si="149"/>
        <v>0</v>
      </c>
      <c r="T255" s="5">
        <f>IFERROR((SUMIF($AY$2:AZ255,AY255,$BA$2:BB255)-BA255)/(COUNTIF($J$2:K255,K255)-1),0)</f>
        <v>0.78378378378378377</v>
      </c>
      <c r="U255" s="5">
        <f>IFERROR((SUMIF($BD$2:BE255,BD255,$BF$2:BG255)-BF255)/(COUNTIF($J$2:K255,K255)-1),0)</f>
        <v>2.1351351351351351</v>
      </c>
      <c r="V255" s="5">
        <f t="shared" si="150"/>
        <v>-1.3513513513513513</v>
      </c>
      <c r="W255" s="9">
        <f>IFERROR((SUMIF($J$2:J255,J255,L$2:L255)-L255)/(COUNTIF($J$2:J255,J255)-1),0)</f>
        <v>0</v>
      </c>
      <c r="X255" s="9">
        <f>IFERROR((SUMIF($J$2:J255,J255,M$2:M255)-M255)/(COUNTIF($J$2:J255,J255)-1),0)</f>
        <v>0</v>
      </c>
      <c r="Y255" s="9">
        <f t="shared" si="151"/>
        <v>0</v>
      </c>
      <c r="Z255" s="1">
        <f>IFERROR((SUMIF($K$2:K255,J255,$M$2:M255))/(COUNTIF($K$2:K255,J255)),0)</f>
        <v>0</v>
      </c>
      <c r="AA255" s="1">
        <f>IFERROR((SUMIF($K$2:K255,J255,$L$2:L255))/(COUNTIF($K$2:K255,J255)),0)</f>
        <v>0</v>
      </c>
      <c r="AB255" s="1">
        <f t="shared" si="152"/>
        <v>0</v>
      </c>
      <c r="AC255" s="9">
        <f>IFERROR((SUMIF($J$2:J255,K255,$L$2:L255))/(COUNTIF($J$2:J255,K255)),0)</f>
        <v>0.61111111111111116</v>
      </c>
      <c r="AD255" s="9">
        <f>IFERROR((SUMIF($J$2:J255,K255,$M$2:M255))/(COUNTIF($J$2:J255,K255)),0)</f>
        <v>2.0555555555555554</v>
      </c>
      <c r="AE255" s="9">
        <f t="shared" si="153"/>
        <v>-1.4444444444444442</v>
      </c>
      <c r="AF255" s="1">
        <f>IFERROR((SUMIF(K$2:K255,K255,M$2:M255)-M255)/(COUNTIF($K$2:K255,K255)-1),0)</f>
        <v>0.94736842105263153</v>
      </c>
      <c r="AG255" s="1">
        <f>IFERROR((SUMIF(K$2:K255,K255,L$2:L255)-L255)/(COUNTIF($K$2:K255,K255)-1),0)</f>
        <v>2.2105263157894739</v>
      </c>
      <c r="AH255" s="1">
        <f t="shared" si="154"/>
        <v>-1.2631578947368425</v>
      </c>
      <c r="AI255" s="1">
        <f t="shared" si="155"/>
        <v>0</v>
      </c>
      <c r="AJ255" s="1">
        <f t="shared" si="156"/>
        <v>3</v>
      </c>
      <c r="AK255" s="1">
        <f>SUMIF($J$2:K255,J255,AI$2:AJ255)-AI255</f>
        <v>0</v>
      </c>
      <c r="AL255" s="1">
        <f>SUMIF($AY$2:AZ255,AY255,$BI$2:BJ255)-BI255</f>
        <v>20</v>
      </c>
      <c r="AM255" s="1">
        <f>IFERROR((AK255)/(COUNTIF($J$2:K255,J255)-1),0)</f>
        <v>0</v>
      </c>
      <c r="AN255" s="1">
        <f>IFERROR((AL255)/(COUNTIF($J$2:K255,K255)-1),0)</f>
        <v>0.54054054054054057</v>
      </c>
      <c r="AT255" s="1" t="str">
        <f t="shared" si="157"/>
        <v>SC Wiener Neustadt</v>
      </c>
      <c r="AU255" s="1" t="str">
        <f t="shared" si="158"/>
        <v>SKN St. Pölten</v>
      </c>
      <c r="AV255">
        <f t="shared" si="159"/>
        <v>2</v>
      </c>
      <c r="AW255" s="1">
        <f t="shared" si="160"/>
        <v>0</v>
      </c>
      <c r="AY255" t="str">
        <f t="shared" si="161"/>
        <v>SKN St. Pölten</v>
      </c>
      <c r="AZ255" t="str">
        <f t="shared" si="162"/>
        <v>SC Wiener Neustadt</v>
      </c>
      <c r="BA255">
        <f t="shared" si="163"/>
        <v>2</v>
      </c>
      <c r="BB255">
        <f t="shared" si="164"/>
        <v>0</v>
      </c>
      <c r="BD255" t="str">
        <f t="shared" si="165"/>
        <v>SKN St. Pölten</v>
      </c>
      <c r="BE255" t="str">
        <f t="shared" si="166"/>
        <v>SC Wiener Neustadt</v>
      </c>
      <c r="BF255">
        <f t="shared" si="167"/>
        <v>0</v>
      </c>
      <c r="BG255">
        <f t="shared" si="168"/>
        <v>2</v>
      </c>
      <c r="BI255">
        <f t="shared" si="169"/>
        <v>3</v>
      </c>
      <c r="BJ255">
        <f t="shared" si="170"/>
        <v>0</v>
      </c>
    </row>
    <row r="256" spans="1:62" x14ac:dyDescent="0.3">
      <c r="A256" t="s">
        <v>201</v>
      </c>
      <c r="B256" s="15" t="s">
        <v>202</v>
      </c>
      <c r="C256" t="s">
        <v>106</v>
      </c>
      <c r="D256" t="s">
        <v>203</v>
      </c>
      <c r="E256" t="s">
        <v>64</v>
      </c>
      <c r="F256" s="11">
        <v>0.64583333333333337</v>
      </c>
      <c r="G256">
        <v>4844</v>
      </c>
      <c r="H256" s="1">
        <v>3</v>
      </c>
      <c r="I256" s="1">
        <v>0</v>
      </c>
      <c r="J256" s="1" t="s">
        <v>65</v>
      </c>
      <c r="K256" s="1" t="s">
        <v>200</v>
      </c>
      <c r="L256" s="1">
        <v>1</v>
      </c>
      <c r="M256" s="1">
        <v>1</v>
      </c>
      <c r="N256" s="1" t="str">
        <f t="shared" si="146"/>
        <v>U</v>
      </c>
      <c r="O256" s="1" t="str">
        <f t="shared" si="147"/>
        <v>U</v>
      </c>
      <c r="P256" s="1">
        <f t="shared" si="148"/>
        <v>0</v>
      </c>
      <c r="Q256" s="4">
        <f>IFERROR((SUMIF($J$2:K256,J256,$L$2:M256)-L256)/(COUNTIF($J$2:K256,J256)-1),0)</f>
        <v>0.81578947368421051</v>
      </c>
      <c r="R256" s="4">
        <f>IFERROR((SUMIF($AT$2:AT256,AT256,$AV$2:AW256)-AV256)/(COUNTIF($J$2:K256,J256)-1),0)</f>
        <v>0.97368421052631582</v>
      </c>
      <c r="S256" s="4">
        <f t="shared" si="149"/>
        <v>-0.15789473684210531</v>
      </c>
      <c r="T256" s="5">
        <f>IFERROR((SUMIF($AY$2:AZ256,AY256,$BA$2:BB256)-BA256)/(COUNTIF($J$2:K256,K256)-1),0)</f>
        <v>0</v>
      </c>
      <c r="U256" s="5">
        <f>IFERROR((SUMIF($BD$2:BE256,BD256,$BF$2:BG256)-BF256)/(COUNTIF($J$2:K256,K256)-1),0)</f>
        <v>2</v>
      </c>
      <c r="V256" s="5">
        <f t="shared" si="150"/>
        <v>-2</v>
      </c>
      <c r="W256" s="9">
        <f>IFERROR((SUMIF($J$2:J256,J256,L$2:L256)-L256)/(COUNTIF($J$2:J256,J256)-1),0)</f>
        <v>0.61111111111111116</v>
      </c>
      <c r="X256" s="9">
        <f>IFERROR((SUMIF($J$2:J256,J256,M$2:M256)-M256)/(COUNTIF($J$2:J256,J256)-1),0)</f>
        <v>2.0555555555555554</v>
      </c>
      <c r="Y256" s="9">
        <f t="shared" si="151"/>
        <v>-1.4444444444444442</v>
      </c>
      <c r="Z256" s="1">
        <f>IFERROR((SUMIF($K$2:K256,J256,$M$2:M256))/(COUNTIF($K$2:K256,J256)),0)</f>
        <v>1</v>
      </c>
      <c r="AA256" s="1">
        <f>IFERROR((SUMIF($K$2:K256,J256,$L$2:L256))/(COUNTIF($K$2:K256,J256)),0)</f>
        <v>2.1</v>
      </c>
      <c r="AB256" s="1">
        <f t="shared" si="152"/>
        <v>-1.1000000000000001</v>
      </c>
      <c r="AC256" s="9">
        <f>IFERROR((SUMIF($J$2:J256,K256,$L$2:L256))/(COUNTIF($J$2:J256,K256)),0)</f>
        <v>0</v>
      </c>
      <c r="AD256" s="9">
        <f>IFERROR((SUMIF($J$2:J256,K256,$M$2:M256))/(COUNTIF($J$2:J256,K256)),0)</f>
        <v>2</v>
      </c>
      <c r="AE256" s="9">
        <f t="shared" si="153"/>
        <v>-2</v>
      </c>
      <c r="AF256" s="1">
        <f>IFERROR((SUMIF(K$2:K256,K256,M$2:M256)-M256)/(COUNTIF($K$2:K256,K256)-1),0)</f>
        <v>0</v>
      </c>
      <c r="AG256" s="1">
        <f>IFERROR((SUMIF(K$2:K256,K256,L$2:L256)-L256)/(COUNTIF($K$2:K256,K256)-1),0)</f>
        <v>0</v>
      </c>
      <c r="AH256" s="1">
        <f t="shared" si="154"/>
        <v>0</v>
      </c>
      <c r="AI256" s="1">
        <f t="shared" si="155"/>
        <v>1</v>
      </c>
      <c r="AJ256" s="1">
        <f t="shared" si="156"/>
        <v>1</v>
      </c>
      <c r="AK256" s="1">
        <f>SUMIF($J$2:K256,J256,AI$2:AJ256)-AI256</f>
        <v>23</v>
      </c>
      <c r="AL256" s="1">
        <f>SUMIF($AY$2:AZ256,AY256,$BI$2:BJ256)-BI256</f>
        <v>0</v>
      </c>
      <c r="AM256" s="1">
        <f>IFERROR((AK256)/(COUNTIF($J$2:K256,J256)-1),0)</f>
        <v>0.60526315789473684</v>
      </c>
      <c r="AN256" s="1">
        <f>IFERROR((AL256)/(COUNTIF($J$2:K256,K256)-1),0)</f>
        <v>0</v>
      </c>
      <c r="AT256" s="1" t="str">
        <f t="shared" si="157"/>
        <v>SKN St. Pölten</v>
      </c>
      <c r="AU256" s="1" t="str">
        <f t="shared" si="158"/>
        <v>SC Wiener Neustadt</v>
      </c>
      <c r="AV256">
        <f t="shared" si="159"/>
        <v>1</v>
      </c>
      <c r="AW256" s="1">
        <f t="shared" si="160"/>
        <v>1</v>
      </c>
      <c r="AY256" t="str">
        <f t="shared" si="161"/>
        <v>SC Wiener Neustadt</v>
      </c>
      <c r="AZ256" t="str">
        <f t="shared" si="162"/>
        <v>SKN St. Pölten</v>
      </c>
      <c r="BA256">
        <f t="shared" si="163"/>
        <v>1</v>
      </c>
      <c r="BB256">
        <f t="shared" si="164"/>
        <v>1</v>
      </c>
      <c r="BD256" t="str">
        <f t="shared" si="165"/>
        <v>SC Wiener Neustadt</v>
      </c>
      <c r="BE256" t="str">
        <f t="shared" si="166"/>
        <v>SKN St. Pölten</v>
      </c>
      <c r="BF256">
        <f t="shared" si="167"/>
        <v>1</v>
      </c>
      <c r="BG256">
        <f t="shared" si="168"/>
        <v>1</v>
      </c>
      <c r="BI256">
        <f t="shared" si="169"/>
        <v>1</v>
      </c>
      <c r="BJ256">
        <f t="shared" si="170"/>
        <v>1</v>
      </c>
    </row>
    <row r="257" spans="1:62" x14ac:dyDescent="0.3">
      <c r="A257" t="s">
        <v>59</v>
      </c>
      <c r="B257" s="15">
        <v>43280</v>
      </c>
      <c r="C257" t="s">
        <v>35</v>
      </c>
      <c r="D257" t="s">
        <v>203</v>
      </c>
      <c r="E257" t="s">
        <v>61</v>
      </c>
      <c r="F257" s="11">
        <v>0.75</v>
      </c>
      <c r="G257">
        <v>1700</v>
      </c>
      <c r="H257" s="1">
        <v>45</v>
      </c>
      <c r="I257" s="1">
        <v>0</v>
      </c>
      <c r="J257" s="1" t="s">
        <v>219</v>
      </c>
      <c r="K257" s="1" t="s">
        <v>58</v>
      </c>
      <c r="L257" s="1">
        <v>0</v>
      </c>
      <c r="M257" s="1">
        <v>1</v>
      </c>
      <c r="N257" s="1" t="str">
        <f t="shared" si="146"/>
        <v>N</v>
      </c>
      <c r="O257" s="1" t="str">
        <f t="shared" si="147"/>
        <v>S</v>
      </c>
      <c r="P257" s="1">
        <f t="shared" si="148"/>
        <v>-1</v>
      </c>
      <c r="Q257" s="4">
        <f>IFERROR((SUMIF($J$2:K257,J257,$L$2:M257)-L257)/(COUNTIF($J$2:K257,J257)-1),0)</f>
        <v>1</v>
      </c>
      <c r="R257" s="4">
        <f>IFERROR((SUMIF($AT$2:AT257,AT257,$AV$2:AW257)-AV257)/(COUNTIF($J$2:K257,J257)-1),0)</f>
        <v>0</v>
      </c>
      <c r="S257" s="4">
        <f t="shared" si="149"/>
        <v>1</v>
      </c>
      <c r="T257" s="5">
        <f>IFERROR((SUMIF($AY$2:AZ257,AY257,$BA$2:BB257)-BA257)/(COUNTIF($J$2:K257,K257)-1),0)</f>
        <v>1.173913043478261</v>
      </c>
      <c r="U257" s="5">
        <f>IFERROR((SUMIF($BD$2:BE257,BD257,$BF$2:BG257)-BF257)/(COUNTIF($J$2:K257,K257)-1),0)</f>
        <v>1.4130434782608696</v>
      </c>
      <c r="V257" s="5">
        <f t="shared" si="150"/>
        <v>-0.23913043478260865</v>
      </c>
      <c r="W257" s="9">
        <f>IFERROR((SUMIF($J$2:J257,J257,L$2:L257)-L257)/(COUNTIF($J$2:J257,J257)-1),0)</f>
        <v>0</v>
      </c>
      <c r="X257" s="9">
        <f>IFERROR((SUMIF($J$2:J257,J257,M$2:M257)-M257)/(COUNTIF($J$2:J257,J257)-1),0)</f>
        <v>0</v>
      </c>
      <c r="Y257" s="9">
        <f t="shared" si="151"/>
        <v>0</v>
      </c>
      <c r="Z257" s="1">
        <f>IFERROR((SUMIF($K$2:K257,J257,$M$2:M257))/(COUNTIF($K$2:K257,J257)),0)</f>
        <v>1</v>
      </c>
      <c r="AA257" s="1">
        <f>IFERROR((SUMIF($K$2:K257,J257,$L$2:L257))/(COUNTIF($K$2:K257,J257)),0)</f>
        <v>1</v>
      </c>
      <c r="AB257" s="1">
        <f t="shared" si="152"/>
        <v>0</v>
      </c>
      <c r="AC257" s="9">
        <f>IFERROR((SUMIF($J$2:J257,K257,$L$2:L257))/(COUNTIF($J$2:J257,K257)),0)</f>
        <v>1.2727272727272727</v>
      </c>
      <c r="AD257" s="9">
        <f>IFERROR((SUMIF($J$2:J257,K257,$M$2:M257))/(COUNTIF($J$2:J257,K257)),0)</f>
        <v>1.2272727272727273</v>
      </c>
      <c r="AE257" s="9">
        <f t="shared" si="153"/>
        <v>4.5454545454545414E-2</v>
      </c>
      <c r="AF257" s="1">
        <f>IFERROR((SUMIF(K$2:K257,K257,M$2:M257)-M257)/(COUNTIF($K$2:K257,K257)-1),0)</f>
        <v>1.0833333333333333</v>
      </c>
      <c r="AG257" s="1">
        <f>IFERROR((SUMIF(K$2:K257,K257,L$2:L257)-L257)/(COUNTIF($K$2:K257,K257)-1),0)</f>
        <v>1.5833333333333333</v>
      </c>
      <c r="AH257" s="1">
        <f t="shared" si="154"/>
        <v>-0.5</v>
      </c>
      <c r="AI257" s="1">
        <f t="shared" si="155"/>
        <v>0</v>
      </c>
      <c r="AJ257" s="1">
        <f t="shared" si="156"/>
        <v>3</v>
      </c>
      <c r="AK257" s="1">
        <f>SUMIF($J$2:K257,J257,AI$2:AJ257)-AI257</f>
        <v>1</v>
      </c>
      <c r="AL257" s="1">
        <f>SUMIF($AY$2:AZ257,AY257,$BI$2:BJ257)-BI257</f>
        <v>52</v>
      </c>
      <c r="AM257" s="1">
        <f>IFERROR((AK257)/(COUNTIF($J$2:K257,J257)-1),0)</f>
        <v>1</v>
      </c>
      <c r="AN257" s="1">
        <f>IFERROR((AL257)/(COUNTIF($J$2:K257,K257)-1),0)</f>
        <v>1.1304347826086956</v>
      </c>
      <c r="AT257" s="1" t="str">
        <f t="shared" si="157"/>
        <v>Chikhura Sachkhere</v>
      </c>
      <c r="AU257" s="1" t="str">
        <f t="shared" si="158"/>
        <v>SC Rheindorf Altach</v>
      </c>
      <c r="AV257">
        <f t="shared" si="159"/>
        <v>1</v>
      </c>
      <c r="AW257" s="1">
        <f t="shared" si="160"/>
        <v>0</v>
      </c>
      <c r="AY257" t="str">
        <f t="shared" si="161"/>
        <v>SC Rheindorf Altach</v>
      </c>
      <c r="AZ257" t="str">
        <f t="shared" si="162"/>
        <v>Chikhura Sachkhere</v>
      </c>
      <c r="BA257">
        <f t="shared" si="163"/>
        <v>1</v>
      </c>
      <c r="BB257">
        <f t="shared" si="164"/>
        <v>0</v>
      </c>
      <c r="BD257" t="str">
        <f t="shared" si="165"/>
        <v>SC Rheindorf Altach</v>
      </c>
      <c r="BE257" t="str">
        <f t="shared" si="166"/>
        <v>Chikhura Sachkhere</v>
      </c>
      <c r="BF257">
        <f t="shared" si="167"/>
        <v>0</v>
      </c>
      <c r="BG257">
        <f t="shared" si="168"/>
        <v>1</v>
      </c>
      <c r="BI257">
        <f t="shared" si="169"/>
        <v>3</v>
      </c>
      <c r="BJ257">
        <f t="shared" si="170"/>
        <v>0</v>
      </c>
    </row>
  </sheetData>
  <autoFilter ref="I1:AL257" xr:uid="{C86C1DA3-0818-4517-BC81-46D52AA2C3F6}"/>
  <sortState xmlns:xlrd2="http://schemas.microsoft.com/office/spreadsheetml/2017/richdata2" ref="A2:M258">
    <sortCondition ref="B2:B258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AM257"/>
  <sheetViews>
    <sheetView topLeftCell="A235" zoomScale="70" zoomScaleNormal="70" workbookViewId="0">
      <selection activeCell="I43" sqref="I43:O43"/>
    </sheetView>
  </sheetViews>
  <sheetFormatPr baseColWidth="10" defaultRowHeight="14.4" x14ac:dyDescent="0.3"/>
  <cols>
    <col min="1" max="1" width="8.5546875" bestFit="1" customWidth="1"/>
    <col min="2" max="3" width="11.33203125" bestFit="1" customWidth="1"/>
    <col min="4" max="4" width="16.33203125" bestFit="1" customWidth="1"/>
    <col min="5" max="6" width="17.109375" bestFit="1" customWidth="1"/>
    <col min="7" max="7" width="25.33203125" bestFit="1" customWidth="1"/>
    <col min="8" max="9" width="23.109375" bestFit="1" customWidth="1"/>
    <col min="10" max="10" width="18.6640625" bestFit="1" customWidth="1"/>
    <col min="11" max="11" width="18.6640625" hidden="1" customWidth="1"/>
    <col min="12" max="14" width="0" hidden="1" customWidth="1"/>
    <col min="16" max="17" width="0" hidden="1" customWidth="1"/>
    <col min="19" max="20" width="0" hidden="1" customWidth="1"/>
    <col min="22" max="23" width="0" hidden="1" customWidth="1"/>
    <col min="25" max="26" width="0" hidden="1" customWidth="1"/>
    <col min="28" max="29" width="0" hidden="1" customWidth="1"/>
    <col min="31" max="32" width="0" hidden="1" customWidth="1"/>
    <col min="34" max="37" width="0" hidden="1" customWidth="1"/>
  </cols>
  <sheetData>
    <row r="1" spans="1:39" x14ac:dyDescent="0.3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s="11" t="s">
        <v>233</v>
      </c>
      <c r="G1" t="s">
        <v>236</v>
      </c>
      <c r="H1" t="s">
        <v>234</v>
      </c>
      <c r="I1" t="s">
        <v>1</v>
      </c>
      <c r="J1" t="s">
        <v>2</v>
      </c>
      <c r="K1" t="s">
        <v>5</v>
      </c>
      <c r="L1" t="s">
        <v>6</v>
      </c>
      <c r="M1" t="s">
        <v>3</v>
      </c>
      <c r="N1" t="s">
        <v>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15</v>
      </c>
      <c r="W1" t="s">
        <v>16</v>
      </c>
      <c r="X1" t="s">
        <v>17</v>
      </c>
      <c r="Y1" t="s">
        <v>23</v>
      </c>
      <c r="Z1" t="s">
        <v>24</v>
      </c>
      <c r="AA1" t="s">
        <v>25</v>
      </c>
      <c r="AB1" t="s">
        <v>18</v>
      </c>
      <c r="AC1" t="s">
        <v>14</v>
      </c>
      <c r="AD1" t="s">
        <v>19</v>
      </c>
      <c r="AE1" t="s">
        <v>20</v>
      </c>
      <c r="AF1" t="s">
        <v>21</v>
      </c>
      <c r="AG1" t="s">
        <v>22</v>
      </c>
      <c r="AH1" t="s">
        <v>28</v>
      </c>
      <c r="AI1" t="s">
        <v>29</v>
      </c>
      <c r="AJ1" t="s">
        <v>26</v>
      </c>
      <c r="AK1" t="s">
        <v>27</v>
      </c>
      <c r="AL1" t="s">
        <v>226</v>
      </c>
      <c r="AM1" t="s">
        <v>227</v>
      </c>
    </row>
    <row r="2" spans="1:39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s="11">
        <v>0.85416666666666663</v>
      </c>
      <c r="G2">
        <v>4450</v>
      </c>
      <c r="H2" t="s">
        <v>38</v>
      </c>
      <c r="I2" t="s">
        <v>39</v>
      </c>
      <c r="J2" t="s">
        <v>40</v>
      </c>
      <c r="K2">
        <v>0</v>
      </c>
      <c r="L2">
        <v>3</v>
      </c>
      <c r="M2" t="s">
        <v>31</v>
      </c>
      <c r="N2" t="s">
        <v>32</v>
      </c>
      <c r="O2" s="13">
        <v>-3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3</v>
      </c>
      <c r="AJ2" s="13">
        <v>0</v>
      </c>
      <c r="AK2" s="13">
        <v>0</v>
      </c>
      <c r="AL2" s="13">
        <v>0</v>
      </c>
      <c r="AM2" s="13">
        <v>0</v>
      </c>
    </row>
    <row r="3" spans="1:39" x14ac:dyDescent="0.3">
      <c r="A3" t="s">
        <v>41</v>
      </c>
      <c r="B3" t="s">
        <v>42</v>
      </c>
      <c r="C3" t="s">
        <v>35</v>
      </c>
      <c r="D3" t="s">
        <v>36</v>
      </c>
      <c r="E3" t="s">
        <v>43</v>
      </c>
      <c r="F3" s="11">
        <v>0.70833333333333337</v>
      </c>
      <c r="G3">
        <v>2000</v>
      </c>
      <c r="H3">
        <v>4</v>
      </c>
      <c r="I3" t="s">
        <v>44</v>
      </c>
      <c r="J3" t="s">
        <v>40</v>
      </c>
      <c r="K3">
        <v>0</v>
      </c>
      <c r="L3">
        <v>7</v>
      </c>
      <c r="M3" t="s">
        <v>31</v>
      </c>
      <c r="N3" t="s">
        <v>32</v>
      </c>
      <c r="O3" s="13">
        <v>-7</v>
      </c>
      <c r="P3" s="13">
        <v>0</v>
      </c>
      <c r="Q3" s="13">
        <v>0</v>
      </c>
      <c r="R3" s="13">
        <v>0</v>
      </c>
      <c r="S3" s="13">
        <v>3</v>
      </c>
      <c r="T3" s="13">
        <v>0</v>
      </c>
      <c r="U3" s="13">
        <v>3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3</v>
      </c>
      <c r="AF3" s="13">
        <v>0</v>
      </c>
      <c r="AG3" s="13">
        <v>3</v>
      </c>
      <c r="AH3" s="13">
        <v>0</v>
      </c>
      <c r="AI3" s="13">
        <v>3</v>
      </c>
      <c r="AJ3" s="13">
        <v>0</v>
      </c>
      <c r="AK3" s="13">
        <v>3</v>
      </c>
      <c r="AL3" s="13">
        <v>0</v>
      </c>
      <c r="AM3" s="13">
        <v>3</v>
      </c>
    </row>
    <row r="4" spans="1:39" x14ac:dyDescent="0.3">
      <c r="A4" t="s">
        <v>33</v>
      </c>
      <c r="B4" t="s">
        <v>45</v>
      </c>
      <c r="C4" t="s">
        <v>35</v>
      </c>
      <c r="D4" t="s">
        <v>36</v>
      </c>
      <c r="E4" t="s">
        <v>46</v>
      </c>
      <c r="F4" s="11">
        <v>0.85416666666666663</v>
      </c>
      <c r="G4">
        <v>5511</v>
      </c>
      <c r="H4">
        <v>4</v>
      </c>
      <c r="I4" t="s">
        <v>40</v>
      </c>
      <c r="J4" t="s">
        <v>39</v>
      </c>
      <c r="K4">
        <v>3</v>
      </c>
      <c r="L4">
        <v>0</v>
      </c>
      <c r="M4" t="s">
        <v>32</v>
      </c>
      <c r="N4" t="s">
        <v>31</v>
      </c>
      <c r="O4" s="13">
        <v>3</v>
      </c>
      <c r="P4" s="13">
        <v>5</v>
      </c>
      <c r="Q4" s="13">
        <v>0</v>
      </c>
      <c r="R4" s="13">
        <v>5</v>
      </c>
      <c r="S4" s="13">
        <v>0</v>
      </c>
      <c r="T4" s="13">
        <v>3</v>
      </c>
      <c r="U4" s="13">
        <v>-3</v>
      </c>
      <c r="V4" s="13">
        <v>0</v>
      </c>
      <c r="W4" s="13">
        <v>0</v>
      </c>
      <c r="X4" s="13">
        <v>0</v>
      </c>
      <c r="Y4" s="13">
        <v>5</v>
      </c>
      <c r="Z4" s="13">
        <v>0</v>
      </c>
      <c r="AA4" s="13">
        <v>5</v>
      </c>
      <c r="AB4" s="13">
        <v>0</v>
      </c>
      <c r="AC4" s="13">
        <v>3</v>
      </c>
      <c r="AD4" s="13">
        <v>-3</v>
      </c>
      <c r="AE4" s="13">
        <v>0</v>
      </c>
      <c r="AF4" s="13">
        <v>0</v>
      </c>
      <c r="AG4" s="13">
        <v>0</v>
      </c>
      <c r="AH4" s="13">
        <v>3</v>
      </c>
      <c r="AI4" s="13">
        <v>0</v>
      </c>
      <c r="AJ4" s="13">
        <v>6</v>
      </c>
      <c r="AK4" s="13">
        <v>0</v>
      </c>
      <c r="AL4" s="13">
        <v>3</v>
      </c>
      <c r="AM4" s="13">
        <v>0</v>
      </c>
    </row>
    <row r="5" spans="1:39" x14ac:dyDescent="0.3">
      <c r="A5" t="s">
        <v>47</v>
      </c>
      <c r="B5" t="s">
        <v>48</v>
      </c>
      <c r="C5" t="s">
        <v>35</v>
      </c>
      <c r="D5" t="s">
        <v>36</v>
      </c>
      <c r="E5" t="s">
        <v>43</v>
      </c>
      <c r="F5" s="11">
        <v>0.77083333333333337</v>
      </c>
      <c r="G5">
        <v>4005</v>
      </c>
      <c r="H5">
        <v>3</v>
      </c>
      <c r="I5" t="s">
        <v>49</v>
      </c>
      <c r="J5" t="s">
        <v>40</v>
      </c>
      <c r="K5">
        <v>0</v>
      </c>
      <c r="L5">
        <v>2</v>
      </c>
      <c r="M5" t="s">
        <v>31</v>
      </c>
      <c r="N5" t="s">
        <v>32</v>
      </c>
      <c r="O5" s="13">
        <v>-2</v>
      </c>
      <c r="P5" s="13">
        <v>0</v>
      </c>
      <c r="Q5" s="13">
        <v>0</v>
      </c>
      <c r="R5" s="13">
        <v>0</v>
      </c>
      <c r="S5" s="13">
        <v>4.333333333333333</v>
      </c>
      <c r="T5" s="13">
        <v>0</v>
      </c>
      <c r="U5" s="13">
        <v>4.333333333333333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3</v>
      </c>
      <c r="AC5" s="13">
        <v>0</v>
      </c>
      <c r="AD5" s="13">
        <v>3</v>
      </c>
      <c r="AE5" s="13">
        <v>5</v>
      </c>
      <c r="AF5" s="13">
        <v>0</v>
      </c>
      <c r="AG5" s="13">
        <v>5</v>
      </c>
      <c r="AH5" s="13">
        <v>0</v>
      </c>
      <c r="AI5" s="13">
        <v>3</v>
      </c>
      <c r="AJ5" s="13">
        <v>0</v>
      </c>
      <c r="AK5" s="13">
        <v>9</v>
      </c>
      <c r="AL5" s="13">
        <v>0</v>
      </c>
      <c r="AM5" s="13">
        <v>3</v>
      </c>
    </row>
    <row r="6" spans="1:39" x14ac:dyDescent="0.3">
      <c r="A6" t="s">
        <v>33</v>
      </c>
      <c r="B6" t="s">
        <v>50</v>
      </c>
      <c r="C6" t="s">
        <v>35</v>
      </c>
      <c r="D6" t="s">
        <v>36</v>
      </c>
      <c r="E6" t="s">
        <v>46</v>
      </c>
      <c r="F6" s="11">
        <v>0.78125</v>
      </c>
      <c r="G6">
        <v>12714</v>
      </c>
      <c r="H6">
        <v>4</v>
      </c>
      <c r="I6" t="s">
        <v>40</v>
      </c>
      <c r="J6" t="s">
        <v>51</v>
      </c>
      <c r="K6">
        <v>1</v>
      </c>
      <c r="L6">
        <v>1</v>
      </c>
      <c r="M6" t="s">
        <v>30</v>
      </c>
      <c r="N6" t="s">
        <v>30</v>
      </c>
      <c r="O6" s="13">
        <v>0</v>
      </c>
      <c r="P6" s="13">
        <v>3.75</v>
      </c>
      <c r="Q6" s="13">
        <v>0</v>
      </c>
      <c r="R6" s="13">
        <v>3.75</v>
      </c>
      <c r="S6" s="13">
        <v>0</v>
      </c>
      <c r="T6" s="13">
        <v>0</v>
      </c>
      <c r="U6" s="13">
        <v>0</v>
      </c>
      <c r="V6" s="13">
        <v>3</v>
      </c>
      <c r="W6" s="13">
        <v>0</v>
      </c>
      <c r="X6" s="13">
        <v>3</v>
      </c>
      <c r="Y6" s="13">
        <v>4</v>
      </c>
      <c r="Z6" s="13">
        <v>0</v>
      </c>
      <c r="AA6" s="13">
        <v>4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  <c r="AI6" s="13">
        <v>1</v>
      </c>
      <c r="AJ6" s="13">
        <v>12</v>
      </c>
      <c r="AK6" s="13">
        <v>0</v>
      </c>
      <c r="AL6" s="13">
        <v>3</v>
      </c>
      <c r="AM6" s="13">
        <v>0</v>
      </c>
    </row>
    <row r="7" spans="1:39" x14ac:dyDescent="0.3">
      <c r="A7" t="s">
        <v>47</v>
      </c>
      <c r="B7" t="s">
        <v>52</v>
      </c>
      <c r="C7" t="s">
        <v>35</v>
      </c>
      <c r="D7" t="s">
        <v>36</v>
      </c>
      <c r="E7" t="s">
        <v>43</v>
      </c>
      <c r="F7" s="11">
        <v>0.66666666666666663</v>
      </c>
      <c r="G7">
        <v>10127</v>
      </c>
      <c r="H7">
        <v>3</v>
      </c>
      <c r="I7" t="s">
        <v>40</v>
      </c>
      <c r="J7" t="s">
        <v>0</v>
      </c>
      <c r="K7">
        <v>1</v>
      </c>
      <c r="L7">
        <v>1</v>
      </c>
      <c r="M7" t="s">
        <v>30</v>
      </c>
      <c r="N7" t="s">
        <v>30</v>
      </c>
      <c r="O7" s="13">
        <v>0</v>
      </c>
      <c r="P7" s="13">
        <v>3.2</v>
      </c>
      <c r="Q7" s="13">
        <v>0.2</v>
      </c>
      <c r="R7" s="13">
        <v>3</v>
      </c>
      <c r="S7" s="13">
        <v>0</v>
      </c>
      <c r="T7" s="13">
        <v>0</v>
      </c>
      <c r="U7" s="13">
        <v>0</v>
      </c>
      <c r="V7" s="13">
        <v>2</v>
      </c>
      <c r="W7" s="13">
        <v>0.5</v>
      </c>
      <c r="X7" s="13">
        <v>1.5</v>
      </c>
      <c r="Y7" s="13">
        <v>4</v>
      </c>
      <c r="Z7" s="13">
        <v>0</v>
      </c>
      <c r="AA7" s="13">
        <v>4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1</v>
      </c>
      <c r="AI7" s="13">
        <v>1</v>
      </c>
      <c r="AJ7" s="13">
        <v>13</v>
      </c>
      <c r="AK7" s="13">
        <v>0</v>
      </c>
      <c r="AL7" s="13">
        <v>2.6</v>
      </c>
      <c r="AM7" s="13">
        <v>0</v>
      </c>
    </row>
    <row r="8" spans="1:39" x14ac:dyDescent="0.3">
      <c r="A8" t="s">
        <v>33</v>
      </c>
      <c r="B8" t="s">
        <v>53</v>
      </c>
      <c r="C8" t="s">
        <v>35</v>
      </c>
      <c r="D8" t="s">
        <v>54</v>
      </c>
      <c r="E8" t="s">
        <v>46</v>
      </c>
      <c r="F8" s="11">
        <v>0.86458333333333337</v>
      </c>
      <c r="G8">
        <v>8118</v>
      </c>
      <c r="H8">
        <v>4</v>
      </c>
      <c r="I8" t="s">
        <v>51</v>
      </c>
      <c r="J8" t="s">
        <v>40</v>
      </c>
      <c r="K8">
        <v>0</v>
      </c>
      <c r="L8">
        <v>0</v>
      </c>
      <c r="M8" t="s">
        <v>30</v>
      </c>
      <c r="N8" t="s">
        <v>30</v>
      </c>
      <c r="O8" s="13">
        <v>0</v>
      </c>
      <c r="P8" s="13">
        <v>1</v>
      </c>
      <c r="Q8" s="13">
        <v>0</v>
      </c>
      <c r="R8" s="13">
        <v>1</v>
      </c>
      <c r="S8" s="13">
        <v>2.8333333333333335</v>
      </c>
      <c r="T8" s="13">
        <v>0.33333333333333331</v>
      </c>
      <c r="U8" s="13">
        <v>2.5</v>
      </c>
      <c r="V8" s="13">
        <v>0</v>
      </c>
      <c r="W8" s="13">
        <v>0</v>
      </c>
      <c r="X8" s="13">
        <v>0</v>
      </c>
      <c r="Y8" s="13">
        <v>1</v>
      </c>
      <c r="Z8" s="13">
        <v>1</v>
      </c>
      <c r="AA8" s="13">
        <v>0</v>
      </c>
      <c r="AB8" s="13">
        <v>1.6666666666666667</v>
      </c>
      <c r="AC8" s="13">
        <v>0.66666666666666663</v>
      </c>
      <c r="AD8" s="13">
        <v>1</v>
      </c>
      <c r="AE8" s="13">
        <v>4</v>
      </c>
      <c r="AF8" s="13">
        <v>0</v>
      </c>
      <c r="AG8" s="13">
        <v>4</v>
      </c>
      <c r="AH8" s="13">
        <v>1</v>
      </c>
      <c r="AI8" s="13">
        <v>1</v>
      </c>
      <c r="AJ8" s="13">
        <v>1</v>
      </c>
      <c r="AK8" s="13">
        <v>14</v>
      </c>
      <c r="AL8" s="13">
        <v>1</v>
      </c>
      <c r="AM8" s="13">
        <v>2.3333333333333335</v>
      </c>
    </row>
    <row r="9" spans="1:39" x14ac:dyDescent="0.3">
      <c r="A9" t="s">
        <v>47</v>
      </c>
      <c r="B9" t="s">
        <v>55</v>
      </c>
      <c r="C9" t="s">
        <v>35</v>
      </c>
      <c r="D9" t="s">
        <v>54</v>
      </c>
      <c r="E9" t="s">
        <v>43</v>
      </c>
      <c r="F9" s="11">
        <v>0.77083333333333337</v>
      </c>
      <c r="G9">
        <v>5032</v>
      </c>
      <c r="H9">
        <v>3</v>
      </c>
      <c r="I9" t="s">
        <v>40</v>
      </c>
      <c r="J9" t="s">
        <v>56</v>
      </c>
      <c r="K9">
        <v>5</v>
      </c>
      <c r="L9">
        <v>1</v>
      </c>
      <c r="M9" t="s">
        <v>32</v>
      </c>
      <c r="N9" t="s">
        <v>31</v>
      </c>
      <c r="O9" s="13">
        <v>4</v>
      </c>
      <c r="P9" s="13">
        <v>2.4285714285714284</v>
      </c>
      <c r="Q9" s="13">
        <v>0.2857142857142857</v>
      </c>
      <c r="R9" s="13">
        <v>2.1428571428571428</v>
      </c>
      <c r="S9" s="13">
        <v>0</v>
      </c>
      <c r="T9" s="13">
        <v>0</v>
      </c>
      <c r="U9" s="13">
        <v>0</v>
      </c>
      <c r="V9" s="13">
        <v>1.6666666666666667</v>
      </c>
      <c r="W9" s="13">
        <v>0.66666666666666663</v>
      </c>
      <c r="X9" s="13">
        <v>1</v>
      </c>
      <c r="Y9" s="13">
        <v>3</v>
      </c>
      <c r="Z9" s="13">
        <v>0</v>
      </c>
      <c r="AA9" s="13">
        <v>3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3</v>
      </c>
      <c r="AI9" s="13">
        <v>0</v>
      </c>
      <c r="AJ9" s="13">
        <v>15</v>
      </c>
      <c r="AK9" s="13">
        <v>0</v>
      </c>
      <c r="AL9" s="13">
        <v>2.1428571428571428</v>
      </c>
      <c r="AM9" s="13">
        <v>0</v>
      </c>
    </row>
    <row r="10" spans="1:39" x14ac:dyDescent="0.3">
      <c r="A10" t="s">
        <v>47</v>
      </c>
      <c r="B10" t="s">
        <v>57</v>
      </c>
      <c r="C10" t="s">
        <v>35</v>
      </c>
      <c r="D10" t="s">
        <v>54</v>
      </c>
      <c r="E10" t="s">
        <v>43</v>
      </c>
      <c r="F10" s="11">
        <v>0.66666666666666663</v>
      </c>
      <c r="G10">
        <v>5013</v>
      </c>
      <c r="H10">
        <v>7</v>
      </c>
      <c r="I10" t="s">
        <v>58</v>
      </c>
      <c r="J10" t="s">
        <v>40</v>
      </c>
      <c r="K10">
        <v>0</v>
      </c>
      <c r="L10">
        <v>1</v>
      </c>
      <c r="M10" t="s">
        <v>31</v>
      </c>
      <c r="N10" t="s">
        <v>32</v>
      </c>
      <c r="O10" s="13">
        <v>-1</v>
      </c>
      <c r="P10" s="13">
        <v>0</v>
      </c>
      <c r="Q10" s="13">
        <v>0</v>
      </c>
      <c r="R10" s="13">
        <v>0</v>
      </c>
      <c r="S10" s="13">
        <v>2.75</v>
      </c>
      <c r="T10" s="13">
        <v>0.375</v>
      </c>
      <c r="U10" s="13">
        <v>2.375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2.5</v>
      </c>
      <c r="AC10" s="13">
        <v>0.75</v>
      </c>
      <c r="AD10" s="13">
        <v>1.75</v>
      </c>
      <c r="AE10" s="13">
        <v>3</v>
      </c>
      <c r="AF10" s="13">
        <v>0</v>
      </c>
      <c r="AG10" s="13">
        <v>3</v>
      </c>
      <c r="AH10" s="13">
        <v>0</v>
      </c>
      <c r="AI10" s="13">
        <v>3</v>
      </c>
      <c r="AJ10" s="13">
        <v>0</v>
      </c>
      <c r="AK10" s="13">
        <v>18</v>
      </c>
      <c r="AL10" s="13">
        <v>0</v>
      </c>
      <c r="AM10" s="13">
        <v>2.25</v>
      </c>
    </row>
    <row r="11" spans="1:39" x14ac:dyDescent="0.3">
      <c r="A11" t="s">
        <v>59</v>
      </c>
      <c r="B11" t="s">
        <v>60</v>
      </c>
      <c r="C11" t="s">
        <v>35</v>
      </c>
      <c r="D11" t="s">
        <v>54</v>
      </c>
      <c r="E11" t="s">
        <v>61</v>
      </c>
      <c r="F11" s="11">
        <v>0.86458333333333337</v>
      </c>
      <c r="G11">
        <v>3338</v>
      </c>
      <c r="H11">
        <v>5</v>
      </c>
      <c r="I11" t="s">
        <v>62</v>
      </c>
      <c r="J11" t="s">
        <v>40</v>
      </c>
      <c r="K11">
        <v>1</v>
      </c>
      <c r="L11">
        <v>3</v>
      </c>
      <c r="M11" t="s">
        <v>31</v>
      </c>
      <c r="N11" t="s">
        <v>32</v>
      </c>
      <c r="O11" s="13">
        <v>-2</v>
      </c>
      <c r="P11" s="13">
        <v>0</v>
      </c>
      <c r="Q11" s="13">
        <v>0</v>
      </c>
      <c r="R11" s="13">
        <v>0</v>
      </c>
      <c r="S11" s="13">
        <v>2.5555555555555554</v>
      </c>
      <c r="T11" s="13">
        <v>0.33333333333333331</v>
      </c>
      <c r="U11" s="13">
        <v>2.2222222222222219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2.5</v>
      </c>
      <c r="AC11" s="13">
        <v>0.75</v>
      </c>
      <c r="AD11" s="13">
        <v>1.75</v>
      </c>
      <c r="AE11" s="13">
        <v>2.6</v>
      </c>
      <c r="AF11" s="13">
        <v>0</v>
      </c>
      <c r="AG11" s="13">
        <v>2.6</v>
      </c>
      <c r="AH11" s="13">
        <v>0</v>
      </c>
      <c r="AI11" s="13">
        <v>3</v>
      </c>
      <c r="AJ11" s="13">
        <v>0</v>
      </c>
      <c r="AK11" s="13">
        <v>21</v>
      </c>
      <c r="AL11" s="13">
        <v>0</v>
      </c>
      <c r="AM11" s="13">
        <v>2.3333333333333335</v>
      </c>
    </row>
    <row r="12" spans="1:39" x14ac:dyDescent="0.3">
      <c r="A12" t="s">
        <v>47</v>
      </c>
      <c r="B12" t="s">
        <v>63</v>
      </c>
      <c r="C12" t="s">
        <v>35</v>
      </c>
      <c r="D12" t="s">
        <v>54</v>
      </c>
      <c r="E12" t="s">
        <v>64</v>
      </c>
      <c r="F12" s="11">
        <v>0.6875</v>
      </c>
      <c r="G12">
        <v>6170</v>
      </c>
      <c r="H12">
        <v>3</v>
      </c>
      <c r="I12" t="s">
        <v>40</v>
      </c>
      <c r="J12" t="s">
        <v>65</v>
      </c>
      <c r="K12">
        <v>5</v>
      </c>
      <c r="L12">
        <v>1</v>
      </c>
      <c r="M12" t="s">
        <v>32</v>
      </c>
      <c r="N12" t="s">
        <v>31</v>
      </c>
      <c r="O12" s="13">
        <v>4</v>
      </c>
      <c r="P12" s="13">
        <v>2.6</v>
      </c>
      <c r="Q12" s="13">
        <v>0.3</v>
      </c>
      <c r="R12" s="13">
        <v>2.3000000000000003</v>
      </c>
      <c r="S12" s="13">
        <v>0</v>
      </c>
      <c r="T12" s="13">
        <v>0</v>
      </c>
      <c r="U12" s="13">
        <v>0</v>
      </c>
      <c r="V12" s="13">
        <v>2.5</v>
      </c>
      <c r="W12" s="13">
        <v>0.75</v>
      </c>
      <c r="X12" s="13">
        <v>1.75</v>
      </c>
      <c r="Y12" s="13">
        <v>2.6666666666666665</v>
      </c>
      <c r="Z12" s="13">
        <v>0.16666666666666666</v>
      </c>
      <c r="AA12" s="13">
        <v>2.5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3</v>
      </c>
      <c r="AI12" s="13">
        <v>0</v>
      </c>
      <c r="AJ12" s="13">
        <v>24</v>
      </c>
      <c r="AK12" s="13">
        <v>0</v>
      </c>
      <c r="AL12" s="13">
        <v>2.4</v>
      </c>
      <c r="AM12" s="13">
        <v>0</v>
      </c>
    </row>
    <row r="13" spans="1:39" x14ac:dyDescent="0.3">
      <c r="A13" t="s">
        <v>59</v>
      </c>
      <c r="B13" t="s">
        <v>66</v>
      </c>
      <c r="C13" t="s">
        <v>35</v>
      </c>
      <c r="D13" t="s">
        <v>54</v>
      </c>
      <c r="E13" t="s">
        <v>61</v>
      </c>
      <c r="F13" s="11">
        <v>0.79166666666666663</v>
      </c>
      <c r="G13">
        <v>6606</v>
      </c>
      <c r="H13">
        <v>4</v>
      </c>
      <c r="I13" t="s">
        <v>40</v>
      </c>
      <c r="J13" t="s">
        <v>62</v>
      </c>
      <c r="K13">
        <v>4</v>
      </c>
      <c r="L13">
        <v>0</v>
      </c>
      <c r="M13" t="s">
        <v>32</v>
      </c>
      <c r="N13" t="s">
        <v>31</v>
      </c>
      <c r="O13" s="13">
        <v>4</v>
      </c>
      <c r="P13" s="13">
        <v>2.8181818181818183</v>
      </c>
      <c r="Q13" s="13">
        <v>0.36363636363636365</v>
      </c>
      <c r="R13" s="13">
        <v>2.4545454545454546</v>
      </c>
      <c r="S13" s="13">
        <v>1</v>
      </c>
      <c r="T13" s="13">
        <v>3</v>
      </c>
      <c r="U13" s="13">
        <v>-2</v>
      </c>
      <c r="V13" s="13">
        <v>3</v>
      </c>
      <c r="W13" s="13">
        <v>0.8</v>
      </c>
      <c r="X13" s="13">
        <v>2.2000000000000002</v>
      </c>
      <c r="Y13" s="13">
        <v>2.6666666666666665</v>
      </c>
      <c r="Z13" s="13">
        <v>0.16666666666666666</v>
      </c>
      <c r="AA13" s="13">
        <v>2.5</v>
      </c>
      <c r="AB13" s="13">
        <v>1</v>
      </c>
      <c r="AC13" s="13">
        <v>3</v>
      </c>
      <c r="AD13" s="13">
        <v>-2</v>
      </c>
      <c r="AE13" s="13">
        <v>0</v>
      </c>
      <c r="AF13" s="13">
        <v>0</v>
      </c>
      <c r="AG13" s="13">
        <v>0</v>
      </c>
      <c r="AH13" s="13">
        <v>3</v>
      </c>
      <c r="AI13" s="13">
        <v>0</v>
      </c>
      <c r="AJ13" s="13">
        <v>27</v>
      </c>
      <c r="AK13" s="13">
        <v>0</v>
      </c>
      <c r="AL13" s="13">
        <v>2.4545454545454546</v>
      </c>
      <c r="AM13" s="13">
        <v>0</v>
      </c>
    </row>
    <row r="14" spans="1:39" x14ac:dyDescent="0.3">
      <c r="A14" t="s">
        <v>47</v>
      </c>
      <c r="B14" t="s">
        <v>67</v>
      </c>
      <c r="C14" t="s">
        <v>35</v>
      </c>
      <c r="D14" t="s">
        <v>54</v>
      </c>
      <c r="E14" t="s">
        <v>64</v>
      </c>
      <c r="F14" s="11">
        <v>0.6875</v>
      </c>
      <c r="G14">
        <v>15124</v>
      </c>
      <c r="H14">
        <v>3</v>
      </c>
      <c r="I14" t="s">
        <v>68</v>
      </c>
      <c r="J14" t="s">
        <v>40</v>
      </c>
      <c r="K14">
        <v>1</v>
      </c>
      <c r="L14">
        <v>0</v>
      </c>
      <c r="M14" t="s">
        <v>32</v>
      </c>
      <c r="N14" t="s">
        <v>31</v>
      </c>
      <c r="O14" s="13">
        <v>1</v>
      </c>
      <c r="P14" s="13">
        <v>0</v>
      </c>
      <c r="Q14" s="13">
        <v>0</v>
      </c>
      <c r="R14" s="13">
        <v>0</v>
      </c>
      <c r="S14" s="13">
        <v>2.9166666666666665</v>
      </c>
      <c r="T14" s="13">
        <v>0.41666666666666669</v>
      </c>
      <c r="U14" s="13">
        <v>2.5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3.1666666666666665</v>
      </c>
      <c r="AC14" s="13">
        <v>0.66666666666666663</v>
      </c>
      <c r="AD14" s="13">
        <v>2.5</v>
      </c>
      <c r="AE14" s="13">
        <v>2.6666666666666665</v>
      </c>
      <c r="AF14" s="13">
        <v>0.16666666666666666</v>
      </c>
      <c r="AG14" s="13">
        <v>2.5</v>
      </c>
      <c r="AH14" s="13">
        <v>3</v>
      </c>
      <c r="AI14" s="13">
        <v>0</v>
      </c>
      <c r="AJ14" s="13">
        <v>0</v>
      </c>
      <c r="AK14" s="13">
        <v>30</v>
      </c>
      <c r="AL14" s="13">
        <v>0</v>
      </c>
      <c r="AM14" s="13">
        <v>2.5</v>
      </c>
    </row>
    <row r="15" spans="1:39" x14ac:dyDescent="0.3">
      <c r="A15" t="s">
        <v>47</v>
      </c>
      <c r="B15" t="s">
        <v>69</v>
      </c>
      <c r="C15" t="s">
        <v>35</v>
      </c>
      <c r="D15" t="s">
        <v>70</v>
      </c>
      <c r="E15" t="s">
        <v>64</v>
      </c>
      <c r="F15" s="11">
        <v>0.6875</v>
      </c>
      <c r="G15">
        <v>12249</v>
      </c>
      <c r="H15">
        <v>14</v>
      </c>
      <c r="I15" t="s">
        <v>40</v>
      </c>
      <c r="J15" t="s">
        <v>71</v>
      </c>
      <c r="K15">
        <v>2</v>
      </c>
      <c r="L15">
        <v>2</v>
      </c>
      <c r="M15" t="s">
        <v>30</v>
      </c>
      <c r="N15" t="s">
        <v>30</v>
      </c>
      <c r="O15" s="13">
        <v>0</v>
      </c>
      <c r="P15" s="13">
        <v>2.6923076923076925</v>
      </c>
      <c r="Q15" s="13">
        <v>0.30769230769230771</v>
      </c>
      <c r="R15" s="13">
        <v>2.384615384615385</v>
      </c>
      <c r="S15" s="13">
        <v>0</v>
      </c>
      <c r="T15" s="13">
        <v>0</v>
      </c>
      <c r="U15" s="13">
        <v>0</v>
      </c>
      <c r="V15" s="13">
        <v>3.1666666666666665</v>
      </c>
      <c r="W15" s="13">
        <v>0.66666666666666663</v>
      </c>
      <c r="X15" s="13">
        <v>2.5</v>
      </c>
      <c r="Y15" s="13">
        <v>2.2857142857142856</v>
      </c>
      <c r="Z15" s="13">
        <v>0.2857142857142857</v>
      </c>
      <c r="AA15" s="13">
        <v>2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1</v>
      </c>
      <c r="AJ15" s="13">
        <v>30</v>
      </c>
      <c r="AK15" s="13">
        <v>0</v>
      </c>
      <c r="AL15" s="13">
        <v>2.3076923076923075</v>
      </c>
      <c r="AM15" s="13">
        <v>0</v>
      </c>
    </row>
    <row r="16" spans="1:39" x14ac:dyDescent="0.3">
      <c r="A16" t="s">
        <v>72</v>
      </c>
      <c r="B16" t="s">
        <v>73</v>
      </c>
      <c r="C16" t="s">
        <v>35</v>
      </c>
      <c r="D16" t="s">
        <v>70</v>
      </c>
      <c r="E16" t="s">
        <v>61</v>
      </c>
      <c r="F16" s="11">
        <v>0.87847222222222221</v>
      </c>
      <c r="G16">
        <v>13972</v>
      </c>
      <c r="H16">
        <v>4</v>
      </c>
      <c r="I16" t="s">
        <v>74</v>
      </c>
      <c r="J16" t="s">
        <v>40</v>
      </c>
      <c r="K16">
        <v>1</v>
      </c>
      <c r="L16">
        <v>1</v>
      </c>
      <c r="M16" t="s">
        <v>30</v>
      </c>
      <c r="N16" t="s">
        <v>30</v>
      </c>
      <c r="O16" s="13">
        <v>0</v>
      </c>
      <c r="P16" s="13">
        <v>0</v>
      </c>
      <c r="Q16" s="13">
        <v>0</v>
      </c>
      <c r="R16" s="13">
        <v>0</v>
      </c>
      <c r="S16" s="13">
        <v>2.6428571428571428</v>
      </c>
      <c r="T16" s="13">
        <v>0.5714285714285714</v>
      </c>
      <c r="U16" s="13">
        <v>2.0714285714285712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3</v>
      </c>
      <c r="AC16" s="13">
        <v>0.8571428571428571</v>
      </c>
      <c r="AD16" s="13">
        <v>2.1428571428571428</v>
      </c>
      <c r="AE16" s="13">
        <v>2.2857142857142856</v>
      </c>
      <c r="AF16" s="13">
        <v>0.2857142857142857</v>
      </c>
      <c r="AG16" s="13">
        <v>2</v>
      </c>
      <c r="AH16" s="13">
        <v>1</v>
      </c>
      <c r="AI16" s="13">
        <v>1</v>
      </c>
      <c r="AJ16" s="13">
        <v>0</v>
      </c>
      <c r="AK16" s="13">
        <v>31</v>
      </c>
      <c r="AL16" s="13">
        <v>0</v>
      </c>
      <c r="AM16" s="13">
        <v>2.2142857142857144</v>
      </c>
    </row>
    <row r="17" spans="1:39" x14ac:dyDescent="0.3">
      <c r="A17" t="s">
        <v>47</v>
      </c>
      <c r="B17" t="s">
        <v>75</v>
      </c>
      <c r="C17" t="s">
        <v>35</v>
      </c>
      <c r="D17" t="s">
        <v>70</v>
      </c>
      <c r="E17" t="s">
        <v>64</v>
      </c>
      <c r="F17" s="11">
        <v>0.6875</v>
      </c>
      <c r="G17">
        <v>2214</v>
      </c>
      <c r="H17">
        <v>3</v>
      </c>
      <c r="I17" t="s">
        <v>76</v>
      </c>
      <c r="J17" t="s">
        <v>40</v>
      </c>
      <c r="K17">
        <v>1</v>
      </c>
      <c r="L17">
        <v>2</v>
      </c>
      <c r="M17" t="s">
        <v>31</v>
      </c>
      <c r="N17" t="s">
        <v>32</v>
      </c>
      <c r="O17" s="13">
        <v>-1</v>
      </c>
      <c r="P17" s="13">
        <v>0</v>
      </c>
      <c r="Q17" s="13">
        <v>0</v>
      </c>
      <c r="R17" s="13">
        <v>0</v>
      </c>
      <c r="S17" s="13">
        <v>2.5333333333333332</v>
      </c>
      <c r="T17" s="13">
        <v>0.6</v>
      </c>
      <c r="U17" s="13">
        <v>1.9333333333333331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3</v>
      </c>
      <c r="AC17" s="13">
        <v>0.8571428571428571</v>
      </c>
      <c r="AD17" s="13">
        <v>2.1428571428571428</v>
      </c>
      <c r="AE17" s="13">
        <v>2.125</v>
      </c>
      <c r="AF17" s="13">
        <v>0.375</v>
      </c>
      <c r="AG17" s="13">
        <v>1.75</v>
      </c>
      <c r="AH17" s="13">
        <v>0</v>
      </c>
      <c r="AI17" s="13">
        <v>3</v>
      </c>
      <c r="AJ17" s="13">
        <v>0</v>
      </c>
      <c r="AK17" s="13">
        <v>32</v>
      </c>
      <c r="AL17" s="13">
        <v>0</v>
      </c>
      <c r="AM17" s="13">
        <v>2.1333333333333333</v>
      </c>
    </row>
    <row r="18" spans="1:39" x14ac:dyDescent="0.3">
      <c r="A18" t="s">
        <v>41</v>
      </c>
      <c r="B18" t="s">
        <v>77</v>
      </c>
      <c r="C18" t="s">
        <v>35</v>
      </c>
      <c r="D18" t="s">
        <v>70</v>
      </c>
      <c r="E18" t="s">
        <v>61</v>
      </c>
      <c r="F18" s="11">
        <v>0.79166666666666663</v>
      </c>
      <c r="G18">
        <v>1800</v>
      </c>
      <c r="H18">
        <v>4</v>
      </c>
      <c r="I18" t="s">
        <v>79</v>
      </c>
      <c r="J18" t="s">
        <v>40</v>
      </c>
      <c r="K18">
        <v>1</v>
      </c>
      <c r="L18">
        <v>1</v>
      </c>
      <c r="M18" t="s">
        <v>30</v>
      </c>
      <c r="N18" t="s">
        <v>30</v>
      </c>
      <c r="O18" s="13">
        <v>0</v>
      </c>
      <c r="P18" s="13">
        <v>0</v>
      </c>
      <c r="Q18" s="13">
        <v>0</v>
      </c>
      <c r="R18" s="13">
        <v>0</v>
      </c>
      <c r="S18" s="13">
        <v>2.5</v>
      </c>
      <c r="T18" s="13">
        <v>0.625</v>
      </c>
      <c r="U18" s="13">
        <v>1.875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3</v>
      </c>
      <c r="AC18" s="13">
        <v>0.8571428571428571</v>
      </c>
      <c r="AD18" s="13">
        <v>2.1428571428571428</v>
      </c>
      <c r="AE18" s="13">
        <v>2.1111111111111112</v>
      </c>
      <c r="AF18" s="13">
        <v>0.44444444444444442</v>
      </c>
      <c r="AG18" s="13">
        <v>1.6666666666666667</v>
      </c>
      <c r="AH18" s="13">
        <v>1</v>
      </c>
      <c r="AI18" s="13">
        <v>1</v>
      </c>
      <c r="AJ18" s="13">
        <v>0</v>
      </c>
      <c r="AK18" s="13">
        <v>35</v>
      </c>
      <c r="AL18" s="13">
        <v>0</v>
      </c>
      <c r="AM18" s="13">
        <v>2.1875</v>
      </c>
    </row>
    <row r="19" spans="1:39" x14ac:dyDescent="0.3">
      <c r="A19" t="s">
        <v>47</v>
      </c>
      <c r="B19" t="s">
        <v>80</v>
      </c>
      <c r="C19" t="s">
        <v>35</v>
      </c>
      <c r="D19" t="s">
        <v>70</v>
      </c>
      <c r="E19" t="s">
        <v>64</v>
      </c>
      <c r="F19" s="11">
        <v>0.6875</v>
      </c>
      <c r="G19">
        <v>8107</v>
      </c>
      <c r="H19">
        <v>3</v>
      </c>
      <c r="I19" t="s">
        <v>40</v>
      </c>
      <c r="J19" t="s">
        <v>81</v>
      </c>
      <c r="K19">
        <v>0</v>
      </c>
      <c r="L19">
        <v>0</v>
      </c>
      <c r="M19" t="s">
        <v>30</v>
      </c>
      <c r="N19" t="s">
        <v>30</v>
      </c>
      <c r="O19" s="13">
        <v>0</v>
      </c>
      <c r="P19" s="13">
        <v>2.4117647058823528</v>
      </c>
      <c r="Q19" s="13">
        <v>0.35294117647058826</v>
      </c>
      <c r="R19" s="13">
        <v>2.0588235294117645</v>
      </c>
      <c r="S19" s="13">
        <v>0</v>
      </c>
      <c r="T19" s="13">
        <v>0</v>
      </c>
      <c r="U19" s="13">
        <v>0</v>
      </c>
      <c r="V19" s="13">
        <v>3</v>
      </c>
      <c r="W19" s="13">
        <v>0.8571428571428571</v>
      </c>
      <c r="X19" s="13">
        <v>2.1428571428571428</v>
      </c>
      <c r="Y19" s="13">
        <v>2</v>
      </c>
      <c r="Z19" s="13">
        <v>0.5</v>
      </c>
      <c r="AA19" s="13">
        <v>1.5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1</v>
      </c>
      <c r="AI19" s="13">
        <v>1</v>
      </c>
      <c r="AJ19" s="13">
        <v>36</v>
      </c>
      <c r="AK19" s="13">
        <v>0</v>
      </c>
      <c r="AL19" s="13">
        <v>2.1176470588235294</v>
      </c>
      <c r="AM19" s="13">
        <v>0</v>
      </c>
    </row>
    <row r="20" spans="1:39" x14ac:dyDescent="0.3">
      <c r="A20" t="s">
        <v>72</v>
      </c>
      <c r="B20" t="s">
        <v>82</v>
      </c>
      <c r="C20" t="s">
        <v>35</v>
      </c>
      <c r="D20" t="s">
        <v>70</v>
      </c>
      <c r="E20" t="s">
        <v>61</v>
      </c>
      <c r="F20" s="11">
        <v>0.79166666666666663</v>
      </c>
      <c r="G20">
        <v>11832</v>
      </c>
      <c r="H20">
        <v>4</v>
      </c>
      <c r="I20" t="s">
        <v>40</v>
      </c>
      <c r="J20" t="s">
        <v>83</v>
      </c>
      <c r="K20">
        <v>1</v>
      </c>
      <c r="L20">
        <v>0</v>
      </c>
      <c r="M20" t="s">
        <v>32</v>
      </c>
      <c r="N20" t="s">
        <v>31</v>
      </c>
      <c r="O20" s="13">
        <v>1</v>
      </c>
      <c r="P20" s="13">
        <v>2.2777777777777777</v>
      </c>
      <c r="Q20" s="13">
        <v>0.33333333333333331</v>
      </c>
      <c r="R20" s="13">
        <v>1.9444444444444444</v>
      </c>
      <c r="S20" s="13">
        <v>0</v>
      </c>
      <c r="T20" s="13">
        <v>0</v>
      </c>
      <c r="U20" s="13">
        <v>0</v>
      </c>
      <c r="V20" s="13">
        <v>2.625</v>
      </c>
      <c r="W20" s="13">
        <v>0.75</v>
      </c>
      <c r="X20" s="13">
        <v>1.875</v>
      </c>
      <c r="Y20" s="13">
        <v>2</v>
      </c>
      <c r="Z20" s="13">
        <v>0.5</v>
      </c>
      <c r="AA20" s="13">
        <v>1.5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3</v>
      </c>
      <c r="AI20" s="13">
        <v>0</v>
      </c>
      <c r="AJ20" s="13">
        <v>37</v>
      </c>
      <c r="AK20" s="13">
        <v>0</v>
      </c>
      <c r="AL20" s="13">
        <v>2.0555555555555554</v>
      </c>
      <c r="AM20" s="13">
        <v>0</v>
      </c>
    </row>
    <row r="21" spans="1:39" x14ac:dyDescent="0.3">
      <c r="A21" t="s">
        <v>47</v>
      </c>
      <c r="B21" t="s">
        <v>84</v>
      </c>
      <c r="C21" t="s">
        <v>35</v>
      </c>
      <c r="D21" t="s">
        <v>85</v>
      </c>
      <c r="E21" t="s">
        <v>64</v>
      </c>
      <c r="F21" s="11">
        <v>0.79166666666666663</v>
      </c>
      <c r="G21">
        <v>4712</v>
      </c>
      <c r="H21">
        <v>3</v>
      </c>
      <c r="I21" t="s">
        <v>40</v>
      </c>
      <c r="J21" t="s">
        <v>49</v>
      </c>
      <c r="K21">
        <v>2</v>
      </c>
      <c r="L21">
        <v>1</v>
      </c>
      <c r="M21" t="s">
        <v>32</v>
      </c>
      <c r="N21" t="s">
        <v>31</v>
      </c>
      <c r="O21" s="13">
        <v>1</v>
      </c>
      <c r="P21" s="13">
        <v>2.2105263157894739</v>
      </c>
      <c r="Q21" s="13">
        <v>0.31578947368421051</v>
      </c>
      <c r="R21" s="13">
        <v>1.8947368421052633</v>
      </c>
      <c r="S21" s="13">
        <v>0</v>
      </c>
      <c r="T21" s="13">
        <v>2</v>
      </c>
      <c r="U21" s="13">
        <v>-2</v>
      </c>
      <c r="V21" s="13">
        <v>2.4444444444444446</v>
      </c>
      <c r="W21" s="13">
        <v>0.66666666666666663</v>
      </c>
      <c r="X21" s="13">
        <v>1.7777777777777781</v>
      </c>
      <c r="Y21" s="13">
        <v>2</v>
      </c>
      <c r="Z21" s="13">
        <v>0.5</v>
      </c>
      <c r="AA21" s="13">
        <v>1.5</v>
      </c>
      <c r="AB21" s="13">
        <v>0</v>
      </c>
      <c r="AC21" s="13">
        <v>2</v>
      </c>
      <c r="AD21" s="13">
        <v>-2</v>
      </c>
      <c r="AE21" s="13">
        <v>0</v>
      </c>
      <c r="AF21" s="13">
        <v>0</v>
      </c>
      <c r="AG21" s="13">
        <v>0</v>
      </c>
      <c r="AH21" s="13">
        <v>3</v>
      </c>
      <c r="AI21" s="13">
        <v>0</v>
      </c>
      <c r="AJ21" s="13">
        <v>40</v>
      </c>
      <c r="AK21" s="13">
        <v>0</v>
      </c>
      <c r="AL21" s="13">
        <v>2.1052631578947367</v>
      </c>
      <c r="AM21" s="13">
        <v>0</v>
      </c>
    </row>
    <row r="22" spans="1:39" x14ac:dyDescent="0.3">
      <c r="A22" t="s">
        <v>47</v>
      </c>
      <c r="B22" t="s">
        <v>86</v>
      </c>
      <c r="C22" t="s">
        <v>35</v>
      </c>
      <c r="D22" t="s">
        <v>85</v>
      </c>
      <c r="E22" t="s">
        <v>43</v>
      </c>
      <c r="F22" s="11">
        <v>0.66666666666666663</v>
      </c>
      <c r="G22">
        <v>5659</v>
      </c>
      <c r="H22">
        <v>13</v>
      </c>
      <c r="I22" t="s">
        <v>0</v>
      </c>
      <c r="J22" t="s">
        <v>40</v>
      </c>
      <c r="K22">
        <v>1</v>
      </c>
      <c r="L22">
        <v>3</v>
      </c>
      <c r="M22" t="s">
        <v>31</v>
      </c>
      <c r="N22" t="s">
        <v>32</v>
      </c>
      <c r="O22" s="13">
        <v>-2</v>
      </c>
      <c r="P22" s="13">
        <v>1</v>
      </c>
      <c r="Q22" s="13">
        <v>0</v>
      </c>
      <c r="R22" s="13">
        <v>1</v>
      </c>
      <c r="S22" s="13">
        <v>2.2000000000000002</v>
      </c>
      <c r="T22" s="13">
        <v>0.6</v>
      </c>
      <c r="U22" s="13">
        <v>1.6</v>
      </c>
      <c r="V22" s="13">
        <v>0</v>
      </c>
      <c r="W22" s="13">
        <v>0</v>
      </c>
      <c r="X22" s="13">
        <v>0</v>
      </c>
      <c r="Y22" s="13">
        <v>1</v>
      </c>
      <c r="Z22" s="13">
        <v>1</v>
      </c>
      <c r="AA22" s="13">
        <v>0</v>
      </c>
      <c r="AB22" s="13">
        <v>2.4</v>
      </c>
      <c r="AC22" s="13">
        <v>0.7</v>
      </c>
      <c r="AD22" s="13">
        <v>1.7</v>
      </c>
      <c r="AE22" s="13">
        <v>2</v>
      </c>
      <c r="AF22" s="13">
        <v>0.5</v>
      </c>
      <c r="AG22" s="13">
        <v>1.5</v>
      </c>
      <c r="AH22" s="13">
        <v>0</v>
      </c>
      <c r="AI22" s="13">
        <v>3</v>
      </c>
      <c r="AJ22" s="13">
        <v>1</v>
      </c>
      <c r="AK22" s="13">
        <v>43</v>
      </c>
      <c r="AL22" s="13">
        <v>1</v>
      </c>
      <c r="AM22" s="13">
        <v>2.15</v>
      </c>
    </row>
    <row r="23" spans="1:39" x14ac:dyDescent="0.3">
      <c r="A23" t="s">
        <v>72</v>
      </c>
      <c r="B23" t="s">
        <v>87</v>
      </c>
      <c r="C23" t="s">
        <v>35</v>
      </c>
      <c r="D23" t="s">
        <v>85</v>
      </c>
      <c r="E23" t="s">
        <v>61</v>
      </c>
      <c r="F23" s="11">
        <v>0.79166666666666663</v>
      </c>
      <c r="G23">
        <v>23354</v>
      </c>
      <c r="H23">
        <v>5</v>
      </c>
      <c r="I23" t="s">
        <v>88</v>
      </c>
      <c r="J23" t="s">
        <v>40</v>
      </c>
      <c r="K23">
        <v>0</v>
      </c>
      <c r="L23">
        <v>2</v>
      </c>
      <c r="M23" t="s">
        <v>31</v>
      </c>
      <c r="N23" t="s">
        <v>32</v>
      </c>
      <c r="O23" s="13">
        <v>-2</v>
      </c>
      <c r="P23" s="13">
        <v>0</v>
      </c>
      <c r="Q23" s="13">
        <v>0</v>
      </c>
      <c r="R23" s="13">
        <v>0</v>
      </c>
      <c r="S23" s="13">
        <v>2.2380952380952381</v>
      </c>
      <c r="T23" s="13">
        <v>0.61904761904761907</v>
      </c>
      <c r="U23" s="13">
        <v>1.6190476190476191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2.4</v>
      </c>
      <c r="AC23" s="13">
        <v>0.7</v>
      </c>
      <c r="AD23" s="13">
        <v>1.7</v>
      </c>
      <c r="AE23" s="13">
        <v>2.0909090909090908</v>
      </c>
      <c r="AF23" s="13">
        <v>0.54545454545454541</v>
      </c>
      <c r="AG23" s="13">
        <v>1.5454545454545454</v>
      </c>
      <c r="AH23" s="13">
        <v>0</v>
      </c>
      <c r="AI23" s="13">
        <v>3</v>
      </c>
      <c r="AJ23" s="13">
        <v>0</v>
      </c>
      <c r="AK23" s="13">
        <v>46</v>
      </c>
      <c r="AL23" s="13">
        <v>0</v>
      </c>
      <c r="AM23" s="13">
        <v>2.1904761904761907</v>
      </c>
    </row>
    <row r="24" spans="1:39" x14ac:dyDescent="0.3">
      <c r="A24" t="s">
        <v>47</v>
      </c>
      <c r="B24" t="s">
        <v>89</v>
      </c>
      <c r="C24" t="s">
        <v>35</v>
      </c>
      <c r="D24" t="s">
        <v>85</v>
      </c>
      <c r="E24" t="s">
        <v>64</v>
      </c>
      <c r="F24" s="11">
        <v>0.58333333333333337</v>
      </c>
      <c r="G24">
        <v>2302</v>
      </c>
      <c r="H24">
        <v>3</v>
      </c>
      <c r="I24" t="s">
        <v>56</v>
      </c>
      <c r="J24" t="s">
        <v>40</v>
      </c>
      <c r="K24">
        <v>1</v>
      </c>
      <c r="L24">
        <v>1</v>
      </c>
      <c r="M24" t="s">
        <v>30</v>
      </c>
      <c r="N24" t="s">
        <v>30</v>
      </c>
      <c r="O24" s="13">
        <v>0</v>
      </c>
      <c r="P24" s="13">
        <v>1</v>
      </c>
      <c r="Q24" s="13">
        <v>0</v>
      </c>
      <c r="R24" s="13">
        <v>1</v>
      </c>
      <c r="S24" s="13">
        <v>2.2272727272727271</v>
      </c>
      <c r="T24" s="13">
        <v>0.59090909090909094</v>
      </c>
      <c r="U24" s="13">
        <v>1.6363636363636362</v>
      </c>
      <c r="V24" s="13">
        <v>0</v>
      </c>
      <c r="W24" s="13">
        <v>0</v>
      </c>
      <c r="X24" s="13">
        <v>0</v>
      </c>
      <c r="Y24" s="13">
        <v>1</v>
      </c>
      <c r="Z24" s="13">
        <v>5</v>
      </c>
      <c r="AA24" s="13">
        <v>-4</v>
      </c>
      <c r="AB24" s="13">
        <v>2.4</v>
      </c>
      <c r="AC24" s="13">
        <v>0.7</v>
      </c>
      <c r="AD24" s="13">
        <v>1.7</v>
      </c>
      <c r="AE24" s="13">
        <v>2.0833333333333335</v>
      </c>
      <c r="AF24" s="13">
        <v>0.5</v>
      </c>
      <c r="AG24" s="13">
        <v>1.5833333333333335</v>
      </c>
      <c r="AH24" s="13">
        <v>1</v>
      </c>
      <c r="AI24" s="13">
        <v>1</v>
      </c>
      <c r="AJ24" s="13">
        <v>0</v>
      </c>
      <c r="AK24" s="13">
        <v>49</v>
      </c>
      <c r="AL24" s="13">
        <v>0</v>
      </c>
      <c r="AM24" s="13">
        <v>2.2272727272727271</v>
      </c>
    </row>
    <row r="25" spans="1:39" x14ac:dyDescent="0.3">
      <c r="A25" t="s">
        <v>41</v>
      </c>
      <c r="B25" t="s">
        <v>90</v>
      </c>
      <c r="C25" t="s">
        <v>35</v>
      </c>
      <c r="D25" t="s">
        <v>85</v>
      </c>
      <c r="E25" t="s">
        <v>46</v>
      </c>
      <c r="F25" s="11">
        <v>0.79166666666666663</v>
      </c>
      <c r="G25">
        <v>4100</v>
      </c>
      <c r="H25">
        <v>3</v>
      </c>
      <c r="I25" t="s">
        <v>91</v>
      </c>
      <c r="J25" t="s">
        <v>40</v>
      </c>
      <c r="K25">
        <v>0</v>
      </c>
      <c r="L25">
        <v>3</v>
      </c>
      <c r="M25" t="s">
        <v>31</v>
      </c>
      <c r="N25" t="s">
        <v>32</v>
      </c>
      <c r="O25" s="13">
        <v>-3</v>
      </c>
      <c r="P25" s="13">
        <v>0</v>
      </c>
      <c r="Q25" s="13">
        <v>0</v>
      </c>
      <c r="R25" s="13">
        <v>0</v>
      </c>
      <c r="S25" s="13">
        <v>2.1739130434782608</v>
      </c>
      <c r="T25" s="13">
        <v>0.60869565217391308</v>
      </c>
      <c r="U25" s="13">
        <v>1.5652173913043477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2.4</v>
      </c>
      <c r="AC25" s="13">
        <v>0.7</v>
      </c>
      <c r="AD25" s="13">
        <v>1.7</v>
      </c>
      <c r="AE25" s="13">
        <v>2</v>
      </c>
      <c r="AF25" s="13">
        <v>0.53846153846153844</v>
      </c>
      <c r="AG25" s="13">
        <v>1.4615384615384617</v>
      </c>
      <c r="AH25" s="13">
        <v>0</v>
      </c>
      <c r="AI25" s="13">
        <v>3</v>
      </c>
      <c r="AJ25" s="13">
        <v>0</v>
      </c>
      <c r="AK25" s="13">
        <v>50</v>
      </c>
      <c r="AL25" s="13">
        <v>0</v>
      </c>
      <c r="AM25" s="13">
        <v>2.1739130434782608</v>
      </c>
    </row>
    <row r="26" spans="1:39" x14ac:dyDescent="0.3">
      <c r="A26" t="s">
        <v>47</v>
      </c>
      <c r="B26" t="s">
        <v>92</v>
      </c>
      <c r="C26" t="s">
        <v>35</v>
      </c>
      <c r="D26" t="s">
        <v>85</v>
      </c>
      <c r="E26" t="s">
        <v>43</v>
      </c>
      <c r="F26" s="11">
        <v>0.77083333333333337</v>
      </c>
      <c r="G26">
        <v>6580</v>
      </c>
      <c r="H26">
        <v>3</v>
      </c>
      <c r="I26" t="s">
        <v>40</v>
      </c>
      <c r="J26" t="s">
        <v>58</v>
      </c>
      <c r="K26">
        <v>2</v>
      </c>
      <c r="L26">
        <v>0</v>
      </c>
      <c r="M26" t="s">
        <v>32</v>
      </c>
      <c r="N26" t="s">
        <v>31</v>
      </c>
      <c r="O26" s="13">
        <v>2</v>
      </c>
      <c r="P26" s="13">
        <v>2.2083333333333335</v>
      </c>
      <c r="Q26" s="13">
        <v>0.29166666666666669</v>
      </c>
      <c r="R26" s="13">
        <v>1.9166666666666667</v>
      </c>
      <c r="S26" s="13">
        <v>0</v>
      </c>
      <c r="T26" s="13">
        <v>1</v>
      </c>
      <c r="U26" s="13">
        <v>-1</v>
      </c>
      <c r="V26" s="13">
        <v>2.4</v>
      </c>
      <c r="W26" s="13">
        <v>0.7</v>
      </c>
      <c r="X26" s="13">
        <v>1.7</v>
      </c>
      <c r="Y26" s="13">
        <v>2.0714285714285716</v>
      </c>
      <c r="Z26" s="13">
        <v>0.5</v>
      </c>
      <c r="AA26" s="13">
        <v>1.5714285714285716</v>
      </c>
      <c r="AB26" s="13">
        <v>0</v>
      </c>
      <c r="AC26" s="13">
        <v>1</v>
      </c>
      <c r="AD26" s="13">
        <v>-1</v>
      </c>
      <c r="AE26" s="13">
        <v>0</v>
      </c>
      <c r="AF26" s="13">
        <v>0</v>
      </c>
      <c r="AG26" s="13">
        <v>0</v>
      </c>
      <c r="AH26" s="13">
        <v>3</v>
      </c>
      <c r="AI26" s="13">
        <v>0</v>
      </c>
      <c r="AJ26" s="13">
        <v>53</v>
      </c>
      <c r="AK26" s="13">
        <v>0</v>
      </c>
      <c r="AL26" s="13">
        <v>2.2083333333333335</v>
      </c>
      <c r="AM26" s="13">
        <v>0</v>
      </c>
    </row>
    <row r="27" spans="1:39" x14ac:dyDescent="0.3">
      <c r="A27" t="s">
        <v>72</v>
      </c>
      <c r="B27" t="s">
        <v>93</v>
      </c>
      <c r="C27" t="s">
        <v>35</v>
      </c>
      <c r="D27" t="s">
        <v>94</v>
      </c>
      <c r="E27" t="s">
        <v>61</v>
      </c>
      <c r="F27" s="11">
        <v>0.87847222222222221</v>
      </c>
      <c r="G27">
        <v>8773</v>
      </c>
      <c r="H27">
        <v>5</v>
      </c>
      <c r="I27" t="s">
        <v>40</v>
      </c>
      <c r="J27" t="s">
        <v>88</v>
      </c>
      <c r="K27">
        <v>0</v>
      </c>
      <c r="L27">
        <v>0</v>
      </c>
      <c r="M27" t="s">
        <v>30</v>
      </c>
      <c r="N27" t="s">
        <v>30</v>
      </c>
      <c r="O27" s="13">
        <v>0</v>
      </c>
      <c r="P27" s="13">
        <v>2.2000000000000002</v>
      </c>
      <c r="Q27" s="13">
        <v>0.28000000000000003</v>
      </c>
      <c r="R27" s="13">
        <v>1.9200000000000002</v>
      </c>
      <c r="S27" s="13">
        <v>0</v>
      </c>
      <c r="T27" s="13">
        <v>2</v>
      </c>
      <c r="U27" s="13">
        <v>-2</v>
      </c>
      <c r="V27" s="13">
        <v>2.3636363636363638</v>
      </c>
      <c r="W27" s="13">
        <v>0.63636363636363635</v>
      </c>
      <c r="X27" s="13">
        <v>1.7272727272727275</v>
      </c>
      <c r="Y27" s="13">
        <v>2.0714285714285716</v>
      </c>
      <c r="Z27" s="13">
        <v>0.5</v>
      </c>
      <c r="AA27" s="13">
        <v>1.5714285714285716</v>
      </c>
      <c r="AB27" s="13">
        <v>0</v>
      </c>
      <c r="AC27" s="13">
        <v>2</v>
      </c>
      <c r="AD27" s="13">
        <v>-2</v>
      </c>
      <c r="AE27" s="13">
        <v>0</v>
      </c>
      <c r="AF27" s="13">
        <v>0</v>
      </c>
      <c r="AG27" s="13">
        <v>0</v>
      </c>
      <c r="AH27" s="13">
        <v>1</v>
      </c>
      <c r="AI27" s="13">
        <v>1</v>
      </c>
      <c r="AJ27" s="13">
        <v>56</v>
      </c>
      <c r="AK27" s="13">
        <v>0</v>
      </c>
      <c r="AL27" s="13">
        <v>2.2400000000000002</v>
      </c>
      <c r="AM27" s="13">
        <v>0</v>
      </c>
    </row>
    <row r="28" spans="1:39" x14ac:dyDescent="0.3">
      <c r="A28" t="s">
        <v>47</v>
      </c>
      <c r="B28" t="s">
        <v>95</v>
      </c>
      <c r="C28" t="s">
        <v>35</v>
      </c>
      <c r="D28" t="s">
        <v>94</v>
      </c>
      <c r="E28" t="s">
        <v>64</v>
      </c>
      <c r="F28" s="11">
        <v>0.6875</v>
      </c>
      <c r="G28">
        <v>2760</v>
      </c>
      <c r="H28">
        <v>3</v>
      </c>
      <c r="I28" t="s">
        <v>65</v>
      </c>
      <c r="J28" t="s">
        <v>40</v>
      </c>
      <c r="K28">
        <v>1</v>
      </c>
      <c r="L28">
        <v>3</v>
      </c>
      <c r="M28" t="s">
        <v>31</v>
      </c>
      <c r="N28" t="s">
        <v>32</v>
      </c>
      <c r="O28" s="13">
        <v>-2</v>
      </c>
      <c r="P28" s="13">
        <v>1</v>
      </c>
      <c r="Q28" s="13">
        <v>0</v>
      </c>
      <c r="R28" s="13">
        <v>1</v>
      </c>
      <c r="S28" s="13">
        <v>2.1153846153846154</v>
      </c>
      <c r="T28" s="13">
        <v>0.53846153846153844</v>
      </c>
      <c r="U28" s="13">
        <v>1.5769230769230771</v>
      </c>
      <c r="V28" s="13">
        <v>0</v>
      </c>
      <c r="W28" s="13">
        <v>0</v>
      </c>
      <c r="X28" s="13">
        <v>0</v>
      </c>
      <c r="Y28" s="13">
        <v>1</v>
      </c>
      <c r="Z28" s="13">
        <v>5</v>
      </c>
      <c r="AA28" s="13">
        <v>-4</v>
      </c>
      <c r="AB28" s="13">
        <v>2.1666666666666665</v>
      </c>
      <c r="AC28" s="13">
        <v>0.58333333333333337</v>
      </c>
      <c r="AD28" s="13">
        <v>1.583333333333333</v>
      </c>
      <c r="AE28" s="13">
        <v>2.0714285714285716</v>
      </c>
      <c r="AF28" s="13">
        <v>0.5</v>
      </c>
      <c r="AG28" s="13">
        <v>1.5714285714285716</v>
      </c>
      <c r="AH28" s="13">
        <v>0</v>
      </c>
      <c r="AI28" s="13">
        <v>3</v>
      </c>
      <c r="AJ28" s="13">
        <v>0</v>
      </c>
      <c r="AK28" s="13">
        <v>57</v>
      </c>
      <c r="AL28" s="13">
        <v>0</v>
      </c>
      <c r="AM28" s="13">
        <v>2.1923076923076925</v>
      </c>
    </row>
    <row r="29" spans="1:39" x14ac:dyDescent="0.3">
      <c r="A29" t="s">
        <v>47</v>
      </c>
      <c r="B29" t="s">
        <v>96</v>
      </c>
      <c r="C29" t="s">
        <v>35</v>
      </c>
      <c r="D29" t="s">
        <v>94</v>
      </c>
      <c r="E29" t="s">
        <v>64</v>
      </c>
      <c r="F29" s="11">
        <v>0.6875</v>
      </c>
      <c r="G29">
        <v>10241</v>
      </c>
      <c r="H29">
        <v>14</v>
      </c>
      <c r="I29" t="s">
        <v>40</v>
      </c>
      <c r="J29" t="s">
        <v>68</v>
      </c>
      <c r="K29">
        <v>5</v>
      </c>
      <c r="L29">
        <v>0</v>
      </c>
      <c r="M29" t="s">
        <v>32</v>
      </c>
      <c r="N29" t="s">
        <v>31</v>
      </c>
      <c r="O29" s="13">
        <v>5</v>
      </c>
      <c r="P29" s="13">
        <v>2.1481481481481484</v>
      </c>
      <c r="Q29" s="13">
        <v>0.25925925925925924</v>
      </c>
      <c r="R29" s="13">
        <v>1.8888888888888891</v>
      </c>
      <c r="S29" s="13">
        <v>1</v>
      </c>
      <c r="T29" s="13">
        <v>0</v>
      </c>
      <c r="U29" s="13">
        <v>1</v>
      </c>
      <c r="V29" s="13">
        <v>2.1666666666666665</v>
      </c>
      <c r="W29" s="13">
        <v>0.58333333333333337</v>
      </c>
      <c r="X29" s="13">
        <v>1.583333333333333</v>
      </c>
      <c r="Y29" s="13">
        <v>2.1333333333333333</v>
      </c>
      <c r="Z29" s="13">
        <v>0.53333333333333333</v>
      </c>
      <c r="AA29" s="13">
        <v>1.6</v>
      </c>
      <c r="AB29" s="13">
        <v>1</v>
      </c>
      <c r="AC29" s="13">
        <v>0</v>
      </c>
      <c r="AD29" s="13">
        <v>1</v>
      </c>
      <c r="AE29" s="13">
        <v>0</v>
      </c>
      <c r="AF29" s="13">
        <v>0</v>
      </c>
      <c r="AG29" s="13">
        <v>0</v>
      </c>
      <c r="AH29" s="13">
        <v>3</v>
      </c>
      <c r="AI29" s="13">
        <v>0</v>
      </c>
      <c r="AJ29" s="13">
        <v>60</v>
      </c>
      <c r="AK29" s="13">
        <v>3</v>
      </c>
      <c r="AL29" s="13">
        <v>2.2222222222222223</v>
      </c>
      <c r="AM29" s="13">
        <v>3</v>
      </c>
    </row>
    <row r="30" spans="1:39" x14ac:dyDescent="0.3">
      <c r="A30" t="s">
        <v>72</v>
      </c>
      <c r="B30" t="s">
        <v>97</v>
      </c>
      <c r="C30" t="s">
        <v>35</v>
      </c>
      <c r="D30" t="s">
        <v>94</v>
      </c>
      <c r="E30" t="s">
        <v>61</v>
      </c>
      <c r="F30" s="11">
        <v>0.79166666666666663</v>
      </c>
      <c r="G30">
        <v>6474</v>
      </c>
      <c r="H30">
        <v>4</v>
      </c>
      <c r="I30" t="s">
        <v>40</v>
      </c>
      <c r="J30" t="s">
        <v>74</v>
      </c>
      <c r="K30">
        <v>3</v>
      </c>
      <c r="L30">
        <v>0</v>
      </c>
      <c r="M30" t="s">
        <v>32</v>
      </c>
      <c r="N30" t="s">
        <v>31</v>
      </c>
      <c r="O30" s="13">
        <v>3</v>
      </c>
      <c r="P30" s="13">
        <v>2.25</v>
      </c>
      <c r="Q30" s="13">
        <v>0.25</v>
      </c>
      <c r="R30" s="13">
        <v>2</v>
      </c>
      <c r="S30" s="13">
        <v>1</v>
      </c>
      <c r="T30" s="13">
        <v>1</v>
      </c>
      <c r="U30" s="13">
        <v>0</v>
      </c>
      <c r="V30" s="13">
        <v>2.3846153846153846</v>
      </c>
      <c r="W30" s="13">
        <v>0.53846153846153844</v>
      </c>
      <c r="X30" s="13">
        <v>1.8461538461538463</v>
      </c>
      <c r="Y30" s="13">
        <v>2.1333333333333333</v>
      </c>
      <c r="Z30" s="13">
        <v>0.53333333333333333</v>
      </c>
      <c r="AA30" s="13">
        <v>1.6</v>
      </c>
      <c r="AB30" s="13">
        <v>1</v>
      </c>
      <c r="AC30" s="13">
        <v>1</v>
      </c>
      <c r="AD30" s="13">
        <v>0</v>
      </c>
      <c r="AE30" s="13">
        <v>0</v>
      </c>
      <c r="AF30" s="13">
        <v>0</v>
      </c>
      <c r="AG30" s="13">
        <v>0</v>
      </c>
      <c r="AH30" s="13">
        <v>3</v>
      </c>
      <c r="AI30" s="13">
        <v>0</v>
      </c>
      <c r="AJ30" s="13">
        <v>63</v>
      </c>
      <c r="AK30" s="13">
        <v>1</v>
      </c>
      <c r="AL30" s="13">
        <v>2.25</v>
      </c>
      <c r="AM30" s="13">
        <v>1</v>
      </c>
    </row>
    <row r="31" spans="1:39" x14ac:dyDescent="0.3">
      <c r="A31" t="s">
        <v>47</v>
      </c>
      <c r="B31" t="s">
        <v>98</v>
      </c>
      <c r="C31" t="s">
        <v>35</v>
      </c>
      <c r="D31" t="s">
        <v>94</v>
      </c>
      <c r="E31" t="s">
        <v>64</v>
      </c>
      <c r="F31" s="11">
        <v>0.6875</v>
      </c>
      <c r="G31">
        <v>24375</v>
      </c>
      <c r="H31">
        <v>3</v>
      </c>
      <c r="I31" t="s">
        <v>71</v>
      </c>
      <c r="J31" t="s">
        <v>40</v>
      </c>
      <c r="K31">
        <v>2</v>
      </c>
      <c r="L31">
        <v>3</v>
      </c>
      <c r="M31" t="s">
        <v>31</v>
      </c>
      <c r="N31" t="s">
        <v>32</v>
      </c>
      <c r="O31" s="13">
        <v>-1</v>
      </c>
      <c r="P31" s="13">
        <v>2</v>
      </c>
      <c r="Q31" s="13">
        <v>0</v>
      </c>
      <c r="R31" s="13">
        <v>2</v>
      </c>
      <c r="S31" s="13">
        <v>2.2758620689655173</v>
      </c>
      <c r="T31" s="13">
        <v>0.51724137931034486</v>
      </c>
      <c r="U31" s="13">
        <v>1.7586206896551726</v>
      </c>
      <c r="V31" s="13">
        <v>0</v>
      </c>
      <c r="W31" s="13">
        <v>0</v>
      </c>
      <c r="X31" s="13">
        <v>0</v>
      </c>
      <c r="Y31" s="13">
        <v>2</v>
      </c>
      <c r="Z31" s="13">
        <v>2</v>
      </c>
      <c r="AA31" s="13">
        <v>0</v>
      </c>
      <c r="AB31" s="13">
        <v>2.4285714285714284</v>
      </c>
      <c r="AC31" s="13">
        <v>0.5</v>
      </c>
      <c r="AD31" s="13">
        <v>1.9285714285714284</v>
      </c>
      <c r="AE31" s="13">
        <v>2.1333333333333333</v>
      </c>
      <c r="AF31" s="13">
        <v>0.53333333333333333</v>
      </c>
      <c r="AG31" s="13">
        <v>1.6</v>
      </c>
      <c r="AH31" s="13">
        <v>0</v>
      </c>
      <c r="AI31" s="13">
        <v>3</v>
      </c>
      <c r="AJ31" s="13">
        <v>1</v>
      </c>
      <c r="AK31" s="13">
        <v>66</v>
      </c>
      <c r="AL31" s="13">
        <v>1</v>
      </c>
      <c r="AM31" s="13">
        <v>2.2758620689655173</v>
      </c>
    </row>
    <row r="32" spans="1:39" x14ac:dyDescent="0.3">
      <c r="A32" t="s">
        <v>47</v>
      </c>
      <c r="B32" t="s">
        <v>99</v>
      </c>
      <c r="C32" t="s">
        <v>35</v>
      </c>
      <c r="D32" t="s">
        <v>94</v>
      </c>
      <c r="E32" t="s">
        <v>46</v>
      </c>
      <c r="F32" s="11">
        <v>0.77083333333333337</v>
      </c>
      <c r="G32">
        <v>3922</v>
      </c>
      <c r="H32">
        <v>3</v>
      </c>
      <c r="I32" t="s">
        <v>40</v>
      </c>
      <c r="J32" t="s">
        <v>76</v>
      </c>
      <c r="K32">
        <v>2</v>
      </c>
      <c r="L32">
        <v>0</v>
      </c>
      <c r="M32" t="s">
        <v>32</v>
      </c>
      <c r="N32" t="s">
        <v>31</v>
      </c>
      <c r="O32" s="13">
        <v>2</v>
      </c>
      <c r="P32" s="13">
        <v>2.2999999999999998</v>
      </c>
      <c r="Q32" s="13">
        <v>0.23333333333333334</v>
      </c>
      <c r="R32" s="13">
        <v>2.0666666666666664</v>
      </c>
      <c r="S32" s="13">
        <v>1</v>
      </c>
      <c r="T32" s="13">
        <v>2</v>
      </c>
      <c r="U32" s="13">
        <v>-1</v>
      </c>
      <c r="V32" s="13">
        <v>2.4285714285714284</v>
      </c>
      <c r="W32" s="13">
        <v>0.5</v>
      </c>
      <c r="X32" s="13">
        <v>1.9285714285714284</v>
      </c>
      <c r="Y32" s="13">
        <v>2.1875</v>
      </c>
      <c r="Z32" s="13">
        <v>0.625</v>
      </c>
      <c r="AA32" s="13">
        <v>1.5625</v>
      </c>
      <c r="AB32" s="13">
        <v>1</v>
      </c>
      <c r="AC32" s="13">
        <v>2</v>
      </c>
      <c r="AD32" s="13">
        <v>-1</v>
      </c>
      <c r="AE32" s="13">
        <v>0</v>
      </c>
      <c r="AF32" s="13">
        <v>0</v>
      </c>
      <c r="AG32" s="13">
        <v>0</v>
      </c>
      <c r="AH32" s="13">
        <v>3</v>
      </c>
      <c r="AI32" s="13">
        <v>0</v>
      </c>
      <c r="AJ32" s="13">
        <v>69</v>
      </c>
      <c r="AK32" s="13">
        <v>0</v>
      </c>
      <c r="AL32" s="13">
        <v>2.2999999999999998</v>
      </c>
      <c r="AM32" s="13">
        <v>0</v>
      </c>
    </row>
    <row r="33" spans="1:39" x14ac:dyDescent="0.3">
      <c r="A33" t="s">
        <v>47</v>
      </c>
      <c r="B33" t="s">
        <v>100</v>
      </c>
      <c r="C33" t="s">
        <v>35</v>
      </c>
      <c r="D33" t="s">
        <v>101</v>
      </c>
      <c r="E33" t="s">
        <v>64</v>
      </c>
      <c r="F33" s="11">
        <v>0.6875</v>
      </c>
      <c r="G33">
        <v>6386</v>
      </c>
      <c r="H33">
        <v>4</v>
      </c>
      <c r="I33" t="s">
        <v>81</v>
      </c>
      <c r="J33" t="s">
        <v>40</v>
      </c>
      <c r="K33">
        <v>1</v>
      </c>
      <c r="L33">
        <v>1</v>
      </c>
      <c r="M33" t="s">
        <v>30</v>
      </c>
      <c r="N33" t="s">
        <v>30</v>
      </c>
      <c r="O33" s="13">
        <v>0</v>
      </c>
      <c r="P33" s="13">
        <v>0</v>
      </c>
      <c r="Q33" s="13">
        <v>0</v>
      </c>
      <c r="R33" s="13">
        <v>0</v>
      </c>
      <c r="S33" s="13">
        <v>2.2903225806451615</v>
      </c>
      <c r="T33" s="13">
        <v>0.54838709677419351</v>
      </c>
      <c r="U33" s="13">
        <v>1.741935483870968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2.4</v>
      </c>
      <c r="AC33" s="13">
        <v>0.46666666666666667</v>
      </c>
      <c r="AD33" s="13">
        <v>1.9333333333333331</v>
      </c>
      <c r="AE33" s="13">
        <v>2.1875</v>
      </c>
      <c r="AF33" s="13">
        <v>0.625</v>
      </c>
      <c r="AG33" s="13">
        <v>1.5625</v>
      </c>
      <c r="AH33" s="13">
        <v>1</v>
      </c>
      <c r="AI33" s="13">
        <v>1</v>
      </c>
      <c r="AJ33" s="13">
        <v>1</v>
      </c>
      <c r="AK33" s="13">
        <v>72</v>
      </c>
      <c r="AL33" s="13">
        <v>1</v>
      </c>
      <c r="AM33" s="13">
        <v>2.3225806451612905</v>
      </c>
    </row>
    <row r="34" spans="1:39" x14ac:dyDescent="0.3">
      <c r="A34" t="s">
        <v>72</v>
      </c>
      <c r="B34" t="s">
        <v>102</v>
      </c>
      <c r="C34" t="s">
        <v>35</v>
      </c>
      <c r="D34" t="s">
        <v>101</v>
      </c>
      <c r="E34" t="s">
        <v>61</v>
      </c>
      <c r="F34" s="11">
        <v>0.87847222222222221</v>
      </c>
      <c r="G34">
        <v>23865</v>
      </c>
      <c r="H34">
        <v>4</v>
      </c>
      <c r="I34" t="s">
        <v>83</v>
      </c>
      <c r="J34" t="s">
        <v>40</v>
      </c>
      <c r="K34">
        <v>0</v>
      </c>
      <c r="L34">
        <v>0</v>
      </c>
      <c r="M34" t="s">
        <v>30</v>
      </c>
      <c r="N34" t="s">
        <v>30</v>
      </c>
      <c r="O34" s="13">
        <v>0</v>
      </c>
      <c r="P34" s="13">
        <v>0</v>
      </c>
      <c r="Q34" s="13">
        <v>0</v>
      </c>
      <c r="R34" s="13">
        <v>0</v>
      </c>
      <c r="S34" s="13">
        <v>2.25</v>
      </c>
      <c r="T34" s="13">
        <v>0.5625</v>
      </c>
      <c r="U34" s="13">
        <v>1.6875</v>
      </c>
      <c r="V34" s="13">
        <v>0</v>
      </c>
      <c r="W34" s="13">
        <v>0</v>
      </c>
      <c r="X34" s="13">
        <v>0</v>
      </c>
      <c r="Y34" s="13">
        <v>0</v>
      </c>
      <c r="Z34" s="13">
        <v>1</v>
      </c>
      <c r="AA34" s="13">
        <v>-1</v>
      </c>
      <c r="AB34" s="13">
        <v>2.4</v>
      </c>
      <c r="AC34" s="13">
        <v>0.46666666666666667</v>
      </c>
      <c r="AD34" s="13">
        <v>1.9333333333333331</v>
      </c>
      <c r="AE34" s="13">
        <v>2.1176470588235294</v>
      </c>
      <c r="AF34" s="13">
        <v>0.6470588235294118</v>
      </c>
      <c r="AG34" s="13">
        <v>1.4705882352941178</v>
      </c>
      <c r="AH34" s="13">
        <v>1</v>
      </c>
      <c r="AI34" s="13">
        <v>1</v>
      </c>
      <c r="AJ34" s="13">
        <v>0</v>
      </c>
      <c r="AK34" s="13">
        <v>73</v>
      </c>
      <c r="AL34" s="13">
        <v>0</v>
      </c>
      <c r="AM34" s="13">
        <v>2.28125</v>
      </c>
    </row>
    <row r="35" spans="1:39" x14ac:dyDescent="0.3">
      <c r="A35" t="s">
        <v>47</v>
      </c>
      <c r="B35" t="s">
        <v>103</v>
      </c>
      <c r="C35" t="s">
        <v>35</v>
      </c>
      <c r="D35" t="s">
        <v>101</v>
      </c>
      <c r="E35" t="s">
        <v>64</v>
      </c>
      <c r="F35" s="11">
        <v>0.6875</v>
      </c>
      <c r="G35">
        <v>2187</v>
      </c>
      <c r="H35">
        <v>3</v>
      </c>
      <c r="I35" t="s">
        <v>49</v>
      </c>
      <c r="J35" t="s">
        <v>40</v>
      </c>
      <c r="K35">
        <v>0</v>
      </c>
      <c r="L35">
        <v>0</v>
      </c>
      <c r="M35" t="s">
        <v>30</v>
      </c>
      <c r="N35" t="s">
        <v>30</v>
      </c>
      <c r="O35" s="13">
        <v>0</v>
      </c>
      <c r="P35" s="13">
        <v>0.5</v>
      </c>
      <c r="Q35" s="13">
        <v>1</v>
      </c>
      <c r="R35" s="13">
        <v>-0.5</v>
      </c>
      <c r="S35" s="13">
        <v>2.1818181818181817</v>
      </c>
      <c r="T35" s="13">
        <v>0.54545454545454541</v>
      </c>
      <c r="U35" s="13">
        <v>1.6363636363636362</v>
      </c>
      <c r="V35" s="13">
        <v>0</v>
      </c>
      <c r="W35" s="13">
        <v>2</v>
      </c>
      <c r="X35" s="13">
        <v>-2</v>
      </c>
      <c r="Y35" s="13">
        <v>1</v>
      </c>
      <c r="Z35" s="13">
        <v>2</v>
      </c>
      <c r="AA35" s="13">
        <v>-1</v>
      </c>
      <c r="AB35" s="13">
        <v>2.4</v>
      </c>
      <c r="AC35" s="13">
        <v>0.46666666666666667</v>
      </c>
      <c r="AD35" s="13">
        <v>1.9333333333333331</v>
      </c>
      <c r="AE35" s="13">
        <v>2</v>
      </c>
      <c r="AF35" s="13">
        <v>0.61111111111111116</v>
      </c>
      <c r="AG35" s="13">
        <v>1.3888888888888888</v>
      </c>
      <c r="AH35" s="13">
        <v>1</v>
      </c>
      <c r="AI35" s="13">
        <v>1</v>
      </c>
      <c r="AJ35" s="13">
        <v>0</v>
      </c>
      <c r="AK35" s="13">
        <v>74</v>
      </c>
      <c r="AL35" s="13">
        <v>0</v>
      </c>
      <c r="AM35" s="13">
        <v>2.2424242424242422</v>
      </c>
    </row>
    <row r="36" spans="1:39" x14ac:dyDescent="0.3">
      <c r="A36" t="s">
        <v>47</v>
      </c>
      <c r="B36" t="s">
        <v>104</v>
      </c>
      <c r="C36" t="s">
        <v>35</v>
      </c>
      <c r="D36" t="s">
        <v>101</v>
      </c>
      <c r="E36" t="s">
        <v>43</v>
      </c>
      <c r="F36" s="11">
        <v>0.66666666666666663</v>
      </c>
      <c r="G36">
        <v>5642</v>
      </c>
      <c r="H36">
        <v>6</v>
      </c>
      <c r="I36" t="s">
        <v>40</v>
      </c>
      <c r="J36" t="s">
        <v>0</v>
      </c>
      <c r="K36">
        <v>0</v>
      </c>
      <c r="L36">
        <v>0</v>
      </c>
      <c r="M36" t="s">
        <v>30</v>
      </c>
      <c r="N36" t="s">
        <v>30</v>
      </c>
      <c r="O36" s="13">
        <v>0</v>
      </c>
      <c r="P36" s="13">
        <v>2.1176470588235294</v>
      </c>
      <c r="Q36" s="13">
        <v>0.20588235294117646</v>
      </c>
      <c r="R36" s="13">
        <v>1.911764705882353</v>
      </c>
      <c r="S36" s="13">
        <v>1</v>
      </c>
      <c r="T36" s="13">
        <v>2</v>
      </c>
      <c r="U36" s="13">
        <v>-1</v>
      </c>
      <c r="V36" s="13">
        <v>2.4</v>
      </c>
      <c r="W36" s="13">
        <v>0.46666666666666667</v>
      </c>
      <c r="X36" s="13">
        <v>1.9333333333333331</v>
      </c>
      <c r="Y36" s="13">
        <v>1.8947368421052631</v>
      </c>
      <c r="Z36" s="13">
        <v>0.57894736842105265</v>
      </c>
      <c r="AA36" s="13">
        <v>1.3157894736842104</v>
      </c>
      <c r="AB36" s="13">
        <v>1</v>
      </c>
      <c r="AC36" s="13">
        <v>3</v>
      </c>
      <c r="AD36" s="13">
        <v>-2</v>
      </c>
      <c r="AE36" s="13">
        <v>1</v>
      </c>
      <c r="AF36" s="13">
        <v>1</v>
      </c>
      <c r="AG36" s="13">
        <v>0</v>
      </c>
      <c r="AH36" s="13">
        <v>1</v>
      </c>
      <c r="AI36" s="13">
        <v>1</v>
      </c>
      <c r="AJ36" s="13">
        <v>75</v>
      </c>
      <c r="AK36" s="13">
        <v>1</v>
      </c>
      <c r="AL36" s="13">
        <v>2.2058823529411766</v>
      </c>
      <c r="AM36" s="13">
        <v>0.5</v>
      </c>
    </row>
    <row r="37" spans="1:39" x14ac:dyDescent="0.3">
      <c r="A37" t="s">
        <v>47</v>
      </c>
      <c r="B37" t="s">
        <v>105</v>
      </c>
      <c r="C37" t="s">
        <v>106</v>
      </c>
      <c r="D37" t="s">
        <v>107</v>
      </c>
      <c r="E37" t="s">
        <v>43</v>
      </c>
      <c r="F37" s="11">
        <v>0.77083333333333337</v>
      </c>
      <c r="G37">
        <v>4095</v>
      </c>
      <c r="H37">
        <v>49</v>
      </c>
      <c r="I37" t="s">
        <v>40</v>
      </c>
      <c r="J37" t="s">
        <v>56</v>
      </c>
      <c r="K37">
        <v>2</v>
      </c>
      <c r="L37">
        <v>1</v>
      </c>
      <c r="M37" t="s">
        <v>32</v>
      </c>
      <c r="N37" t="s">
        <v>31</v>
      </c>
      <c r="O37" s="13">
        <v>1</v>
      </c>
      <c r="P37" s="13">
        <v>2.0571428571428569</v>
      </c>
      <c r="Q37" s="13">
        <v>0.2</v>
      </c>
      <c r="R37" s="13">
        <v>1.857142857142857</v>
      </c>
      <c r="S37" s="13">
        <v>1</v>
      </c>
      <c r="T37" s="13">
        <v>3</v>
      </c>
      <c r="U37" s="13">
        <v>-2</v>
      </c>
      <c r="V37" s="13">
        <v>2.25</v>
      </c>
      <c r="W37" s="13">
        <v>0.4375</v>
      </c>
      <c r="X37" s="13">
        <v>1.8125</v>
      </c>
      <c r="Y37" s="13">
        <v>1.8947368421052631</v>
      </c>
      <c r="Z37" s="13">
        <v>0.57894736842105265</v>
      </c>
      <c r="AA37" s="13">
        <v>1.3157894736842104</v>
      </c>
      <c r="AB37" s="13">
        <v>1</v>
      </c>
      <c r="AC37" s="13">
        <v>1</v>
      </c>
      <c r="AD37" s="13">
        <v>0</v>
      </c>
      <c r="AE37" s="13">
        <v>1</v>
      </c>
      <c r="AF37" s="13">
        <v>5</v>
      </c>
      <c r="AG37" s="13">
        <v>-4</v>
      </c>
      <c r="AH37" s="13">
        <v>3</v>
      </c>
      <c r="AI37" s="13">
        <v>0</v>
      </c>
      <c r="AJ37" s="13">
        <v>76</v>
      </c>
      <c r="AK37" s="13">
        <v>1</v>
      </c>
      <c r="AL37" s="13">
        <v>2.1714285714285713</v>
      </c>
      <c r="AM37" s="13">
        <v>0.5</v>
      </c>
    </row>
    <row r="38" spans="1:39" x14ac:dyDescent="0.3">
      <c r="A38" t="s">
        <v>47</v>
      </c>
      <c r="B38" t="s">
        <v>108</v>
      </c>
      <c r="C38" t="s">
        <v>106</v>
      </c>
      <c r="D38" t="s">
        <v>107</v>
      </c>
      <c r="E38" t="s">
        <v>43</v>
      </c>
      <c r="F38" s="11">
        <v>0.66666666666666663</v>
      </c>
      <c r="G38">
        <v>3803</v>
      </c>
      <c r="H38">
        <v>7</v>
      </c>
      <c r="I38" t="s">
        <v>58</v>
      </c>
      <c r="J38" t="s">
        <v>40</v>
      </c>
      <c r="K38">
        <v>0</v>
      </c>
      <c r="L38">
        <v>1</v>
      </c>
      <c r="M38" t="s">
        <v>31</v>
      </c>
      <c r="N38" t="s">
        <v>32</v>
      </c>
      <c r="O38" s="13">
        <v>-1</v>
      </c>
      <c r="P38" s="13">
        <v>0</v>
      </c>
      <c r="Q38" s="13">
        <v>0.5</v>
      </c>
      <c r="R38" s="13">
        <v>-0.5</v>
      </c>
      <c r="S38" s="13">
        <v>2.0555555555555554</v>
      </c>
      <c r="T38" s="13">
        <v>0.52777777777777779</v>
      </c>
      <c r="U38" s="13">
        <v>1.5277777777777777</v>
      </c>
      <c r="V38" s="13">
        <v>0</v>
      </c>
      <c r="W38" s="13">
        <v>1</v>
      </c>
      <c r="X38" s="13">
        <v>-1</v>
      </c>
      <c r="Y38" s="13">
        <v>0</v>
      </c>
      <c r="Z38" s="13">
        <v>2</v>
      </c>
      <c r="AA38" s="13">
        <v>-2</v>
      </c>
      <c r="AB38" s="13">
        <v>2.2352941176470589</v>
      </c>
      <c r="AC38" s="13">
        <v>0.47058823529411764</v>
      </c>
      <c r="AD38" s="13">
        <v>1.7647058823529411</v>
      </c>
      <c r="AE38" s="13">
        <v>1.8947368421052631</v>
      </c>
      <c r="AF38" s="13">
        <v>0.57894736842105265</v>
      </c>
      <c r="AG38" s="13">
        <v>1.3157894736842104</v>
      </c>
      <c r="AH38" s="13">
        <v>0</v>
      </c>
      <c r="AI38" s="13">
        <v>3</v>
      </c>
      <c r="AJ38" s="13">
        <v>0</v>
      </c>
      <c r="AK38" s="13">
        <v>79</v>
      </c>
      <c r="AL38" s="13">
        <v>0</v>
      </c>
      <c r="AM38" s="13">
        <v>2.1944444444444446</v>
      </c>
    </row>
    <row r="39" spans="1:39" x14ac:dyDescent="0.3">
      <c r="A39" t="s">
        <v>72</v>
      </c>
      <c r="B39" t="s">
        <v>109</v>
      </c>
      <c r="C39" t="s">
        <v>106</v>
      </c>
      <c r="D39" t="s">
        <v>107</v>
      </c>
      <c r="E39" t="s">
        <v>61</v>
      </c>
      <c r="F39" s="11">
        <v>0.79166666666666663</v>
      </c>
      <c r="G39">
        <v>19790</v>
      </c>
      <c r="H39">
        <v>5</v>
      </c>
      <c r="I39" t="s">
        <v>110</v>
      </c>
      <c r="J39" t="s">
        <v>40</v>
      </c>
      <c r="K39">
        <v>2</v>
      </c>
      <c r="L39">
        <v>2</v>
      </c>
      <c r="M39" t="s">
        <v>30</v>
      </c>
      <c r="N39" t="s">
        <v>30</v>
      </c>
      <c r="O39" s="13">
        <v>0</v>
      </c>
      <c r="P39" s="13">
        <v>0</v>
      </c>
      <c r="Q39" s="13">
        <v>0</v>
      </c>
      <c r="R39" s="13">
        <v>0</v>
      </c>
      <c r="S39" s="13">
        <v>2.0270270270270272</v>
      </c>
      <c r="T39" s="13">
        <v>0.51351351351351349</v>
      </c>
      <c r="U39" s="13">
        <v>1.5135135135135136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2.2352941176470589</v>
      </c>
      <c r="AC39" s="13">
        <v>0.47058823529411764</v>
      </c>
      <c r="AD39" s="13">
        <v>1.7647058823529411</v>
      </c>
      <c r="AE39" s="13">
        <v>1.85</v>
      </c>
      <c r="AF39" s="13">
        <v>0.55000000000000004</v>
      </c>
      <c r="AG39" s="13">
        <v>1.3</v>
      </c>
      <c r="AH39" s="13">
        <v>1</v>
      </c>
      <c r="AI39" s="13">
        <v>1</v>
      </c>
      <c r="AJ39" s="13">
        <v>0</v>
      </c>
      <c r="AK39" s="13">
        <v>82</v>
      </c>
      <c r="AL39" s="13">
        <v>0</v>
      </c>
      <c r="AM39" s="13">
        <v>2.2162162162162162</v>
      </c>
    </row>
    <row r="40" spans="1:39" x14ac:dyDescent="0.3">
      <c r="A40" t="s">
        <v>47</v>
      </c>
      <c r="B40" t="s">
        <v>111</v>
      </c>
      <c r="C40" t="s">
        <v>106</v>
      </c>
      <c r="D40" t="s">
        <v>107</v>
      </c>
      <c r="E40" t="s">
        <v>64</v>
      </c>
      <c r="F40" s="11">
        <v>0.6875</v>
      </c>
      <c r="G40">
        <v>4273</v>
      </c>
      <c r="H40">
        <v>3</v>
      </c>
      <c r="I40" t="s">
        <v>40</v>
      </c>
      <c r="J40" t="s">
        <v>65</v>
      </c>
      <c r="K40">
        <v>4</v>
      </c>
      <c r="L40">
        <v>0</v>
      </c>
      <c r="M40" t="s">
        <v>32</v>
      </c>
      <c r="N40" t="s">
        <v>31</v>
      </c>
      <c r="O40" s="13">
        <v>4</v>
      </c>
      <c r="P40" s="13">
        <v>2.0263157894736841</v>
      </c>
      <c r="Q40" s="13">
        <v>0.21052631578947367</v>
      </c>
      <c r="R40" s="13">
        <v>1.8157894736842104</v>
      </c>
      <c r="S40" s="13">
        <v>1</v>
      </c>
      <c r="T40" s="13">
        <v>4</v>
      </c>
      <c r="U40" s="13">
        <v>-3</v>
      </c>
      <c r="V40" s="13">
        <v>2.2352941176470589</v>
      </c>
      <c r="W40" s="13">
        <v>0.47058823529411764</v>
      </c>
      <c r="X40" s="13">
        <v>1.7647058823529411</v>
      </c>
      <c r="Y40" s="13">
        <v>1.8571428571428572</v>
      </c>
      <c r="Z40" s="13">
        <v>0.61904761904761907</v>
      </c>
      <c r="AA40" s="13">
        <v>1.2380952380952381</v>
      </c>
      <c r="AB40" s="13">
        <v>1</v>
      </c>
      <c r="AC40" s="13">
        <v>3</v>
      </c>
      <c r="AD40" s="13">
        <v>-2</v>
      </c>
      <c r="AE40" s="13">
        <v>1</v>
      </c>
      <c r="AF40" s="13">
        <v>5</v>
      </c>
      <c r="AG40" s="13">
        <v>-4</v>
      </c>
      <c r="AH40" s="13">
        <v>3</v>
      </c>
      <c r="AI40" s="13">
        <v>0</v>
      </c>
      <c r="AJ40" s="13">
        <v>83</v>
      </c>
      <c r="AK40" s="13">
        <v>0</v>
      </c>
      <c r="AL40" s="13">
        <v>2.1842105263157894</v>
      </c>
      <c r="AM40" s="13">
        <v>0</v>
      </c>
    </row>
    <row r="41" spans="1:39" x14ac:dyDescent="0.3">
      <c r="A41" t="s">
        <v>72</v>
      </c>
      <c r="B41" t="s">
        <v>112</v>
      </c>
      <c r="C41" t="s">
        <v>106</v>
      </c>
      <c r="D41" t="s">
        <v>107</v>
      </c>
      <c r="E41" t="s">
        <v>61</v>
      </c>
      <c r="F41" s="11">
        <v>0.87847222222222221</v>
      </c>
      <c r="G41">
        <v>13912</v>
      </c>
      <c r="H41">
        <v>4</v>
      </c>
      <c r="I41" t="s">
        <v>40</v>
      </c>
      <c r="J41" t="s">
        <v>110</v>
      </c>
      <c r="K41">
        <v>2</v>
      </c>
      <c r="L41">
        <v>1</v>
      </c>
      <c r="M41" t="s">
        <v>32</v>
      </c>
      <c r="N41" t="s">
        <v>31</v>
      </c>
      <c r="O41" s="13">
        <v>1</v>
      </c>
      <c r="P41" s="13">
        <v>2.0769230769230771</v>
      </c>
      <c r="Q41" s="13">
        <v>0.20512820512820512</v>
      </c>
      <c r="R41" s="13">
        <v>1.871794871794872</v>
      </c>
      <c r="S41" s="13">
        <v>2</v>
      </c>
      <c r="T41" s="13">
        <v>2</v>
      </c>
      <c r="U41" s="13">
        <v>0</v>
      </c>
      <c r="V41" s="13">
        <v>2.3333333333333335</v>
      </c>
      <c r="W41" s="13">
        <v>0.44444444444444442</v>
      </c>
      <c r="X41" s="13">
        <v>1.8888888888888891</v>
      </c>
      <c r="Y41" s="13">
        <v>1.8571428571428572</v>
      </c>
      <c r="Z41" s="13">
        <v>0.61904761904761907</v>
      </c>
      <c r="AA41" s="13">
        <v>1.2380952380952381</v>
      </c>
      <c r="AB41" s="13">
        <v>2</v>
      </c>
      <c r="AC41" s="13">
        <v>2</v>
      </c>
      <c r="AD41" s="13">
        <v>0</v>
      </c>
      <c r="AE41" s="13">
        <v>0</v>
      </c>
      <c r="AF41" s="13">
        <v>0</v>
      </c>
      <c r="AG41" s="13">
        <v>0</v>
      </c>
      <c r="AH41" s="13">
        <v>3</v>
      </c>
      <c r="AI41" s="13">
        <v>0</v>
      </c>
      <c r="AJ41" s="13">
        <v>86</v>
      </c>
      <c r="AK41" s="13">
        <v>1</v>
      </c>
      <c r="AL41" s="13">
        <v>2.2051282051282053</v>
      </c>
      <c r="AM41" s="13">
        <v>1</v>
      </c>
    </row>
    <row r="42" spans="1:39" x14ac:dyDescent="0.3">
      <c r="A42" t="s">
        <v>47</v>
      </c>
      <c r="B42" t="s">
        <v>113</v>
      </c>
      <c r="C42" t="s">
        <v>106</v>
      </c>
      <c r="D42" t="s">
        <v>107</v>
      </c>
      <c r="E42" t="s">
        <v>64</v>
      </c>
      <c r="F42" s="11">
        <v>0.6875</v>
      </c>
      <c r="G42">
        <v>7157</v>
      </c>
      <c r="H42">
        <v>3</v>
      </c>
      <c r="I42" t="s">
        <v>68</v>
      </c>
      <c r="J42" t="s">
        <v>40</v>
      </c>
      <c r="K42">
        <v>2</v>
      </c>
      <c r="L42">
        <v>4</v>
      </c>
      <c r="M42" t="s">
        <v>31</v>
      </c>
      <c r="N42" t="s">
        <v>32</v>
      </c>
      <c r="O42" s="13">
        <v>-2</v>
      </c>
      <c r="P42" s="13">
        <v>0.5</v>
      </c>
      <c r="Q42" s="13">
        <v>0</v>
      </c>
      <c r="R42" s="13">
        <v>0.5</v>
      </c>
      <c r="S42" s="13">
        <v>2.0750000000000002</v>
      </c>
      <c r="T42" s="13">
        <v>0.55000000000000004</v>
      </c>
      <c r="U42" s="13">
        <v>1.5250000000000001</v>
      </c>
      <c r="V42" s="13">
        <v>1</v>
      </c>
      <c r="W42" s="13">
        <v>0</v>
      </c>
      <c r="X42" s="13">
        <v>1</v>
      </c>
      <c r="Y42" s="13">
        <v>0</v>
      </c>
      <c r="Z42" s="13">
        <v>5</v>
      </c>
      <c r="AA42" s="13">
        <v>-5</v>
      </c>
      <c r="AB42" s="13">
        <v>2.3157894736842106</v>
      </c>
      <c r="AC42" s="13">
        <v>0.47368421052631576</v>
      </c>
      <c r="AD42" s="13">
        <v>1.8421052631578949</v>
      </c>
      <c r="AE42" s="13">
        <v>1.8571428571428572</v>
      </c>
      <c r="AF42" s="13">
        <v>0.61904761904761907</v>
      </c>
      <c r="AG42" s="13">
        <v>1.2380952380952381</v>
      </c>
      <c r="AH42" s="13">
        <v>0</v>
      </c>
      <c r="AI42" s="13">
        <v>3</v>
      </c>
      <c r="AJ42" s="13">
        <v>3</v>
      </c>
      <c r="AK42" s="13">
        <v>89</v>
      </c>
      <c r="AL42" s="13">
        <v>1.5</v>
      </c>
      <c r="AM42" s="13">
        <v>2.2250000000000001</v>
      </c>
    </row>
    <row r="43" spans="1:39" x14ac:dyDescent="0.3">
      <c r="A43" t="s">
        <v>41</v>
      </c>
      <c r="B43" t="s">
        <v>114</v>
      </c>
      <c r="C43" t="s">
        <v>106</v>
      </c>
      <c r="D43" t="s">
        <v>107</v>
      </c>
      <c r="E43" t="s">
        <v>46</v>
      </c>
      <c r="F43" s="11">
        <v>0.8125</v>
      </c>
      <c r="G43">
        <v>1535</v>
      </c>
      <c r="H43">
        <v>3</v>
      </c>
      <c r="I43" t="s">
        <v>40</v>
      </c>
      <c r="J43" t="s">
        <v>115</v>
      </c>
      <c r="K43">
        <v>7</v>
      </c>
      <c r="L43">
        <v>0</v>
      </c>
      <c r="M43" t="s">
        <v>32</v>
      </c>
      <c r="N43" t="s">
        <v>31</v>
      </c>
      <c r="O43" s="13">
        <v>7</v>
      </c>
      <c r="P43" s="13">
        <v>2.1219512195121952</v>
      </c>
      <c r="Q43" s="13">
        <v>0.21951219512195122</v>
      </c>
      <c r="R43" s="13">
        <v>1.902439024390244</v>
      </c>
      <c r="S43" s="13">
        <v>0</v>
      </c>
      <c r="T43" s="13">
        <v>0</v>
      </c>
      <c r="U43" s="13">
        <v>0</v>
      </c>
      <c r="V43" s="13">
        <v>2.3157894736842106</v>
      </c>
      <c r="W43" s="13">
        <v>0.47368421052631576</v>
      </c>
      <c r="X43" s="13">
        <v>1.8421052631578949</v>
      </c>
      <c r="Y43" s="13">
        <v>1.9545454545454546</v>
      </c>
      <c r="Z43" s="13">
        <v>0.68181818181818177</v>
      </c>
      <c r="AA43" s="13">
        <v>1.2727272727272729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3</v>
      </c>
      <c r="AI43" s="13">
        <v>0</v>
      </c>
      <c r="AJ43" s="13">
        <v>92</v>
      </c>
      <c r="AK43" s="13">
        <v>0</v>
      </c>
      <c r="AL43" s="13">
        <v>2.2439024390243905</v>
      </c>
      <c r="AM43" s="13">
        <v>0</v>
      </c>
    </row>
    <row r="44" spans="1:39" x14ac:dyDescent="0.3">
      <c r="A44" t="s">
        <v>47</v>
      </c>
      <c r="B44" t="s">
        <v>116</v>
      </c>
      <c r="C44" t="s">
        <v>106</v>
      </c>
      <c r="D44" t="s">
        <v>117</v>
      </c>
      <c r="E44" t="s">
        <v>64</v>
      </c>
      <c r="F44" s="11">
        <v>0.6875</v>
      </c>
      <c r="G44">
        <v>11981</v>
      </c>
      <c r="H44">
        <v>4</v>
      </c>
      <c r="I44" t="s">
        <v>40</v>
      </c>
      <c r="J44" t="s">
        <v>71</v>
      </c>
      <c r="K44">
        <v>1</v>
      </c>
      <c r="L44">
        <v>0</v>
      </c>
      <c r="M44" t="s">
        <v>32</v>
      </c>
      <c r="N44" t="s">
        <v>31</v>
      </c>
      <c r="O44" s="13">
        <v>1</v>
      </c>
      <c r="P44" s="13">
        <v>2.2380952380952381</v>
      </c>
      <c r="Q44" s="13">
        <v>0.21428571428571427</v>
      </c>
      <c r="R44" s="13">
        <v>2.0238095238095237</v>
      </c>
      <c r="S44" s="13">
        <v>2</v>
      </c>
      <c r="T44" s="13">
        <v>2.5</v>
      </c>
      <c r="U44" s="13">
        <v>-0.5</v>
      </c>
      <c r="V44" s="13">
        <v>2.5499999999999998</v>
      </c>
      <c r="W44" s="13">
        <v>0.45</v>
      </c>
      <c r="X44" s="13">
        <v>2.0999999999999996</v>
      </c>
      <c r="Y44" s="13">
        <v>1.9545454545454546</v>
      </c>
      <c r="Z44" s="13">
        <v>0.68181818181818177</v>
      </c>
      <c r="AA44" s="13">
        <v>1.2727272727272729</v>
      </c>
      <c r="AB44" s="13">
        <v>2</v>
      </c>
      <c r="AC44" s="13">
        <v>3</v>
      </c>
      <c r="AD44" s="13">
        <v>-1</v>
      </c>
      <c r="AE44" s="13">
        <v>2</v>
      </c>
      <c r="AF44" s="13">
        <v>2</v>
      </c>
      <c r="AG44" s="13">
        <v>0</v>
      </c>
      <c r="AH44" s="13">
        <v>3</v>
      </c>
      <c r="AI44" s="13">
        <v>0</v>
      </c>
      <c r="AJ44" s="13">
        <v>95</v>
      </c>
      <c r="AK44" s="13">
        <v>1</v>
      </c>
      <c r="AL44" s="13">
        <v>2.2619047619047619</v>
      </c>
      <c r="AM44" s="13">
        <v>0.5</v>
      </c>
    </row>
    <row r="45" spans="1:39" x14ac:dyDescent="0.3">
      <c r="A45" t="s">
        <v>72</v>
      </c>
      <c r="B45" t="s">
        <v>118</v>
      </c>
      <c r="C45" t="s">
        <v>106</v>
      </c>
      <c r="D45" t="s">
        <v>117</v>
      </c>
      <c r="E45" t="s">
        <v>61</v>
      </c>
      <c r="F45" s="11">
        <v>0.79166666666666663</v>
      </c>
      <c r="G45">
        <v>53700</v>
      </c>
      <c r="H45">
        <v>4</v>
      </c>
      <c r="I45" t="s">
        <v>119</v>
      </c>
      <c r="J45" t="s">
        <v>40</v>
      </c>
      <c r="K45">
        <v>1</v>
      </c>
      <c r="L45">
        <v>2</v>
      </c>
      <c r="M45" t="s">
        <v>31</v>
      </c>
      <c r="N45" t="s">
        <v>32</v>
      </c>
      <c r="O45" s="13">
        <v>-1</v>
      </c>
      <c r="P45" s="13">
        <v>0</v>
      </c>
      <c r="Q45" s="13">
        <v>0</v>
      </c>
      <c r="R45" s="13">
        <v>0</v>
      </c>
      <c r="S45" s="13">
        <v>2.2093023255813953</v>
      </c>
      <c r="T45" s="13">
        <v>0.55813953488372092</v>
      </c>
      <c r="U45" s="13">
        <v>1.6511627906976742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2.4761904761904763</v>
      </c>
      <c r="AC45" s="13">
        <v>0.42857142857142855</v>
      </c>
      <c r="AD45" s="13">
        <v>2.0476190476190479</v>
      </c>
      <c r="AE45" s="13">
        <v>1.9545454545454546</v>
      </c>
      <c r="AF45" s="13">
        <v>0.68181818181818177</v>
      </c>
      <c r="AG45" s="13">
        <v>1.2727272727272729</v>
      </c>
      <c r="AH45" s="13">
        <v>0</v>
      </c>
      <c r="AI45" s="13">
        <v>3</v>
      </c>
      <c r="AJ45" s="13">
        <v>0</v>
      </c>
      <c r="AK45" s="13">
        <v>98</v>
      </c>
      <c r="AL45" s="13">
        <v>0</v>
      </c>
      <c r="AM45" s="13">
        <v>2.2790697674418605</v>
      </c>
    </row>
    <row r="46" spans="1:39" x14ac:dyDescent="0.3">
      <c r="A46" t="s">
        <v>47</v>
      </c>
      <c r="B46" t="s">
        <v>120</v>
      </c>
      <c r="C46" t="s">
        <v>106</v>
      </c>
      <c r="D46" t="s">
        <v>117</v>
      </c>
      <c r="E46" t="s">
        <v>64</v>
      </c>
      <c r="F46" s="11">
        <v>0.6875</v>
      </c>
      <c r="G46">
        <v>4176</v>
      </c>
      <c r="H46">
        <v>3</v>
      </c>
      <c r="I46" t="s">
        <v>76</v>
      </c>
      <c r="J46" t="s">
        <v>40</v>
      </c>
      <c r="K46">
        <v>2</v>
      </c>
      <c r="L46">
        <v>2</v>
      </c>
      <c r="M46" t="s">
        <v>30</v>
      </c>
      <c r="N46" t="s">
        <v>30</v>
      </c>
      <c r="O46" s="13">
        <v>0</v>
      </c>
      <c r="P46" s="13">
        <v>0.5</v>
      </c>
      <c r="Q46" s="13">
        <v>1</v>
      </c>
      <c r="R46" s="13">
        <v>-0.5</v>
      </c>
      <c r="S46" s="13">
        <v>2.2045454545454546</v>
      </c>
      <c r="T46" s="13">
        <v>0.56818181818181823</v>
      </c>
      <c r="U46" s="13">
        <v>1.6363636363636362</v>
      </c>
      <c r="V46" s="13">
        <v>1</v>
      </c>
      <c r="W46" s="13">
        <v>2</v>
      </c>
      <c r="X46" s="13">
        <v>-1</v>
      </c>
      <c r="Y46" s="13">
        <v>0</v>
      </c>
      <c r="Z46" s="13">
        <v>2</v>
      </c>
      <c r="AA46" s="13">
        <v>-2</v>
      </c>
      <c r="AB46" s="13">
        <v>2.4761904761904763</v>
      </c>
      <c r="AC46" s="13">
        <v>0.42857142857142855</v>
      </c>
      <c r="AD46" s="13">
        <v>2.0476190476190479</v>
      </c>
      <c r="AE46" s="13">
        <v>1.9565217391304348</v>
      </c>
      <c r="AF46" s="13">
        <v>0.69565217391304346</v>
      </c>
      <c r="AG46" s="13">
        <v>1.2608695652173914</v>
      </c>
      <c r="AH46" s="13">
        <v>1</v>
      </c>
      <c r="AI46" s="13">
        <v>1</v>
      </c>
      <c r="AJ46" s="13">
        <v>0</v>
      </c>
      <c r="AK46" s="13">
        <v>101</v>
      </c>
      <c r="AL46" s="13">
        <v>0</v>
      </c>
      <c r="AM46" s="13">
        <v>2.2954545454545454</v>
      </c>
    </row>
    <row r="47" spans="1:39" x14ac:dyDescent="0.3">
      <c r="A47" t="s">
        <v>72</v>
      </c>
      <c r="B47" t="s">
        <v>121</v>
      </c>
      <c r="C47" t="s">
        <v>106</v>
      </c>
      <c r="D47" t="s">
        <v>117</v>
      </c>
      <c r="E47" t="s">
        <v>61</v>
      </c>
      <c r="F47" s="11">
        <v>0.87847222222222221</v>
      </c>
      <c r="G47">
        <v>29320</v>
      </c>
      <c r="H47">
        <v>4</v>
      </c>
      <c r="I47" t="s">
        <v>40</v>
      </c>
      <c r="J47" t="s">
        <v>119</v>
      </c>
      <c r="K47">
        <v>0</v>
      </c>
      <c r="L47">
        <v>0</v>
      </c>
      <c r="M47" t="s">
        <v>30</v>
      </c>
      <c r="N47" t="s">
        <v>30</v>
      </c>
      <c r="O47" s="13">
        <v>0</v>
      </c>
      <c r="P47" s="13">
        <v>2.2000000000000002</v>
      </c>
      <c r="Q47" s="13">
        <v>0.2</v>
      </c>
      <c r="R47" s="13">
        <v>2</v>
      </c>
      <c r="S47" s="13">
        <v>1</v>
      </c>
      <c r="T47" s="13">
        <v>2</v>
      </c>
      <c r="U47" s="13">
        <v>-1</v>
      </c>
      <c r="V47" s="13">
        <v>2.4761904761904763</v>
      </c>
      <c r="W47" s="13">
        <v>0.42857142857142855</v>
      </c>
      <c r="X47" s="13">
        <v>2.0476190476190479</v>
      </c>
      <c r="Y47" s="13">
        <v>1.9583333333333333</v>
      </c>
      <c r="Z47" s="13">
        <v>0.75</v>
      </c>
      <c r="AA47" s="13">
        <v>1.2083333333333333</v>
      </c>
      <c r="AB47" s="13">
        <v>1</v>
      </c>
      <c r="AC47" s="13">
        <v>2</v>
      </c>
      <c r="AD47" s="13">
        <v>-1</v>
      </c>
      <c r="AE47" s="13">
        <v>0</v>
      </c>
      <c r="AF47" s="13">
        <v>0</v>
      </c>
      <c r="AG47" s="13">
        <v>0</v>
      </c>
      <c r="AH47" s="13">
        <v>1</v>
      </c>
      <c r="AI47" s="13">
        <v>1</v>
      </c>
      <c r="AJ47" s="13">
        <v>102</v>
      </c>
      <c r="AK47" s="13">
        <v>0</v>
      </c>
      <c r="AL47" s="13">
        <v>2.2666666666666666</v>
      </c>
      <c r="AM47" s="13">
        <v>0</v>
      </c>
    </row>
    <row r="48" spans="1:39" x14ac:dyDescent="0.3">
      <c r="A48" t="s">
        <v>47</v>
      </c>
      <c r="B48" t="s">
        <v>122</v>
      </c>
      <c r="C48" t="s">
        <v>106</v>
      </c>
      <c r="D48" t="s">
        <v>117</v>
      </c>
      <c r="E48" t="s">
        <v>64</v>
      </c>
      <c r="F48" s="11">
        <v>0.60416666666666663</v>
      </c>
      <c r="G48">
        <v>7026</v>
      </c>
      <c r="H48">
        <v>3</v>
      </c>
      <c r="I48" t="s">
        <v>40</v>
      </c>
      <c r="J48" t="s">
        <v>81</v>
      </c>
      <c r="K48">
        <v>5</v>
      </c>
      <c r="L48">
        <v>0</v>
      </c>
      <c r="M48" t="s">
        <v>32</v>
      </c>
      <c r="N48" t="s">
        <v>31</v>
      </c>
      <c r="O48" s="13">
        <v>5</v>
      </c>
      <c r="P48" s="13">
        <v>2.152173913043478</v>
      </c>
      <c r="Q48" s="13">
        <v>0.19565217391304349</v>
      </c>
      <c r="R48" s="13">
        <v>1.9565217391304346</v>
      </c>
      <c r="S48" s="13">
        <v>0.5</v>
      </c>
      <c r="T48" s="13">
        <v>0.5</v>
      </c>
      <c r="U48" s="13">
        <v>0</v>
      </c>
      <c r="V48" s="13">
        <v>2.3636363636363638</v>
      </c>
      <c r="W48" s="13">
        <v>0.40909090909090912</v>
      </c>
      <c r="X48" s="13">
        <v>1.9545454545454546</v>
      </c>
      <c r="Y48" s="13">
        <v>1.9583333333333333</v>
      </c>
      <c r="Z48" s="13">
        <v>0.75</v>
      </c>
      <c r="AA48" s="13">
        <v>1.2083333333333333</v>
      </c>
      <c r="AB48" s="13">
        <v>1</v>
      </c>
      <c r="AC48" s="13">
        <v>1</v>
      </c>
      <c r="AD48" s="13">
        <v>0</v>
      </c>
      <c r="AE48" s="13">
        <v>0</v>
      </c>
      <c r="AF48" s="13">
        <v>0</v>
      </c>
      <c r="AG48" s="13">
        <v>0</v>
      </c>
      <c r="AH48" s="13">
        <v>3</v>
      </c>
      <c r="AI48" s="13">
        <v>0</v>
      </c>
      <c r="AJ48" s="13">
        <v>103</v>
      </c>
      <c r="AK48" s="13">
        <v>2</v>
      </c>
      <c r="AL48" s="13">
        <v>2.2391304347826089</v>
      </c>
      <c r="AM48" s="13">
        <v>1</v>
      </c>
    </row>
    <row r="49" spans="1:39" x14ac:dyDescent="0.3">
      <c r="A49" t="s">
        <v>47</v>
      </c>
      <c r="B49" t="s">
        <v>123</v>
      </c>
      <c r="C49" t="s">
        <v>106</v>
      </c>
      <c r="D49" t="s">
        <v>117</v>
      </c>
      <c r="E49" t="s">
        <v>43</v>
      </c>
      <c r="F49" s="11">
        <v>0.77083333333333337</v>
      </c>
      <c r="G49">
        <v>5028</v>
      </c>
      <c r="H49">
        <v>13</v>
      </c>
      <c r="I49" t="s">
        <v>40</v>
      </c>
      <c r="J49" t="s">
        <v>49</v>
      </c>
      <c r="K49">
        <v>2</v>
      </c>
      <c r="L49">
        <v>0</v>
      </c>
      <c r="M49" t="s">
        <v>32</v>
      </c>
      <c r="N49" t="s">
        <v>31</v>
      </c>
      <c r="O49" s="13">
        <v>2</v>
      </c>
      <c r="P49" s="13">
        <v>2.2127659574468086</v>
      </c>
      <c r="Q49" s="13">
        <v>0.19148936170212766</v>
      </c>
      <c r="R49" s="13">
        <v>2.021276595744681</v>
      </c>
      <c r="S49" s="13">
        <v>0.33333333333333331</v>
      </c>
      <c r="T49" s="13">
        <v>1.3333333333333333</v>
      </c>
      <c r="U49" s="13">
        <v>-1</v>
      </c>
      <c r="V49" s="13">
        <v>2.4782608695652173</v>
      </c>
      <c r="W49" s="13">
        <v>0.39130434782608697</v>
      </c>
      <c r="X49" s="13">
        <v>2.0869565217391304</v>
      </c>
      <c r="Y49" s="13">
        <v>1.9583333333333333</v>
      </c>
      <c r="Z49" s="13">
        <v>0.75</v>
      </c>
      <c r="AA49" s="13">
        <v>1.2083333333333333</v>
      </c>
      <c r="AB49" s="13">
        <v>0</v>
      </c>
      <c r="AC49" s="13">
        <v>1</v>
      </c>
      <c r="AD49" s="13">
        <v>-1</v>
      </c>
      <c r="AE49" s="13">
        <v>1</v>
      </c>
      <c r="AF49" s="13">
        <v>2</v>
      </c>
      <c r="AG49" s="13">
        <v>-1</v>
      </c>
      <c r="AH49" s="13">
        <v>3</v>
      </c>
      <c r="AI49" s="13">
        <v>0</v>
      </c>
      <c r="AJ49" s="13">
        <v>106</v>
      </c>
      <c r="AK49" s="13">
        <v>1</v>
      </c>
      <c r="AL49" s="13">
        <v>2.2553191489361701</v>
      </c>
      <c r="AM49" s="13">
        <v>0.33333333333333331</v>
      </c>
    </row>
    <row r="50" spans="1:39" x14ac:dyDescent="0.3">
      <c r="A50" t="s">
        <v>72</v>
      </c>
      <c r="B50" t="s">
        <v>124</v>
      </c>
      <c r="C50" t="s">
        <v>106</v>
      </c>
      <c r="D50" t="s">
        <v>125</v>
      </c>
      <c r="E50" t="s">
        <v>61</v>
      </c>
      <c r="F50" s="11">
        <v>0.87847222222222221</v>
      </c>
      <c r="G50">
        <v>42538</v>
      </c>
      <c r="H50">
        <v>5</v>
      </c>
      <c r="I50" t="s">
        <v>126</v>
      </c>
      <c r="J50" t="s">
        <v>40</v>
      </c>
      <c r="K50">
        <v>4</v>
      </c>
      <c r="L50">
        <v>2</v>
      </c>
      <c r="M50" t="s">
        <v>32</v>
      </c>
      <c r="N50" t="s">
        <v>31</v>
      </c>
      <c r="O50" s="13">
        <v>2</v>
      </c>
      <c r="P50" s="13">
        <v>0</v>
      </c>
      <c r="Q50" s="13">
        <v>0</v>
      </c>
      <c r="R50" s="13">
        <v>0</v>
      </c>
      <c r="S50" s="13">
        <v>2.2083333333333335</v>
      </c>
      <c r="T50" s="13">
        <v>0.5625</v>
      </c>
      <c r="U50" s="13">
        <v>1.6458333333333335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2.4583333333333335</v>
      </c>
      <c r="AC50" s="13">
        <v>0.375</v>
      </c>
      <c r="AD50" s="13">
        <v>2.0833333333333335</v>
      </c>
      <c r="AE50" s="13">
        <v>1.9583333333333333</v>
      </c>
      <c r="AF50" s="13">
        <v>0.75</v>
      </c>
      <c r="AG50" s="13">
        <v>1.2083333333333333</v>
      </c>
      <c r="AH50" s="13">
        <v>3</v>
      </c>
      <c r="AI50" s="13">
        <v>0</v>
      </c>
      <c r="AJ50" s="13">
        <v>0</v>
      </c>
      <c r="AK50" s="13">
        <v>109</v>
      </c>
      <c r="AL50" s="13">
        <v>0</v>
      </c>
      <c r="AM50" s="13">
        <v>2.2708333333333335</v>
      </c>
    </row>
    <row r="51" spans="1:39" x14ac:dyDescent="0.3">
      <c r="A51" t="s">
        <v>47</v>
      </c>
      <c r="B51" t="s">
        <v>127</v>
      </c>
      <c r="C51" t="s">
        <v>106</v>
      </c>
      <c r="D51" t="s">
        <v>125</v>
      </c>
      <c r="E51" t="s">
        <v>64</v>
      </c>
      <c r="F51" s="11">
        <v>0.625</v>
      </c>
      <c r="G51">
        <v>5462</v>
      </c>
      <c r="H51">
        <v>3</v>
      </c>
      <c r="I51" t="s">
        <v>0</v>
      </c>
      <c r="J51" t="s">
        <v>40</v>
      </c>
      <c r="K51">
        <v>1</v>
      </c>
      <c r="L51">
        <v>0</v>
      </c>
      <c r="M51" t="s">
        <v>32</v>
      </c>
      <c r="N51" t="s">
        <v>31</v>
      </c>
      <c r="O51" s="13">
        <v>1</v>
      </c>
      <c r="P51" s="13">
        <v>0.66666666666666663</v>
      </c>
      <c r="Q51" s="13">
        <v>1</v>
      </c>
      <c r="R51" s="13">
        <v>-0.33333333333333337</v>
      </c>
      <c r="S51" s="13">
        <v>2.204081632653061</v>
      </c>
      <c r="T51" s="13">
        <v>0.63265306122448983</v>
      </c>
      <c r="U51" s="13">
        <v>1.5714285714285712</v>
      </c>
      <c r="V51" s="13">
        <v>1</v>
      </c>
      <c r="W51" s="13">
        <v>3</v>
      </c>
      <c r="X51" s="13">
        <v>-2</v>
      </c>
      <c r="Y51" s="13">
        <v>0.5</v>
      </c>
      <c r="Z51" s="13">
        <v>0.5</v>
      </c>
      <c r="AA51" s="13">
        <v>0</v>
      </c>
      <c r="AB51" s="13">
        <v>2.4583333333333335</v>
      </c>
      <c r="AC51" s="13">
        <v>0.375</v>
      </c>
      <c r="AD51" s="13">
        <v>2.0833333333333335</v>
      </c>
      <c r="AE51" s="13">
        <v>1.96</v>
      </c>
      <c r="AF51" s="13">
        <v>0.88</v>
      </c>
      <c r="AG51" s="13">
        <v>1.08</v>
      </c>
      <c r="AH51" s="13">
        <v>3</v>
      </c>
      <c r="AI51" s="13">
        <v>0</v>
      </c>
      <c r="AJ51" s="13">
        <v>2</v>
      </c>
      <c r="AK51" s="13">
        <v>109</v>
      </c>
      <c r="AL51" s="13">
        <v>0.66666666666666663</v>
      </c>
      <c r="AM51" s="13">
        <v>2.2244897959183674</v>
      </c>
    </row>
    <row r="52" spans="1:39" x14ac:dyDescent="0.3">
      <c r="A52" t="s">
        <v>72</v>
      </c>
      <c r="B52" t="s">
        <v>128</v>
      </c>
      <c r="C52" t="s">
        <v>106</v>
      </c>
      <c r="D52" t="s">
        <v>125</v>
      </c>
      <c r="E52" t="s">
        <v>61</v>
      </c>
      <c r="F52" s="11">
        <v>0.87847222222222221</v>
      </c>
      <c r="G52">
        <v>29520</v>
      </c>
      <c r="H52">
        <v>4</v>
      </c>
      <c r="I52" t="s">
        <v>40</v>
      </c>
      <c r="J52" t="s">
        <v>126</v>
      </c>
      <c r="K52">
        <v>4</v>
      </c>
      <c r="L52">
        <v>1</v>
      </c>
      <c r="M52" t="s">
        <v>32</v>
      </c>
      <c r="N52" t="s">
        <v>31</v>
      </c>
      <c r="O52" s="13">
        <v>3</v>
      </c>
      <c r="P52" s="13">
        <v>2.16</v>
      </c>
      <c r="Q52" s="13">
        <v>0.18</v>
      </c>
      <c r="R52" s="13">
        <v>1.9800000000000002</v>
      </c>
      <c r="S52" s="13">
        <v>4</v>
      </c>
      <c r="T52" s="13">
        <v>2</v>
      </c>
      <c r="U52" s="13">
        <v>2</v>
      </c>
      <c r="V52" s="13">
        <v>2.4583333333333335</v>
      </c>
      <c r="W52" s="13">
        <v>0.375</v>
      </c>
      <c r="X52" s="13">
        <v>2.0833333333333335</v>
      </c>
      <c r="Y52" s="13">
        <v>1.8846153846153846</v>
      </c>
      <c r="Z52" s="13">
        <v>0.88461538461538458</v>
      </c>
      <c r="AA52" s="13">
        <v>1</v>
      </c>
      <c r="AB52" s="13">
        <v>4</v>
      </c>
      <c r="AC52" s="13">
        <v>2</v>
      </c>
      <c r="AD52" s="13">
        <v>2</v>
      </c>
      <c r="AE52" s="13">
        <v>0</v>
      </c>
      <c r="AF52" s="13">
        <v>0</v>
      </c>
      <c r="AG52" s="13">
        <v>0</v>
      </c>
      <c r="AH52" s="13">
        <v>3</v>
      </c>
      <c r="AI52" s="13">
        <v>0</v>
      </c>
      <c r="AJ52" s="13">
        <v>109</v>
      </c>
      <c r="AK52" s="13">
        <v>3</v>
      </c>
      <c r="AL52" s="13">
        <v>2.1800000000000002</v>
      </c>
      <c r="AM52" s="13">
        <v>3</v>
      </c>
    </row>
    <row r="53" spans="1:39" x14ac:dyDescent="0.3">
      <c r="A53" t="s">
        <v>47</v>
      </c>
      <c r="B53" t="s">
        <v>129</v>
      </c>
      <c r="C53" t="s">
        <v>106</v>
      </c>
      <c r="D53" t="s">
        <v>125</v>
      </c>
      <c r="E53" t="s">
        <v>64</v>
      </c>
      <c r="F53" s="11">
        <v>0.79166666666666663</v>
      </c>
      <c r="G53">
        <v>2800</v>
      </c>
      <c r="H53">
        <v>3</v>
      </c>
      <c r="I53" t="s">
        <v>56</v>
      </c>
      <c r="J53" t="s">
        <v>40</v>
      </c>
      <c r="K53">
        <v>2</v>
      </c>
      <c r="L53">
        <v>6</v>
      </c>
      <c r="M53" t="s">
        <v>31</v>
      </c>
      <c r="N53" t="s">
        <v>32</v>
      </c>
      <c r="O53" s="13">
        <v>-4</v>
      </c>
      <c r="P53" s="13">
        <v>1</v>
      </c>
      <c r="Q53" s="13">
        <v>0.33333333333333331</v>
      </c>
      <c r="R53" s="13">
        <v>0.66666666666666674</v>
      </c>
      <c r="S53" s="13">
        <v>2.1960784313725492</v>
      </c>
      <c r="T53" s="13">
        <v>0.6470588235294118</v>
      </c>
      <c r="U53" s="13">
        <v>1.5490196078431375</v>
      </c>
      <c r="V53" s="13">
        <v>1</v>
      </c>
      <c r="W53" s="13">
        <v>1</v>
      </c>
      <c r="X53" s="13">
        <v>0</v>
      </c>
      <c r="Y53" s="13">
        <v>1</v>
      </c>
      <c r="Z53" s="13">
        <v>3.5</v>
      </c>
      <c r="AA53" s="13">
        <v>-2.5</v>
      </c>
      <c r="AB53" s="13">
        <v>2.52</v>
      </c>
      <c r="AC53" s="13">
        <v>0.4</v>
      </c>
      <c r="AD53" s="13">
        <v>2.12</v>
      </c>
      <c r="AE53" s="13">
        <v>1.8846153846153846</v>
      </c>
      <c r="AF53" s="13">
        <v>0.88461538461538458</v>
      </c>
      <c r="AG53" s="13">
        <v>1</v>
      </c>
      <c r="AH53" s="13">
        <v>0</v>
      </c>
      <c r="AI53" s="13">
        <v>3</v>
      </c>
      <c r="AJ53" s="13">
        <v>1</v>
      </c>
      <c r="AK53" s="13">
        <v>112</v>
      </c>
      <c r="AL53" s="13">
        <v>0.33333333333333331</v>
      </c>
      <c r="AM53" s="13">
        <v>2.1960784313725492</v>
      </c>
    </row>
    <row r="54" spans="1:39" x14ac:dyDescent="0.3">
      <c r="A54" t="s">
        <v>41</v>
      </c>
      <c r="B54" t="s">
        <v>130</v>
      </c>
      <c r="C54" t="s">
        <v>106</v>
      </c>
      <c r="D54" t="s">
        <v>125</v>
      </c>
      <c r="E54" t="s">
        <v>46</v>
      </c>
      <c r="F54" s="11">
        <v>0.75</v>
      </c>
      <c r="G54">
        <v>4800</v>
      </c>
      <c r="H54">
        <v>3</v>
      </c>
      <c r="I54" t="s">
        <v>76</v>
      </c>
      <c r="J54" t="s">
        <v>40</v>
      </c>
      <c r="K54">
        <v>0</v>
      </c>
      <c r="L54">
        <v>0</v>
      </c>
      <c r="M54" t="s">
        <v>30</v>
      </c>
      <c r="N54" t="s">
        <v>30</v>
      </c>
      <c r="O54" s="13">
        <v>0</v>
      </c>
      <c r="P54" s="13">
        <v>1</v>
      </c>
      <c r="Q54" s="13">
        <v>1.3333333333333333</v>
      </c>
      <c r="R54" s="13">
        <v>-0.33333333333333326</v>
      </c>
      <c r="S54" s="13">
        <v>2.2692307692307692</v>
      </c>
      <c r="T54" s="13">
        <v>0.67307692307692313</v>
      </c>
      <c r="U54" s="13">
        <v>1.596153846153846</v>
      </c>
      <c r="V54" s="13">
        <v>1.5</v>
      </c>
      <c r="W54" s="13">
        <v>2</v>
      </c>
      <c r="X54" s="13">
        <v>-0.5</v>
      </c>
      <c r="Y54" s="13">
        <v>0</v>
      </c>
      <c r="Z54" s="13">
        <v>2</v>
      </c>
      <c r="AA54" s="13">
        <v>-2</v>
      </c>
      <c r="AB54" s="13">
        <v>2.52</v>
      </c>
      <c r="AC54" s="13">
        <v>0.4</v>
      </c>
      <c r="AD54" s="13">
        <v>2.12</v>
      </c>
      <c r="AE54" s="13">
        <v>2.0370370370370372</v>
      </c>
      <c r="AF54" s="13">
        <v>0.92592592592592593</v>
      </c>
      <c r="AG54" s="13">
        <v>1.1111111111111112</v>
      </c>
      <c r="AH54" s="13">
        <v>1</v>
      </c>
      <c r="AI54" s="13">
        <v>1</v>
      </c>
      <c r="AJ54" s="13">
        <v>1</v>
      </c>
      <c r="AK54" s="13">
        <v>115</v>
      </c>
      <c r="AL54" s="13">
        <v>0.33333333333333331</v>
      </c>
      <c r="AM54" s="13">
        <v>2.2115384615384617</v>
      </c>
    </row>
    <row r="55" spans="1:39" x14ac:dyDescent="0.3">
      <c r="A55" t="s">
        <v>47</v>
      </c>
      <c r="B55" t="s">
        <v>131</v>
      </c>
      <c r="C55" t="s">
        <v>106</v>
      </c>
      <c r="D55" t="s">
        <v>125</v>
      </c>
      <c r="E55" t="s">
        <v>64</v>
      </c>
      <c r="F55" s="11">
        <v>0.60416666666666663</v>
      </c>
      <c r="G55">
        <v>6148</v>
      </c>
      <c r="H55">
        <v>4</v>
      </c>
      <c r="I55" t="s">
        <v>40</v>
      </c>
      <c r="J55" t="s">
        <v>58</v>
      </c>
      <c r="K55">
        <v>3</v>
      </c>
      <c r="L55">
        <v>1</v>
      </c>
      <c r="M55" t="s">
        <v>32</v>
      </c>
      <c r="N55" t="s">
        <v>31</v>
      </c>
      <c r="O55" s="13">
        <v>2</v>
      </c>
      <c r="P55" s="13">
        <v>2.2264150943396226</v>
      </c>
      <c r="Q55" s="13">
        <v>0.18867924528301888</v>
      </c>
      <c r="R55" s="13">
        <v>2.0377358490566038</v>
      </c>
      <c r="S55" s="13">
        <v>0</v>
      </c>
      <c r="T55" s="13">
        <v>1.3333333333333333</v>
      </c>
      <c r="U55" s="13">
        <v>-1.3333333333333333</v>
      </c>
      <c r="V55" s="13">
        <v>2.52</v>
      </c>
      <c r="W55" s="13">
        <v>0.4</v>
      </c>
      <c r="X55" s="13">
        <v>2.12</v>
      </c>
      <c r="Y55" s="13">
        <v>1.9642857142857142</v>
      </c>
      <c r="Z55" s="13">
        <v>0.8928571428571429</v>
      </c>
      <c r="AA55" s="13">
        <v>1.0714285714285712</v>
      </c>
      <c r="AB55" s="13">
        <v>0</v>
      </c>
      <c r="AC55" s="13">
        <v>1</v>
      </c>
      <c r="AD55" s="13">
        <v>-1</v>
      </c>
      <c r="AE55" s="13">
        <v>0</v>
      </c>
      <c r="AF55" s="13">
        <v>2</v>
      </c>
      <c r="AG55" s="13">
        <v>-2</v>
      </c>
      <c r="AH55" s="13">
        <v>3</v>
      </c>
      <c r="AI55" s="13">
        <v>0</v>
      </c>
      <c r="AJ55" s="13">
        <v>116</v>
      </c>
      <c r="AK55" s="13">
        <v>0</v>
      </c>
      <c r="AL55" s="13">
        <v>2.1886792452830188</v>
      </c>
      <c r="AM55" s="13">
        <v>0</v>
      </c>
    </row>
    <row r="56" spans="1:39" x14ac:dyDescent="0.3">
      <c r="A56" t="s">
        <v>72</v>
      </c>
      <c r="B56" t="s">
        <v>132</v>
      </c>
      <c r="C56" t="s">
        <v>106</v>
      </c>
      <c r="D56" t="s">
        <v>125</v>
      </c>
      <c r="E56" t="s">
        <v>61</v>
      </c>
      <c r="F56" s="11">
        <v>0.87847222222222221</v>
      </c>
      <c r="G56">
        <v>63370</v>
      </c>
      <c r="H56">
        <v>4</v>
      </c>
      <c r="I56" t="s">
        <v>83</v>
      </c>
      <c r="J56" t="s">
        <v>40</v>
      </c>
      <c r="K56">
        <v>2</v>
      </c>
      <c r="L56">
        <v>0</v>
      </c>
      <c r="M56" t="s">
        <v>32</v>
      </c>
      <c r="N56" t="s">
        <v>31</v>
      </c>
      <c r="O56" s="13">
        <v>2</v>
      </c>
      <c r="P56" s="13">
        <v>0</v>
      </c>
      <c r="Q56" s="13">
        <v>0</v>
      </c>
      <c r="R56" s="13">
        <v>0</v>
      </c>
      <c r="S56" s="13">
        <v>2.2407407407407409</v>
      </c>
      <c r="T56" s="13">
        <v>0.66666666666666663</v>
      </c>
      <c r="U56" s="13">
        <v>1.5740740740740744</v>
      </c>
      <c r="V56" s="13">
        <v>0</v>
      </c>
      <c r="W56" s="13">
        <v>0</v>
      </c>
      <c r="X56" s="13">
        <v>0</v>
      </c>
      <c r="Y56" s="13">
        <v>0</v>
      </c>
      <c r="Z56" s="13">
        <v>1</v>
      </c>
      <c r="AA56" s="13">
        <v>-1</v>
      </c>
      <c r="AB56" s="13">
        <v>2.5384615384615383</v>
      </c>
      <c r="AC56" s="13">
        <v>0.42307692307692307</v>
      </c>
      <c r="AD56" s="13">
        <v>2.1153846153846154</v>
      </c>
      <c r="AE56" s="13">
        <v>1.9642857142857142</v>
      </c>
      <c r="AF56" s="13">
        <v>0.8928571428571429</v>
      </c>
      <c r="AG56" s="13">
        <v>1.0714285714285712</v>
      </c>
      <c r="AH56" s="13">
        <v>3</v>
      </c>
      <c r="AI56" s="13">
        <v>0</v>
      </c>
      <c r="AJ56" s="13">
        <v>1</v>
      </c>
      <c r="AK56" s="13">
        <v>119</v>
      </c>
      <c r="AL56" s="13">
        <v>0.5</v>
      </c>
      <c r="AM56" s="13">
        <v>2.2037037037037037</v>
      </c>
    </row>
    <row r="57" spans="1:39" x14ac:dyDescent="0.3">
      <c r="A57" t="s">
        <v>47</v>
      </c>
      <c r="B57" t="s">
        <v>133</v>
      </c>
      <c r="C57" t="s">
        <v>106</v>
      </c>
      <c r="D57" t="s">
        <v>125</v>
      </c>
      <c r="E57" t="s">
        <v>64</v>
      </c>
      <c r="F57" s="11">
        <v>0.79166666666666663</v>
      </c>
      <c r="G57">
        <v>3552</v>
      </c>
      <c r="H57">
        <v>3</v>
      </c>
      <c r="I57" t="s">
        <v>65</v>
      </c>
      <c r="J57" t="s">
        <v>40</v>
      </c>
      <c r="K57">
        <v>0</v>
      </c>
      <c r="L57">
        <v>2</v>
      </c>
      <c r="M57" t="s">
        <v>31</v>
      </c>
      <c r="N57" t="s">
        <v>32</v>
      </c>
      <c r="O57" s="13">
        <v>-2</v>
      </c>
      <c r="P57" s="13">
        <v>0.66666666666666663</v>
      </c>
      <c r="Q57" s="13">
        <v>1</v>
      </c>
      <c r="R57" s="13">
        <v>-0.33333333333333337</v>
      </c>
      <c r="S57" s="13">
        <v>2.2000000000000002</v>
      </c>
      <c r="T57" s="13">
        <v>0.69090909090909092</v>
      </c>
      <c r="U57" s="13">
        <v>1.5090909090909093</v>
      </c>
      <c r="V57" s="13">
        <v>1</v>
      </c>
      <c r="W57" s="13">
        <v>3</v>
      </c>
      <c r="X57" s="13">
        <v>-2</v>
      </c>
      <c r="Y57" s="13">
        <v>0.5</v>
      </c>
      <c r="Z57" s="13">
        <v>4.5</v>
      </c>
      <c r="AA57" s="13">
        <v>-4</v>
      </c>
      <c r="AB57" s="13">
        <v>2.5384615384615383</v>
      </c>
      <c r="AC57" s="13">
        <v>0.42307692307692307</v>
      </c>
      <c r="AD57" s="13">
        <v>2.1153846153846154</v>
      </c>
      <c r="AE57" s="13">
        <v>1.896551724137931</v>
      </c>
      <c r="AF57" s="13">
        <v>0.93103448275862066</v>
      </c>
      <c r="AG57" s="13">
        <v>0.96551724137931039</v>
      </c>
      <c r="AH57" s="13">
        <v>0</v>
      </c>
      <c r="AI57" s="13">
        <v>3</v>
      </c>
      <c r="AJ57" s="13">
        <v>0</v>
      </c>
      <c r="AK57" s="13">
        <v>119</v>
      </c>
      <c r="AL57" s="13">
        <v>0</v>
      </c>
      <c r="AM57" s="13">
        <v>2.1636363636363636</v>
      </c>
    </row>
    <row r="58" spans="1:39" x14ac:dyDescent="0.3">
      <c r="A58" t="s">
        <v>72</v>
      </c>
      <c r="B58" t="s">
        <v>134</v>
      </c>
      <c r="C58" t="s">
        <v>106</v>
      </c>
      <c r="D58" t="s">
        <v>135</v>
      </c>
      <c r="E58" t="s">
        <v>61</v>
      </c>
      <c r="F58" s="11">
        <v>0.87847222222222221</v>
      </c>
      <c r="G58">
        <v>29520</v>
      </c>
      <c r="H58">
        <v>4</v>
      </c>
      <c r="I58" t="s">
        <v>40</v>
      </c>
      <c r="J58" t="s">
        <v>83</v>
      </c>
      <c r="K58">
        <v>2</v>
      </c>
      <c r="L58">
        <v>0</v>
      </c>
      <c r="M58" t="s">
        <v>32</v>
      </c>
      <c r="N58" t="s">
        <v>31</v>
      </c>
      <c r="O58" s="13">
        <v>2</v>
      </c>
      <c r="P58" s="13">
        <v>2.1964285714285716</v>
      </c>
      <c r="Q58" s="13">
        <v>0.19642857142857142</v>
      </c>
      <c r="R58" s="13">
        <v>2</v>
      </c>
      <c r="S58" s="13">
        <v>0.66666666666666663</v>
      </c>
      <c r="T58" s="13">
        <v>0.33333333333333331</v>
      </c>
      <c r="U58" s="13">
        <v>0.33333333333333331</v>
      </c>
      <c r="V58" s="13">
        <v>2.5384615384615383</v>
      </c>
      <c r="W58" s="13">
        <v>0.42307692307692307</v>
      </c>
      <c r="X58" s="13">
        <v>2.1153846153846154</v>
      </c>
      <c r="Y58" s="13">
        <v>1.9</v>
      </c>
      <c r="Z58" s="13">
        <v>0.9</v>
      </c>
      <c r="AA58" s="13">
        <v>0.99999999999999989</v>
      </c>
      <c r="AB58" s="13">
        <v>1</v>
      </c>
      <c r="AC58" s="13">
        <v>0</v>
      </c>
      <c r="AD58" s="13">
        <v>1</v>
      </c>
      <c r="AE58" s="13">
        <v>0</v>
      </c>
      <c r="AF58" s="13">
        <v>1</v>
      </c>
      <c r="AG58" s="13">
        <v>-1</v>
      </c>
      <c r="AH58" s="13">
        <v>3</v>
      </c>
      <c r="AI58" s="13">
        <v>0</v>
      </c>
      <c r="AJ58" s="13">
        <v>122</v>
      </c>
      <c r="AK58" s="13">
        <v>4</v>
      </c>
      <c r="AL58" s="13">
        <v>2.1785714285714284</v>
      </c>
      <c r="AM58" s="13">
        <v>1.3333333333333333</v>
      </c>
    </row>
    <row r="59" spans="1:39" x14ac:dyDescent="0.3">
      <c r="A59" t="s">
        <v>47</v>
      </c>
      <c r="B59" t="s">
        <v>136</v>
      </c>
      <c r="C59" t="s">
        <v>106</v>
      </c>
      <c r="D59" t="s">
        <v>135</v>
      </c>
      <c r="E59" t="s">
        <v>64</v>
      </c>
      <c r="F59" s="11">
        <v>0.6875</v>
      </c>
      <c r="G59">
        <v>14712</v>
      </c>
      <c r="H59">
        <v>3</v>
      </c>
      <c r="I59" t="s">
        <v>40</v>
      </c>
      <c r="J59" t="s">
        <v>68</v>
      </c>
      <c r="K59">
        <v>4</v>
      </c>
      <c r="L59">
        <v>1</v>
      </c>
      <c r="M59" t="s">
        <v>32</v>
      </c>
      <c r="N59" t="s">
        <v>31</v>
      </c>
      <c r="O59" s="13">
        <v>3</v>
      </c>
      <c r="P59" s="13">
        <v>2.192982456140351</v>
      </c>
      <c r="Q59" s="13">
        <v>0.19298245614035087</v>
      </c>
      <c r="R59" s="13">
        <v>2</v>
      </c>
      <c r="S59" s="13">
        <v>1</v>
      </c>
      <c r="T59" s="13">
        <v>3</v>
      </c>
      <c r="U59" s="13">
        <v>-2</v>
      </c>
      <c r="V59" s="13">
        <v>2.5185185185185186</v>
      </c>
      <c r="W59" s="13">
        <v>0.40740740740740738</v>
      </c>
      <c r="X59" s="13">
        <v>2.1111111111111112</v>
      </c>
      <c r="Y59" s="13">
        <v>1.9</v>
      </c>
      <c r="Z59" s="13">
        <v>0.9</v>
      </c>
      <c r="AA59" s="13">
        <v>0.99999999999999989</v>
      </c>
      <c r="AB59" s="13">
        <v>1.5</v>
      </c>
      <c r="AC59" s="13">
        <v>2</v>
      </c>
      <c r="AD59" s="13">
        <v>-0.5</v>
      </c>
      <c r="AE59" s="13">
        <v>0</v>
      </c>
      <c r="AF59" s="13">
        <v>5</v>
      </c>
      <c r="AG59" s="13">
        <v>-5</v>
      </c>
      <c r="AH59" s="13">
        <v>3</v>
      </c>
      <c r="AI59" s="13">
        <v>0</v>
      </c>
      <c r="AJ59" s="13">
        <v>125</v>
      </c>
      <c r="AK59" s="13">
        <v>3</v>
      </c>
      <c r="AL59" s="13">
        <v>2.192982456140351</v>
      </c>
      <c r="AM59" s="13">
        <v>1</v>
      </c>
    </row>
    <row r="60" spans="1:39" x14ac:dyDescent="0.3">
      <c r="A60" t="s">
        <v>41</v>
      </c>
      <c r="B60" t="s">
        <v>137</v>
      </c>
      <c r="C60" t="s">
        <v>106</v>
      </c>
      <c r="D60" t="s">
        <v>135</v>
      </c>
      <c r="E60" t="s">
        <v>46</v>
      </c>
      <c r="F60" s="11">
        <v>0.85416666666666663</v>
      </c>
      <c r="G60">
        <v>27100</v>
      </c>
      <c r="H60">
        <v>3</v>
      </c>
      <c r="I60" t="s">
        <v>68</v>
      </c>
      <c r="J60" t="s">
        <v>40</v>
      </c>
      <c r="K60">
        <v>0</v>
      </c>
      <c r="L60">
        <v>0</v>
      </c>
      <c r="M60" t="s">
        <v>30</v>
      </c>
      <c r="N60" t="s">
        <v>30</v>
      </c>
      <c r="O60" s="13">
        <v>0</v>
      </c>
      <c r="P60" s="13">
        <v>1</v>
      </c>
      <c r="Q60" s="13">
        <v>1</v>
      </c>
      <c r="R60" s="13">
        <v>0</v>
      </c>
      <c r="S60" s="13">
        <v>2.2241379310344827</v>
      </c>
      <c r="T60" s="13">
        <v>0.67241379310344829</v>
      </c>
      <c r="U60" s="13">
        <v>1.5517241379310343</v>
      </c>
      <c r="V60" s="13">
        <v>1.5</v>
      </c>
      <c r="W60" s="13">
        <v>2</v>
      </c>
      <c r="X60" s="13">
        <v>-0.5</v>
      </c>
      <c r="Y60" s="13">
        <v>0.5</v>
      </c>
      <c r="Z60" s="13">
        <v>4.5</v>
      </c>
      <c r="AA60" s="13">
        <v>-4</v>
      </c>
      <c r="AB60" s="13">
        <v>2.5714285714285716</v>
      </c>
      <c r="AC60" s="13">
        <v>0.42857142857142855</v>
      </c>
      <c r="AD60" s="13">
        <v>2.1428571428571432</v>
      </c>
      <c r="AE60" s="13">
        <v>1.9</v>
      </c>
      <c r="AF60" s="13">
        <v>0.9</v>
      </c>
      <c r="AG60" s="13">
        <v>0.99999999999999989</v>
      </c>
      <c r="AH60" s="13">
        <v>1</v>
      </c>
      <c r="AI60" s="13">
        <v>1</v>
      </c>
      <c r="AJ60" s="13">
        <v>3</v>
      </c>
      <c r="AK60" s="13">
        <v>128</v>
      </c>
      <c r="AL60" s="13">
        <v>0.75</v>
      </c>
      <c r="AM60" s="13">
        <v>2.2068965517241379</v>
      </c>
    </row>
    <row r="61" spans="1:39" x14ac:dyDescent="0.3">
      <c r="A61" t="s">
        <v>47</v>
      </c>
      <c r="B61" t="s">
        <v>138</v>
      </c>
      <c r="C61" t="s">
        <v>106</v>
      </c>
      <c r="D61" t="s">
        <v>135</v>
      </c>
      <c r="E61" t="s">
        <v>64</v>
      </c>
      <c r="F61" s="11">
        <v>0.6875</v>
      </c>
      <c r="G61">
        <v>14441</v>
      </c>
      <c r="H61">
        <v>4</v>
      </c>
      <c r="I61" t="s">
        <v>71</v>
      </c>
      <c r="J61" t="s">
        <v>40</v>
      </c>
      <c r="K61">
        <v>1</v>
      </c>
      <c r="L61">
        <v>4</v>
      </c>
      <c r="M61" t="s">
        <v>31</v>
      </c>
      <c r="N61" t="s">
        <v>32</v>
      </c>
      <c r="O61" s="13">
        <v>-3</v>
      </c>
      <c r="P61" s="13">
        <v>1.3333333333333333</v>
      </c>
      <c r="Q61" s="13">
        <v>1</v>
      </c>
      <c r="R61" s="13">
        <v>0.33333333333333326</v>
      </c>
      <c r="S61" s="13">
        <v>2.1864406779661016</v>
      </c>
      <c r="T61" s="13">
        <v>0.66101694915254239</v>
      </c>
      <c r="U61" s="13">
        <v>1.5254237288135593</v>
      </c>
      <c r="V61" s="13">
        <v>2</v>
      </c>
      <c r="W61" s="13">
        <v>3</v>
      </c>
      <c r="X61" s="13">
        <v>-1</v>
      </c>
      <c r="Y61" s="13">
        <v>1</v>
      </c>
      <c r="Z61" s="13">
        <v>1.5</v>
      </c>
      <c r="AA61" s="13">
        <v>-0.5</v>
      </c>
      <c r="AB61" s="13">
        <v>2.5714285714285716</v>
      </c>
      <c r="AC61" s="13">
        <v>0.42857142857142855</v>
      </c>
      <c r="AD61" s="13">
        <v>2.1428571428571432</v>
      </c>
      <c r="AE61" s="13">
        <v>1.8387096774193548</v>
      </c>
      <c r="AF61" s="13">
        <v>0.87096774193548387</v>
      </c>
      <c r="AG61" s="13">
        <v>0.96774193548387089</v>
      </c>
      <c r="AH61" s="13">
        <v>0</v>
      </c>
      <c r="AI61" s="13">
        <v>3</v>
      </c>
      <c r="AJ61" s="13">
        <v>1</v>
      </c>
      <c r="AK61" s="13">
        <v>129</v>
      </c>
      <c r="AL61" s="13">
        <v>0.33333333333333331</v>
      </c>
      <c r="AM61" s="13">
        <v>2.1864406779661016</v>
      </c>
    </row>
    <row r="62" spans="1:39" x14ac:dyDescent="0.3">
      <c r="A62" t="s">
        <v>47</v>
      </c>
      <c r="B62" t="s">
        <v>139</v>
      </c>
      <c r="C62" t="s">
        <v>106</v>
      </c>
      <c r="D62" t="s">
        <v>135</v>
      </c>
      <c r="E62" t="s">
        <v>64</v>
      </c>
      <c r="F62" s="11">
        <v>0.6875</v>
      </c>
      <c r="G62">
        <v>14441</v>
      </c>
      <c r="H62">
        <v>7</v>
      </c>
      <c r="I62" t="s">
        <v>40</v>
      </c>
      <c r="J62" t="s">
        <v>76</v>
      </c>
      <c r="K62">
        <v>1</v>
      </c>
      <c r="L62">
        <v>0</v>
      </c>
      <c r="M62" t="s">
        <v>32</v>
      </c>
      <c r="N62" t="s">
        <v>31</v>
      </c>
      <c r="O62" s="13">
        <v>1</v>
      </c>
      <c r="P62" s="13">
        <v>2.2166666666666668</v>
      </c>
      <c r="Q62" s="13">
        <v>0.2</v>
      </c>
      <c r="R62" s="13">
        <v>2.0166666666666666</v>
      </c>
      <c r="S62" s="13">
        <v>0.75</v>
      </c>
      <c r="T62" s="13">
        <v>1.5</v>
      </c>
      <c r="U62" s="13">
        <v>-0.75</v>
      </c>
      <c r="V62" s="13">
        <v>2.5714285714285716</v>
      </c>
      <c r="W62" s="13">
        <v>0.42857142857142855</v>
      </c>
      <c r="X62" s="13">
        <v>2.1428571428571432</v>
      </c>
      <c r="Y62" s="13">
        <v>1.90625</v>
      </c>
      <c r="Z62" s="13">
        <v>0.875</v>
      </c>
      <c r="AA62" s="13">
        <v>1.03125</v>
      </c>
      <c r="AB62" s="13">
        <v>1</v>
      </c>
      <c r="AC62" s="13">
        <v>1.3333333333333333</v>
      </c>
      <c r="AD62" s="13">
        <v>-0.33333333333333326</v>
      </c>
      <c r="AE62" s="13">
        <v>0</v>
      </c>
      <c r="AF62" s="13">
        <v>2</v>
      </c>
      <c r="AG62" s="13">
        <v>-2</v>
      </c>
      <c r="AH62" s="13">
        <v>3</v>
      </c>
      <c r="AI62" s="13">
        <v>0</v>
      </c>
      <c r="AJ62" s="13">
        <v>132</v>
      </c>
      <c r="AK62" s="13">
        <v>2</v>
      </c>
      <c r="AL62" s="13">
        <v>2.2000000000000002</v>
      </c>
      <c r="AM62" s="13">
        <v>0.5</v>
      </c>
    </row>
    <row r="63" spans="1:39" x14ac:dyDescent="0.3">
      <c r="A63" t="s">
        <v>47</v>
      </c>
      <c r="B63" t="s">
        <v>140</v>
      </c>
      <c r="C63" t="s">
        <v>106</v>
      </c>
      <c r="D63" t="s">
        <v>135</v>
      </c>
      <c r="E63" t="s">
        <v>64</v>
      </c>
      <c r="F63" s="11">
        <v>0.72916666666666663</v>
      </c>
      <c r="G63">
        <v>4300</v>
      </c>
      <c r="H63">
        <v>7</v>
      </c>
      <c r="I63" t="s">
        <v>81</v>
      </c>
      <c r="J63" t="s">
        <v>40</v>
      </c>
      <c r="K63">
        <v>4</v>
      </c>
      <c r="L63">
        <v>0</v>
      </c>
      <c r="M63" t="s">
        <v>32</v>
      </c>
      <c r="N63" t="s">
        <v>31</v>
      </c>
      <c r="O63" s="13">
        <v>4</v>
      </c>
      <c r="P63" s="13">
        <v>0.33333333333333331</v>
      </c>
      <c r="Q63" s="13">
        <v>0.33333333333333331</v>
      </c>
      <c r="R63" s="13">
        <v>0</v>
      </c>
      <c r="S63" s="13">
        <v>2.1967213114754101</v>
      </c>
      <c r="T63" s="13">
        <v>0.65573770491803274</v>
      </c>
      <c r="U63" s="13">
        <v>1.5409836065573774</v>
      </c>
      <c r="V63" s="13">
        <v>1</v>
      </c>
      <c r="W63" s="13">
        <v>1</v>
      </c>
      <c r="X63" s="13">
        <v>0</v>
      </c>
      <c r="Y63" s="13">
        <v>0</v>
      </c>
      <c r="Z63" s="13">
        <v>2.5</v>
      </c>
      <c r="AA63" s="13">
        <v>-2.5</v>
      </c>
      <c r="AB63" s="13">
        <v>2.5172413793103448</v>
      </c>
      <c r="AC63" s="13">
        <v>0.41379310344827586</v>
      </c>
      <c r="AD63" s="13">
        <v>2.103448275862069</v>
      </c>
      <c r="AE63" s="13">
        <v>1.90625</v>
      </c>
      <c r="AF63" s="13">
        <v>0.875</v>
      </c>
      <c r="AG63" s="13">
        <v>1.03125</v>
      </c>
      <c r="AH63" s="13">
        <v>3</v>
      </c>
      <c r="AI63" s="13">
        <v>0</v>
      </c>
      <c r="AJ63" s="13">
        <v>2</v>
      </c>
      <c r="AK63" s="13">
        <v>135</v>
      </c>
      <c r="AL63" s="13">
        <v>0.66666666666666663</v>
      </c>
      <c r="AM63" s="13">
        <v>2.2131147540983607</v>
      </c>
    </row>
    <row r="64" spans="1:39" x14ac:dyDescent="0.3">
      <c r="A64" t="s">
        <v>41</v>
      </c>
      <c r="B64" t="s">
        <v>141</v>
      </c>
      <c r="C64" t="s">
        <v>35</v>
      </c>
      <c r="D64" t="s">
        <v>36</v>
      </c>
      <c r="E64" t="s">
        <v>142</v>
      </c>
      <c r="F64" s="11">
        <v>0.72916666666666663</v>
      </c>
      <c r="G64">
        <v>3000</v>
      </c>
      <c r="H64">
        <v>45</v>
      </c>
      <c r="I64" t="s">
        <v>143</v>
      </c>
      <c r="J64" t="s">
        <v>81</v>
      </c>
      <c r="K64">
        <v>0</v>
      </c>
      <c r="L64">
        <v>0</v>
      </c>
      <c r="M64" t="s">
        <v>30</v>
      </c>
      <c r="N64" t="s">
        <v>30</v>
      </c>
      <c r="O64" s="13">
        <v>0</v>
      </c>
      <c r="P64" s="13">
        <v>0</v>
      </c>
      <c r="Q64" s="13">
        <v>0</v>
      </c>
      <c r="R64" s="13">
        <v>0</v>
      </c>
      <c r="S64" s="13">
        <v>1.25</v>
      </c>
      <c r="T64" s="13">
        <v>1.5</v>
      </c>
      <c r="U64" s="13">
        <v>-0.25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2.5</v>
      </c>
      <c r="AC64" s="13">
        <v>0.5</v>
      </c>
      <c r="AD64" s="13">
        <v>2</v>
      </c>
      <c r="AE64" s="13">
        <v>0</v>
      </c>
      <c r="AF64" s="13">
        <v>2.5</v>
      </c>
      <c r="AG64" s="13">
        <v>-2.5</v>
      </c>
      <c r="AH64" s="13">
        <v>1</v>
      </c>
      <c r="AI64" s="13">
        <v>1</v>
      </c>
      <c r="AJ64" s="13">
        <v>0</v>
      </c>
      <c r="AK64" s="13">
        <v>5</v>
      </c>
      <c r="AL64" s="13">
        <v>0</v>
      </c>
      <c r="AM64" s="13">
        <v>1.25</v>
      </c>
    </row>
    <row r="65" spans="1:39" x14ac:dyDescent="0.3">
      <c r="A65" t="s">
        <v>47</v>
      </c>
      <c r="B65" t="s">
        <v>144</v>
      </c>
      <c r="C65" t="s">
        <v>35</v>
      </c>
      <c r="D65" t="s">
        <v>36</v>
      </c>
      <c r="E65" t="s">
        <v>64</v>
      </c>
      <c r="F65" s="11">
        <v>0.6875</v>
      </c>
      <c r="G65">
        <v>5273</v>
      </c>
      <c r="H65">
        <v>9</v>
      </c>
      <c r="I65" t="s">
        <v>58</v>
      </c>
      <c r="J65" t="s">
        <v>81</v>
      </c>
      <c r="K65">
        <v>3</v>
      </c>
      <c r="L65">
        <v>0</v>
      </c>
      <c r="M65" t="s">
        <v>32</v>
      </c>
      <c r="N65" t="s">
        <v>31</v>
      </c>
      <c r="O65" s="13">
        <v>3</v>
      </c>
      <c r="P65" s="13">
        <v>0.25</v>
      </c>
      <c r="Q65" s="13">
        <v>0.5</v>
      </c>
      <c r="R65" s="13">
        <v>-0.25</v>
      </c>
      <c r="S65" s="13">
        <v>1</v>
      </c>
      <c r="T65" s="13">
        <v>1.2</v>
      </c>
      <c r="U65" s="13">
        <v>-0.19999999999999996</v>
      </c>
      <c r="V65" s="13">
        <v>0</v>
      </c>
      <c r="W65" s="13">
        <v>1</v>
      </c>
      <c r="X65" s="13">
        <v>-1</v>
      </c>
      <c r="Y65" s="13">
        <v>0.5</v>
      </c>
      <c r="Z65" s="13">
        <v>2.5</v>
      </c>
      <c r="AA65" s="13">
        <v>-2</v>
      </c>
      <c r="AB65" s="13">
        <v>2.5</v>
      </c>
      <c r="AC65" s="13">
        <v>0.5</v>
      </c>
      <c r="AD65" s="13">
        <v>2</v>
      </c>
      <c r="AE65" s="13">
        <v>0</v>
      </c>
      <c r="AF65" s="13">
        <v>1.6666666666666667</v>
      </c>
      <c r="AG65" s="13">
        <v>-1.6666666666666667</v>
      </c>
      <c r="AH65" s="13">
        <v>3</v>
      </c>
      <c r="AI65" s="13">
        <v>0</v>
      </c>
      <c r="AJ65" s="13">
        <v>0</v>
      </c>
      <c r="AK65" s="13">
        <v>6</v>
      </c>
      <c r="AL65" s="13">
        <v>0</v>
      </c>
      <c r="AM65" s="13">
        <v>1.2</v>
      </c>
    </row>
    <row r="66" spans="1:39" x14ac:dyDescent="0.3">
      <c r="A66" t="s">
        <v>59</v>
      </c>
      <c r="B66" t="s">
        <v>145</v>
      </c>
      <c r="C66" t="s">
        <v>35</v>
      </c>
      <c r="D66" t="s">
        <v>36</v>
      </c>
      <c r="E66" t="s">
        <v>61</v>
      </c>
      <c r="F66" s="11">
        <v>0.87847222222222221</v>
      </c>
      <c r="G66">
        <v>5892</v>
      </c>
      <c r="H66">
        <v>4</v>
      </c>
      <c r="I66" t="s">
        <v>81</v>
      </c>
      <c r="J66" t="s">
        <v>146</v>
      </c>
      <c r="K66">
        <v>0</v>
      </c>
      <c r="L66">
        <v>0</v>
      </c>
      <c r="M66" t="s">
        <v>30</v>
      </c>
      <c r="N66" t="s">
        <v>30</v>
      </c>
      <c r="O66" s="13">
        <v>0</v>
      </c>
      <c r="P66" s="13">
        <v>0.83333333333333337</v>
      </c>
      <c r="Q66" s="13">
        <v>0.16666666666666666</v>
      </c>
      <c r="R66" s="13">
        <v>0.66666666666666674</v>
      </c>
      <c r="S66" s="13">
        <v>0</v>
      </c>
      <c r="T66" s="13">
        <v>0</v>
      </c>
      <c r="U66" s="13">
        <v>0</v>
      </c>
      <c r="V66" s="13">
        <v>2.5</v>
      </c>
      <c r="W66" s="13">
        <v>0.5</v>
      </c>
      <c r="X66" s="13">
        <v>2</v>
      </c>
      <c r="Y66" s="13">
        <v>0</v>
      </c>
      <c r="Z66" s="13">
        <v>2</v>
      </c>
      <c r="AA66" s="13">
        <v>-2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1</v>
      </c>
      <c r="AI66" s="13">
        <v>1</v>
      </c>
      <c r="AJ66" s="13">
        <v>6</v>
      </c>
      <c r="AK66" s="13">
        <v>0</v>
      </c>
      <c r="AL66" s="13">
        <v>1</v>
      </c>
      <c r="AM66" s="13">
        <v>0</v>
      </c>
    </row>
    <row r="67" spans="1:39" x14ac:dyDescent="0.3">
      <c r="A67" t="s">
        <v>47</v>
      </c>
      <c r="B67" t="s">
        <v>147</v>
      </c>
      <c r="C67" t="s">
        <v>35</v>
      </c>
      <c r="D67" t="s">
        <v>36</v>
      </c>
      <c r="E67" t="s">
        <v>64</v>
      </c>
      <c r="F67" s="11">
        <v>0.66666666666666663</v>
      </c>
      <c r="G67">
        <v>6184</v>
      </c>
      <c r="H67">
        <v>3</v>
      </c>
      <c r="I67" t="s">
        <v>81</v>
      </c>
      <c r="J67" t="s">
        <v>68</v>
      </c>
      <c r="K67">
        <v>2</v>
      </c>
      <c r="L67">
        <v>3</v>
      </c>
      <c r="M67" t="s">
        <v>31</v>
      </c>
      <c r="N67" t="s">
        <v>32</v>
      </c>
      <c r="O67" s="13">
        <v>-1</v>
      </c>
      <c r="P67" s="13">
        <v>0.7142857142857143</v>
      </c>
      <c r="Q67" s="13">
        <v>0.14285714285714285</v>
      </c>
      <c r="R67" s="13">
        <v>0.5714285714285714</v>
      </c>
      <c r="S67" s="13">
        <v>0.8</v>
      </c>
      <c r="T67" s="13">
        <v>2.6</v>
      </c>
      <c r="U67" s="13">
        <v>-1.8</v>
      </c>
      <c r="V67" s="13">
        <v>1.6666666666666667</v>
      </c>
      <c r="W67" s="13">
        <v>0.33333333333333331</v>
      </c>
      <c r="X67" s="13">
        <v>1.3333333333333335</v>
      </c>
      <c r="Y67" s="13">
        <v>0</v>
      </c>
      <c r="Z67" s="13">
        <v>2</v>
      </c>
      <c r="AA67" s="13">
        <v>-2</v>
      </c>
      <c r="AB67" s="13">
        <v>1</v>
      </c>
      <c r="AC67" s="13">
        <v>1.3333333333333333</v>
      </c>
      <c r="AD67" s="13">
        <v>-0.33333333333333326</v>
      </c>
      <c r="AE67" s="13">
        <v>0.5</v>
      </c>
      <c r="AF67" s="13">
        <v>4.5</v>
      </c>
      <c r="AG67" s="13">
        <v>-4</v>
      </c>
      <c r="AH67" s="13">
        <v>0</v>
      </c>
      <c r="AI67" s="13">
        <v>3</v>
      </c>
      <c r="AJ67" s="13">
        <v>7</v>
      </c>
      <c r="AK67" s="13">
        <v>4</v>
      </c>
      <c r="AL67" s="13">
        <v>1</v>
      </c>
      <c r="AM67" s="13">
        <v>0.8</v>
      </c>
    </row>
    <row r="68" spans="1:39" x14ac:dyDescent="0.3">
      <c r="A68" t="s">
        <v>59</v>
      </c>
      <c r="B68" t="s">
        <v>53</v>
      </c>
      <c r="C68" t="s">
        <v>35</v>
      </c>
      <c r="D68" t="s">
        <v>54</v>
      </c>
      <c r="E68" t="s">
        <v>46</v>
      </c>
      <c r="F68" s="11">
        <v>0.75</v>
      </c>
      <c r="G68">
        <v>9000</v>
      </c>
      <c r="H68">
        <v>3</v>
      </c>
      <c r="I68" t="s">
        <v>146</v>
      </c>
      <c r="J68" t="s">
        <v>81</v>
      </c>
      <c r="K68">
        <v>1</v>
      </c>
      <c r="L68">
        <v>2</v>
      </c>
      <c r="M68" t="s">
        <v>31</v>
      </c>
      <c r="N68" t="s">
        <v>32</v>
      </c>
      <c r="O68" s="13">
        <v>-1</v>
      </c>
      <c r="P68" s="13">
        <v>0</v>
      </c>
      <c r="Q68" s="13">
        <v>0</v>
      </c>
      <c r="R68" s="13">
        <v>0</v>
      </c>
      <c r="S68" s="13">
        <v>0.875</v>
      </c>
      <c r="T68" s="13">
        <v>1.5</v>
      </c>
      <c r="U68" s="13">
        <v>-0.625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1.75</v>
      </c>
      <c r="AC68" s="13">
        <v>1</v>
      </c>
      <c r="AD68" s="13">
        <v>0.75</v>
      </c>
      <c r="AE68" s="13">
        <v>0</v>
      </c>
      <c r="AF68" s="13">
        <v>2</v>
      </c>
      <c r="AG68" s="13">
        <v>-2</v>
      </c>
      <c r="AH68" s="13">
        <v>0</v>
      </c>
      <c r="AI68" s="13">
        <v>3</v>
      </c>
      <c r="AJ68" s="13">
        <v>1</v>
      </c>
      <c r="AK68" s="13">
        <v>7</v>
      </c>
      <c r="AL68" s="13">
        <v>1</v>
      </c>
      <c r="AM68" s="13">
        <v>0.875</v>
      </c>
    </row>
    <row r="69" spans="1:39" x14ac:dyDescent="0.3">
      <c r="A69" t="s">
        <v>47</v>
      </c>
      <c r="B69" t="s">
        <v>148</v>
      </c>
      <c r="C69" t="s">
        <v>35</v>
      </c>
      <c r="D69" t="s">
        <v>54</v>
      </c>
      <c r="E69" t="s">
        <v>64</v>
      </c>
      <c r="F69" s="11">
        <v>0.6875</v>
      </c>
      <c r="G69">
        <v>26000</v>
      </c>
      <c r="H69">
        <v>4</v>
      </c>
      <c r="I69" t="s">
        <v>71</v>
      </c>
      <c r="J69" t="s">
        <v>81</v>
      </c>
      <c r="K69">
        <v>2</v>
      </c>
      <c r="L69">
        <v>2</v>
      </c>
      <c r="M69" t="s">
        <v>30</v>
      </c>
      <c r="N69" t="s">
        <v>30</v>
      </c>
      <c r="O69" s="13">
        <v>0</v>
      </c>
      <c r="P69" s="13">
        <v>1.25</v>
      </c>
      <c r="Q69" s="13">
        <v>1.75</v>
      </c>
      <c r="R69" s="13">
        <v>-0.5</v>
      </c>
      <c r="S69" s="13">
        <v>1</v>
      </c>
      <c r="T69" s="13">
        <v>1.4444444444444444</v>
      </c>
      <c r="U69" s="13">
        <v>-0.44444444444444442</v>
      </c>
      <c r="V69" s="13">
        <v>1.5</v>
      </c>
      <c r="W69" s="13">
        <v>3.5</v>
      </c>
      <c r="X69" s="13">
        <v>-2</v>
      </c>
      <c r="Y69" s="13">
        <v>1</v>
      </c>
      <c r="Z69" s="13">
        <v>1.5</v>
      </c>
      <c r="AA69" s="13">
        <v>-0.5</v>
      </c>
      <c r="AB69" s="13">
        <v>1.75</v>
      </c>
      <c r="AC69" s="13">
        <v>1</v>
      </c>
      <c r="AD69" s="13">
        <v>0.75</v>
      </c>
      <c r="AE69" s="13">
        <v>0.4</v>
      </c>
      <c r="AF69" s="13">
        <v>1.8</v>
      </c>
      <c r="AG69" s="13">
        <v>-1.4</v>
      </c>
      <c r="AH69" s="13">
        <v>1</v>
      </c>
      <c r="AI69" s="13">
        <v>1</v>
      </c>
      <c r="AJ69" s="13">
        <v>1</v>
      </c>
      <c r="AK69" s="13">
        <v>10</v>
      </c>
      <c r="AL69" s="13">
        <v>0.25</v>
      </c>
      <c r="AM69" s="13">
        <v>1.1111111111111112</v>
      </c>
    </row>
    <row r="70" spans="1:39" x14ac:dyDescent="0.3">
      <c r="A70" t="s">
        <v>47</v>
      </c>
      <c r="B70" t="s">
        <v>57</v>
      </c>
      <c r="C70" t="s">
        <v>35</v>
      </c>
      <c r="D70" t="s">
        <v>54</v>
      </c>
      <c r="E70" t="s">
        <v>43</v>
      </c>
      <c r="F70" s="11">
        <v>0.77083333333333337</v>
      </c>
      <c r="G70">
        <v>6512</v>
      </c>
      <c r="H70">
        <v>6</v>
      </c>
      <c r="I70" t="s">
        <v>81</v>
      </c>
      <c r="J70" t="s">
        <v>0</v>
      </c>
      <c r="K70">
        <v>2</v>
      </c>
      <c r="L70">
        <v>0</v>
      </c>
      <c r="M70" t="s">
        <v>32</v>
      </c>
      <c r="N70" t="s">
        <v>31</v>
      </c>
      <c r="O70" s="13">
        <v>2</v>
      </c>
      <c r="P70" s="13">
        <v>1.1000000000000001</v>
      </c>
      <c r="Q70" s="13">
        <v>0.4</v>
      </c>
      <c r="R70" s="13">
        <v>0.70000000000000007</v>
      </c>
      <c r="S70" s="13">
        <v>0.75</v>
      </c>
      <c r="T70" s="13">
        <v>1</v>
      </c>
      <c r="U70" s="13">
        <v>-0.25</v>
      </c>
      <c r="V70" s="13">
        <v>1.75</v>
      </c>
      <c r="W70" s="13">
        <v>1</v>
      </c>
      <c r="X70" s="13">
        <v>0.75</v>
      </c>
      <c r="Y70" s="13">
        <v>0.66666666666666663</v>
      </c>
      <c r="Z70" s="13">
        <v>1.8333333333333333</v>
      </c>
      <c r="AA70" s="13">
        <v>-1.1666666666666665</v>
      </c>
      <c r="AB70" s="13">
        <v>1</v>
      </c>
      <c r="AC70" s="13">
        <v>1.5</v>
      </c>
      <c r="AD70" s="13">
        <v>-0.5</v>
      </c>
      <c r="AE70" s="13">
        <v>0.5</v>
      </c>
      <c r="AF70" s="13">
        <v>0.5</v>
      </c>
      <c r="AG70" s="13">
        <v>0</v>
      </c>
      <c r="AH70" s="13">
        <v>3</v>
      </c>
      <c r="AI70" s="13">
        <v>0</v>
      </c>
      <c r="AJ70" s="13">
        <v>11</v>
      </c>
      <c r="AK70" s="13">
        <v>5</v>
      </c>
      <c r="AL70" s="13">
        <v>1.1000000000000001</v>
      </c>
      <c r="AM70" s="13">
        <v>1.25</v>
      </c>
    </row>
    <row r="71" spans="1:39" x14ac:dyDescent="0.3">
      <c r="A71" t="s">
        <v>59</v>
      </c>
      <c r="B71" t="s">
        <v>60</v>
      </c>
      <c r="C71" t="s">
        <v>35</v>
      </c>
      <c r="D71" t="s">
        <v>54</v>
      </c>
      <c r="E71" t="s">
        <v>61</v>
      </c>
      <c r="F71" s="11">
        <v>0.86458333333333337</v>
      </c>
      <c r="G71">
        <v>15000</v>
      </c>
      <c r="H71">
        <v>5</v>
      </c>
      <c r="I71" t="s">
        <v>149</v>
      </c>
      <c r="J71" t="s">
        <v>81</v>
      </c>
      <c r="K71">
        <v>1</v>
      </c>
      <c r="L71">
        <v>2</v>
      </c>
      <c r="M71" t="s">
        <v>31</v>
      </c>
      <c r="N71" t="s">
        <v>32</v>
      </c>
      <c r="O71" s="13">
        <v>-1</v>
      </c>
      <c r="P71" s="13">
        <v>0</v>
      </c>
      <c r="Q71" s="13">
        <v>0</v>
      </c>
      <c r="R71" s="13">
        <v>0</v>
      </c>
      <c r="S71" s="13">
        <v>1.1818181818181819</v>
      </c>
      <c r="T71" s="13">
        <v>1.3636363636363635</v>
      </c>
      <c r="U71" s="13">
        <v>-0.18181818181818166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1.8</v>
      </c>
      <c r="AC71" s="13">
        <v>0.8</v>
      </c>
      <c r="AD71" s="13">
        <v>1</v>
      </c>
      <c r="AE71" s="13">
        <v>0.66666666666666663</v>
      </c>
      <c r="AF71" s="13">
        <v>1.8333333333333333</v>
      </c>
      <c r="AG71" s="13">
        <v>-1.1666666666666665</v>
      </c>
      <c r="AH71" s="13">
        <v>0</v>
      </c>
      <c r="AI71" s="13">
        <v>3</v>
      </c>
      <c r="AJ71" s="13">
        <v>0</v>
      </c>
      <c r="AK71" s="13">
        <v>14</v>
      </c>
      <c r="AL71" s="13">
        <v>0</v>
      </c>
      <c r="AM71" s="13">
        <v>1.2727272727272727</v>
      </c>
    </row>
    <row r="72" spans="1:39" x14ac:dyDescent="0.3">
      <c r="A72" t="s">
        <v>47</v>
      </c>
      <c r="B72" t="s">
        <v>63</v>
      </c>
      <c r="C72" t="s">
        <v>35</v>
      </c>
      <c r="D72" t="s">
        <v>54</v>
      </c>
      <c r="E72" t="s">
        <v>64</v>
      </c>
      <c r="F72" s="11">
        <v>0.79166666666666663</v>
      </c>
      <c r="G72">
        <v>4500</v>
      </c>
      <c r="H72">
        <v>3</v>
      </c>
      <c r="I72" t="s">
        <v>76</v>
      </c>
      <c r="J72" t="s">
        <v>81</v>
      </c>
      <c r="K72">
        <v>1</v>
      </c>
      <c r="L72">
        <v>3</v>
      </c>
      <c r="M72" t="s">
        <v>31</v>
      </c>
      <c r="N72" t="s">
        <v>32</v>
      </c>
      <c r="O72" s="13">
        <v>-2</v>
      </c>
      <c r="P72" s="13">
        <v>0.6</v>
      </c>
      <c r="Q72" s="13">
        <v>0.8</v>
      </c>
      <c r="R72" s="13">
        <v>-0.20000000000000007</v>
      </c>
      <c r="S72" s="13">
        <v>1.25</v>
      </c>
      <c r="T72" s="13">
        <v>1.3333333333333333</v>
      </c>
      <c r="U72" s="13">
        <v>-8.3333333333333259E-2</v>
      </c>
      <c r="V72" s="13">
        <v>1</v>
      </c>
      <c r="W72" s="13">
        <v>1.3333333333333333</v>
      </c>
      <c r="X72" s="13">
        <v>-0.33333333333333326</v>
      </c>
      <c r="Y72" s="13">
        <v>0</v>
      </c>
      <c r="Z72" s="13">
        <v>1.5</v>
      </c>
      <c r="AA72" s="13">
        <v>-1.5</v>
      </c>
      <c r="AB72" s="13">
        <v>1.8</v>
      </c>
      <c r="AC72" s="13">
        <v>0.8</v>
      </c>
      <c r="AD72" s="13">
        <v>1</v>
      </c>
      <c r="AE72" s="13">
        <v>0.8571428571428571</v>
      </c>
      <c r="AF72" s="13">
        <v>1.7142857142857142</v>
      </c>
      <c r="AG72" s="13">
        <v>-0.8571428571428571</v>
      </c>
      <c r="AH72" s="13">
        <v>0</v>
      </c>
      <c r="AI72" s="13">
        <v>3</v>
      </c>
      <c r="AJ72" s="13">
        <v>2</v>
      </c>
      <c r="AK72" s="13">
        <v>17</v>
      </c>
      <c r="AL72" s="13">
        <v>0.4</v>
      </c>
      <c r="AM72" s="13">
        <v>1.4166666666666667</v>
      </c>
    </row>
    <row r="73" spans="1:39" x14ac:dyDescent="0.3">
      <c r="A73" t="s">
        <v>59</v>
      </c>
      <c r="B73" t="s">
        <v>66</v>
      </c>
      <c r="C73" t="s">
        <v>35</v>
      </c>
      <c r="D73" t="s">
        <v>54</v>
      </c>
      <c r="E73" t="s">
        <v>61</v>
      </c>
      <c r="F73" s="11">
        <v>0.87847222222222221</v>
      </c>
      <c r="G73">
        <v>8000</v>
      </c>
      <c r="H73">
        <v>4</v>
      </c>
      <c r="I73" t="s">
        <v>81</v>
      </c>
      <c r="J73" t="s">
        <v>149</v>
      </c>
      <c r="K73">
        <v>0</v>
      </c>
      <c r="L73">
        <v>1</v>
      </c>
      <c r="M73" t="s">
        <v>31</v>
      </c>
      <c r="N73" t="s">
        <v>32</v>
      </c>
      <c r="O73" s="13">
        <v>-1</v>
      </c>
      <c r="P73" s="13">
        <v>1.3846153846153846</v>
      </c>
      <c r="Q73" s="13">
        <v>0.30769230769230771</v>
      </c>
      <c r="R73" s="13">
        <v>1.0769230769230769</v>
      </c>
      <c r="S73" s="13">
        <v>1</v>
      </c>
      <c r="T73" s="13">
        <v>2</v>
      </c>
      <c r="U73" s="13">
        <v>-1</v>
      </c>
      <c r="V73" s="13">
        <v>1.8</v>
      </c>
      <c r="W73" s="13">
        <v>0.8</v>
      </c>
      <c r="X73" s="13">
        <v>1</v>
      </c>
      <c r="Y73" s="13">
        <v>1.125</v>
      </c>
      <c r="Z73" s="13">
        <v>1.625</v>
      </c>
      <c r="AA73" s="13">
        <v>-0.5</v>
      </c>
      <c r="AB73" s="13">
        <v>1</v>
      </c>
      <c r="AC73" s="13">
        <v>2</v>
      </c>
      <c r="AD73" s="13">
        <v>-1</v>
      </c>
      <c r="AE73" s="13">
        <v>0</v>
      </c>
      <c r="AF73" s="13">
        <v>0</v>
      </c>
      <c r="AG73" s="13">
        <v>0</v>
      </c>
      <c r="AH73" s="13">
        <v>0</v>
      </c>
      <c r="AI73" s="13">
        <v>3</v>
      </c>
      <c r="AJ73" s="13">
        <v>20</v>
      </c>
      <c r="AK73" s="13">
        <v>0</v>
      </c>
      <c r="AL73" s="13">
        <v>1.5384615384615385</v>
      </c>
      <c r="AM73" s="13">
        <v>0</v>
      </c>
    </row>
    <row r="74" spans="1:39" x14ac:dyDescent="0.3">
      <c r="A74" t="s">
        <v>47</v>
      </c>
      <c r="B74" t="s">
        <v>67</v>
      </c>
      <c r="C74" t="s">
        <v>35</v>
      </c>
      <c r="D74" t="s">
        <v>54</v>
      </c>
      <c r="E74" t="s">
        <v>64</v>
      </c>
      <c r="F74" s="11">
        <v>0.79166666666666663</v>
      </c>
      <c r="G74">
        <v>3300</v>
      </c>
      <c r="H74">
        <v>3</v>
      </c>
      <c r="I74" t="s">
        <v>56</v>
      </c>
      <c r="J74" t="s">
        <v>81</v>
      </c>
      <c r="K74">
        <v>1</v>
      </c>
      <c r="L74">
        <v>3</v>
      </c>
      <c r="M74" t="s">
        <v>31</v>
      </c>
      <c r="N74" t="s">
        <v>32</v>
      </c>
      <c r="O74" s="13">
        <v>-2</v>
      </c>
      <c r="P74" s="13">
        <v>1.25</v>
      </c>
      <c r="Q74" s="13">
        <v>1.75</v>
      </c>
      <c r="R74" s="13">
        <v>-0.5</v>
      </c>
      <c r="S74" s="13">
        <v>1.2857142857142858</v>
      </c>
      <c r="T74" s="13">
        <v>1.2857142857142858</v>
      </c>
      <c r="U74" s="13">
        <v>0</v>
      </c>
      <c r="V74" s="13">
        <v>1.5</v>
      </c>
      <c r="W74" s="13">
        <v>3.5</v>
      </c>
      <c r="X74" s="13">
        <v>-2</v>
      </c>
      <c r="Y74" s="13">
        <v>1</v>
      </c>
      <c r="Z74" s="13">
        <v>3.5</v>
      </c>
      <c r="AA74" s="13">
        <v>-2.5</v>
      </c>
      <c r="AB74" s="13">
        <v>1.5</v>
      </c>
      <c r="AC74" s="13">
        <v>0.83333333333333337</v>
      </c>
      <c r="AD74" s="13">
        <v>0.66666666666666663</v>
      </c>
      <c r="AE74" s="13">
        <v>1.125</v>
      </c>
      <c r="AF74" s="13">
        <v>1.625</v>
      </c>
      <c r="AG74" s="13">
        <v>-0.5</v>
      </c>
      <c r="AH74" s="13">
        <v>0</v>
      </c>
      <c r="AI74" s="13">
        <v>3</v>
      </c>
      <c r="AJ74" s="13">
        <v>1</v>
      </c>
      <c r="AK74" s="13">
        <v>20</v>
      </c>
      <c r="AL74" s="13">
        <v>0.25</v>
      </c>
      <c r="AM74" s="13">
        <v>1.4285714285714286</v>
      </c>
    </row>
    <row r="75" spans="1:39" x14ac:dyDescent="0.3">
      <c r="A75" t="s">
        <v>47</v>
      </c>
      <c r="B75" t="s">
        <v>150</v>
      </c>
      <c r="C75" t="s">
        <v>35</v>
      </c>
      <c r="D75" t="s">
        <v>70</v>
      </c>
      <c r="E75" t="s">
        <v>43</v>
      </c>
      <c r="F75" s="11">
        <v>0.77083333333333337</v>
      </c>
      <c r="G75">
        <v>5878</v>
      </c>
      <c r="H75">
        <v>13</v>
      </c>
      <c r="I75" t="s">
        <v>81</v>
      </c>
      <c r="J75" t="s">
        <v>49</v>
      </c>
      <c r="K75">
        <v>2</v>
      </c>
      <c r="L75">
        <v>2</v>
      </c>
      <c r="M75" t="s">
        <v>30</v>
      </c>
      <c r="N75" t="s">
        <v>30</v>
      </c>
      <c r="O75" s="13">
        <v>0</v>
      </c>
      <c r="P75" s="13">
        <v>1.4</v>
      </c>
      <c r="Q75" s="13">
        <v>0.33333333333333331</v>
      </c>
      <c r="R75" s="13">
        <v>1.0666666666666667</v>
      </c>
      <c r="S75" s="13">
        <v>0.25</v>
      </c>
      <c r="T75" s="13">
        <v>1.5</v>
      </c>
      <c r="U75" s="13">
        <v>-1.25</v>
      </c>
      <c r="V75" s="13">
        <v>1.5</v>
      </c>
      <c r="W75" s="13">
        <v>0.83333333333333337</v>
      </c>
      <c r="X75" s="13">
        <v>0.66666666666666663</v>
      </c>
      <c r="Y75" s="13">
        <v>1.3333333333333333</v>
      </c>
      <c r="Z75" s="13">
        <v>1.5555555555555556</v>
      </c>
      <c r="AA75" s="13">
        <v>-0.22222222222222232</v>
      </c>
      <c r="AB75" s="13">
        <v>0</v>
      </c>
      <c r="AC75" s="13">
        <v>1</v>
      </c>
      <c r="AD75" s="13">
        <v>-1</v>
      </c>
      <c r="AE75" s="13">
        <v>0.5</v>
      </c>
      <c r="AF75" s="13">
        <v>2</v>
      </c>
      <c r="AG75" s="13">
        <v>-1.5</v>
      </c>
      <c r="AH75" s="13">
        <v>1</v>
      </c>
      <c r="AI75" s="13">
        <v>1</v>
      </c>
      <c r="AJ75" s="13">
        <v>23</v>
      </c>
      <c r="AK75" s="13">
        <v>1</v>
      </c>
      <c r="AL75" s="13">
        <v>1.5333333333333334</v>
      </c>
      <c r="AM75" s="13">
        <v>0.25</v>
      </c>
    </row>
    <row r="76" spans="1:39" x14ac:dyDescent="0.3">
      <c r="A76" t="s">
        <v>47</v>
      </c>
      <c r="B76" t="s">
        <v>73</v>
      </c>
      <c r="C76" t="s">
        <v>35</v>
      </c>
      <c r="D76" t="s">
        <v>70</v>
      </c>
      <c r="E76" t="s">
        <v>61</v>
      </c>
      <c r="F76" s="11">
        <v>0.79166666666666663</v>
      </c>
      <c r="G76">
        <v>31409</v>
      </c>
      <c r="H76">
        <v>5</v>
      </c>
      <c r="I76" t="s">
        <v>81</v>
      </c>
      <c r="J76" t="s">
        <v>151</v>
      </c>
      <c r="K76">
        <v>1</v>
      </c>
      <c r="L76">
        <v>5</v>
      </c>
      <c r="M76" t="s">
        <v>31</v>
      </c>
      <c r="N76" t="s">
        <v>32</v>
      </c>
      <c r="O76" s="13">
        <v>-4</v>
      </c>
      <c r="P76" s="13">
        <v>1.4375</v>
      </c>
      <c r="Q76" s="13">
        <v>0.4375</v>
      </c>
      <c r="R76" s="13">
        <v>1</v>
      </c>
      <c r="S76" s="13">
        <v>0</v>
      </c>
      <c r="T76" s="13">
        <v>0</v>
      </c>
      <c r="U76" s="13">
        <v>0</v>
      </c>
      <c r="V76" s="13">
        <v>1.5714285714285714</v>
      </c>
      <c r="W76" s="13">
        <v>1</v>
      </c>
      <c r="X76" s="13">
        <v>0.5714285714285714</v>
      </c>
      <c r="Y76" s="13">
        <v>1.3333333333333333</v>
      </c>
      <c r="Z76" s="13">
        <v>1.5555555555555556</v>
      </c>
      <c r="AA76" s="13">
        <v>-0.22222222222222232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3</v>
      </c>
      <c r="AJ76" s="13">
        <v>24</v>
      </c>
      <c r="AK76" s="13">
        <v>0</v>
      </c>
      <c r="AL76" s="13">
        <v>1.5</v>
      </c>
      <c r="AM76" s="13">
        <v>0</v>
      </c>
    </row>
    <row r="77" spans="1:39" x14ac:dyDescent="0.3">
      <c r="A77" t="s">
        <v>47</v>
      </c>
      <c r="B77" t="s">
        <v>75</v>
      </c>
      <c r="C77" t="s">
        <v>35</v>
      </c>
      <c r="D77" t="s">
        <v>70</v>
      </c>
      <c r="E77" t="s">
        <v>64</v>
      </c>
      <c r="F77" s="11">
        <v>0.79166666666666663</v>
      </c>
      <c r="G77">
        <v>4424</v>
      </c>
      <c r="H77">
        <v>3</v>
      </c>
      <c r="I77" t="s">
        <v>81</v>
      </c>
      <c r="J77" t="s">
        <v>65</v>
      </c>
      <c r="K77">
        <v>5</v>
      </c>
      <c r="L77">
        <v>1</v>
      </c>
      <c r="M77" t="s">
        <v>32</v>
      </c>
      <c r="N77" t="s">
        <v>31</v>
      </c>
      <c r="O77" s="13">
        <v>4</v>
      </c>
      <c r="P77" s="13">
        <v>1.411764705882353</v>
      </c>
      <c r="Q77" s="13">
        <v>0.70588235294117652</v>
      </c>
      <c r="R77" s="13">
        <v>0.70588235294117652</v>
      </c>
      <c r="S77" s="13">
        <v>0.5</v>
      </c>
      <c r="T77" s="13">
        <v>3.5</v>
      </c>
      <c r="U77" s="13">
        <v>-3</v>
      </c>
      <c r="V77" s="13">
        <v>1.5</v>
      </c>
      <c r="W77" s="13">
        <v>1.5</v>
      </c>
      <c r="X77" s="13">
        <v>0</v>
      </c>
      <c r="Y77" s="13">
        <v>1.3333333333333333</v>
      </c>
      <c r="Z77" s="13">
        <v>1.5555555555555556</v>
      </c>
      <c r="AA77" s="13">
        <v>-0.22222222222222232</v>
      </c>
      <c r="AB77" s="13">
        <v>0.5</v>
      </c>
      <c r="AC77" s="13">
        <v>2.5</v>
      </c>
      <c r="AD77" s="13">
        <v>-2</v>
      </c>
      <c r="AE77" s="13">
        <v>0.5</v>
      </c>
      <c r="AF77" s="13">
        <v>4.5</v>
      </c>
      <c r="AG77" s="13">
        <v>-4</v>
      </c>
      <c r="AH77" s="13">
        <v>3</v>
      </c>
      <c r="AI77" s="13">
        <v>0</v>
      </c>
      <c r="AJ77" s="13">
        <v>24</v>
      </c>
      <c r="AK77" s="13">
        <v>0</v>
      </c>
      <c r="AL77" s="13">
        <v>1.411764705882353</v>
      </c>
      <c r="AM77" s="13">
        <v>0</v>
      </c>
    </row>
    <row r="78" spans="1:39" x14ac:dyDescent="0.3">
      <c r="A78" t="s">
        <v>41</v>
      </c>
      <c r="B78" t="s">
        <v>152</v>
      </c>
      <c r="C78" t="s">
        <v>35</v>
      </c>
      <c r="D78" t="s">
        <v>70</v>
      </c>
      <c r="E78" t="s">
        <v>46</v>
      </c>
      <c r="F78" s="11">
        <v>0.77083333333333337</v>
      </c>
      <c r="G78">
        <v>2050</v>
      </c>
      <c r="H78">
        <v>3</v>
      </c>
      <c r="I78" t="s">
        <v>153</v>
      </c>
      <c r="J78" t="s">
        <v>81</v>
      </c>
      <c r="K78">
        <v>0</v>
      </c>
      <c r="L78">
        <v>3</v>
      </c>
      <c r="M78" t="s">
        <v>31</v>
      </c>
      <c r="N78" t="s">
        <v>32</v>
      </c>
      <c r="O78" s="13">
        <v>-3</v>
      </c>
      <c r="P78" s="13">
        <v>0</v>
      </c>
      <c r="Q78" s="13">
        <v>0</v>
      </c>
      <c r="R78" s="13">
        <v>0</v>
      </c>
      <c r="S78" s="13">
        <v>1.6111111111111112</v>
      </c>
      <c r="T78" s="13">
        <v>1.5</v>
      </c>
      <c r="U78" s="13">
        <v>0.11111111111111116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1.8888888888888888</v>
      </c>
      <c r="AC78" s="13">
        <v>1.4444444444444444</v>
      </c>
      <c r="AD78" s="13">
        <v>0.44444444444444442</v>
      </c>
      <c r="AE78" s="13">
        <v>1.3333333333333333</v>
      </c>
      <c r="AF78" s="13">
        <v>1.5555555555555556</v>
      </c>
      <c r="AG78" s="13">
        <v>-0.22222222222222232</v>
      </c>
      <c r="AH78" s="13">
        <v>0</v>
      </c>
      <c r="AI78" s="13">
        <v>3</v>
      </c>
      <c r="AJ78" s="13">
        <v>0</v>
      </c>
      <c r="AK78" s="13">
        <v>27</v>
      </c>
      <c r="AL78" s="13">
        <v>0</v>
      </c>
      <c r="AM78" s="13">
        <v>1.5</v>
      </c>
    </row>
    <row r="79" spans="1:39" x14ac:dyDescent="0.3">
      <c r="A79" t="s">
        <v>47</v>
      </c>
      <c r="B79" t="s">
        <v>82</v>
      </c>
      <c r="C79" t="s">
        <v>35</v>
      </c>
      <c r="D79" t="s">
        <v>70</v>
      </c>
      <c r="E79" t="s">
        <v>61</v>
      </c>
      <c r="F79" s="11">
        <v>0.87847222222222221</v>
      </c>
      <c r="G79">
        <v>16954</v>
      </c>
      <c r="H79">
        <v>4</v>
      </c>
      <c r="I79" t="s">
        <v>154</v>
      </c>
      <c r="J79" t="s">
        <v>81</v>
      </c>
      <c r="K79">
        <v>2</v>
      </c>
      <c r="L79">
        <v>2</v>
      </c>
      <c r="M79" t="s">
        <v>30</v>
      </c>
      <c r="N79" t="s">
        <v>30</v>
      </c>
      <c r="O79" s="13">
        <v>0</v>
      </c>
      <c r="P79" s="13">
        <v>0</v>
      </c>
      <c r="Q79" s="13">
        <v>0</v>
      </c>
      <c r="R79" s="13">
        <v>0</v>
      </c>
      <c r="S79" s="13">
        <v>1.6842105263157894</v>
      </c>
      <c r="T79" s="13">
        <v>1.4210526315789473</v>
      </c>
      <c r="U79" s="13">
        <v>0.26315789473684204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1.8888888888888888</v>
      </c>
      <c r="AC79" s="13">
        <v>1.4444444444444444</v>
      </c>
      <c r="AD79" s="13">
        <v>0.44444444444444442</v>
      </c>
      <c r="AE79" s="13">
        <v>1.5</v>
      </c>
      <c r="AF79" s="13">
        <v>1.4</v>
      </c>
      <c r="AG79" s="13">
        <v>0.10000000000000009</v>
      </c>
      <c r="AH79" s="13">
        <v>1</v>
      </c>
      <c r="AI79" s="13">
        <v>1</v>
      </c>
      <c r="AJ79" s="13">
        <v>0</v>
      </c>
      <c r="AK79" s="13">
        <v>30</v>
      </c>
      <c r="AL79" s="13">
        <v>0</v>
      </c>
      <c r="AM79" s="13">
        <v>1.5789473684210527</v>
      </c>
    </row>
    <row r="80" spans="1:39" x14ac:dyDescent="0.3">
      <c r="A80" t="s">
        <v>47</v>
      </c>
      <c r="B80" t="s">
        <v>84</v>
      </c>
      <c r="C80" t="s">
        <v>35</v>
      </c>
      <c r="D80" t="s">
        <v>85</v>
      </c>
      <c r="E80" t="s">
        <v>64</v>
      </c>
      <c r="F80" s="11">
        <v>0.6875</v>
      </c>
      <c r="G80">
        <v>5850</v>
      </c>
      <c r="H80">
        <v>3</v>
      </c>
      <c r="I80" t="s">
        <v>81</v>
      </c>
      <c r="J80" t="s">
        <v>58</v>
      </c>
      <c r="K80">
        <v>2</v>
      </c>
      <c r="L80">
        <v>0</v>
      </c>
      <c r="M80" t="s">
        <v>32</v>
      </c>
      <c r="N80" t="s">
        <v>31</v>
      </c>
      <c r="O80" s="13">
        <v>2</v>
      </c>
      <c r="P80" s="13">
        <v>1.7</v>
      </c>
      <c r="Q80" s="13">
        <v>0.65</v>
      </c>
      <c r="R80" s="13">
        <v>1.0499999999999998</v>
      </c>
      <c r="S80" s="13">
        <v>0.8</v>
      </c>
      <c r="T80" s="13">
        <v>1.4</v>
      </c>
      <c r="U80" s="13">
        <v>-0.59999999999999987</v>
      </c>
      <c r="V80" s="13">
        <v>1.8888888888888888</v>
      </c>
      <c r="W80" s="13">
        <v>1.4444444444444444</v>
      </c>
      <c r="X80" s="13">
        <v>0.44444444444444442</v>
      </c>
      <c r="Y80" s="13">
        <v>1.5454545454545454</v>
      </c>
      <c r="Z80" s="13">
        <v>1.4545454545454546</v>
      </c>
      <c r="AA80" s="13">
        <v>9.0909090909090828E-2</v>
      </c>
      <c r="AB80" s="13">
        <v>1</v>
      </c>
      <c r="AC80" s="13">
        <v>0.66666666666666663</v>
      </c>
      <c r="AD80" s="13">
        <v>0.33333333333333337</v>
      </c>
      <c r="AE80" s="13">
        <v>0.5</v>
      </c>
      <c r="AF80" s="13">
        <v>2.5</v>
      </c>
      <c r="AG80" s="13">
        <v>-2</v>
      </c>
      <c r="AH80" s="13">
        <v>3</v>
      </c>
      <c r="AI80" s="13">
        <v>0</v>
      </c>
      <c r="AJ80" s="13">
        <v>31</v>
      </c>
      <c r="AK80" s="13">
        <v>3</v>
      </c>
      <c r="AL80" s="13">
        <v>1.55</v>
      </c>
      <c r="AM80" s="13">
        <v>0.6</v>
      </c>
    </row>
    <row r="81" spans="1:39" x14ac:dyDescent="0.3">
      <c r="A81" t="s">
        <v>47</v>
      </c>
      <c r="B81" t="s">
        <v>155</v>
      </c>
      <c r="C81" t="s">
        <v>35</v>
      </c>
      <c r="D81" t="s">
        <v>85</v>
      </c>
      <c r="E81" t="s">
        <v>64</v>
      </c>
      <c r="F81" s="11">
        <v>0.6875</v>
      </c>
      <c r="G81">
        <v>11345</v>
      </c>
      <c r="H81">
        <v>14</v>
      </c>
      <c r="I81" t="s">
        <v>68</v>
      </c>
      <c r="J81" t="s">
        <v>81</v>
      </c>
      <c r="K81">
        <v>3</v>
      </c>
      <c r="L81">
        <v>0</v>
      </c>
      <c r="M81" t="s">
        <v>32</v>
      </c>
      <c r="N81" t="s">
        <v>31</v>
      </c>
      <c r="O81" s="13">
        <v>3</v>
      </c>
      <c r="P81" s="13">
        <v>1.1666666666666667</v>
      </c>
      <c r="Q81" s="13">
        <v>0.66666666666666663</v>
      </c>
      <c r="R81" s="13">
        <v>0.50000000000000011</v>
      </c>
      <c r="S81" s="13">
        <v>1.7142857142857142</v>
      </c>
      <c r="T81" s="13">
        <v>1.3809523809523809</v>
      </c>
      <c r="U81" s="13">
        <v>0.33333333333333326</v>
      </c>
      <c r="V81" s="13">
        <v>1</v>
      </c>
      <c r="W81" s="13">
        <v>1.3333333333333333</v>
      </c>
      <c r="X81" s="13">
        <v>-0.33333333333333326</v>
      </c>
      <c r="Y81" s="13">
        <v>1.3333333333333333</v>
      </c>
      <c r="Z81" s="13">
        <v>3.6666666666666665</v>
      </c>
      <c r="AA81" s="13">
        <v>-2.333333333333333</v>
      </c>
      <c r="AB81" s="13">
        <v>1.9</v>
      </c>
      <c r="AC81" s="13">
        <v>1.3</v>
      </c>
      <c r="AD81" s="13">
        <v>0.59999999999999987</v>
      </c>
      <c r="AE81" s="13">
        <v>1.5454545454545454</v>
      </c>
      <c r="AF81" s="13">
        <v>1.4545454545454546</v>
      </c>
      <c r="AG81" s="13">
        <v>9.0909090909090828E-2</v>
      </c>
      <c r="AH81" s="13">
        <v>3</v>
      </c>
      <c r="AI81" s="13">
        <v>0</v>
      </c>
      <c r="AJ81" s="13">
        <v>7</v>
      </c>
      <c r="AK81" s="13">
        <v>34</v>
      </c>
      <c r="AL81" s="13">
        <v>1.1666666666666667</v>
      </c>
      <c r="AM81" s="13">
        <v>1.6190476190476191</v>
      </c>
    </row>
    <row r="82" spans="1:39" x14ac:dyDescent="0.3">
      <c r="A82" t="s">
        <v>47</v>
      </c>
      <c r="B82" t="s">
        <v>87</v>
      </c>
      <c r="C82" t="s">
        <v>35</v>
      </c>
      <c r="D82" t="s">
        <v>85</v>
      </c>
      <c r="E82" t="s">
        <v>61</v>
      </c>
      <c r="F82" s="11">
        <v>0.87847222222222221</v>
      </c>
      <c r="G82">
        <v>20690</v>
      </c>
      <c r="H82">
        <v>4</v>
      </c>
      <c r="I82" t="s">
        <v>81</v>
      </c>
      <c r="J82" t="s">
        <v>51</v>
      </c>
      <c r="K82">
        <v>1</v>
      </c>
      <c r="L82">
        <v>3</v>
      </c>
      <c r="M82" t="s">
        <v>31</v>
      </c>
      <c r="N82" t="s">
        <v>32</v>
      </c>
      <c r="O82" s="13">
        <v>-2</v>
      </c>
      <c r="P82" s="13">
        <v>1.6363636363636365</v>
      </c>
      <c r="Q82" s="13">
        <v>0.59090909090909094</v>
      </c>
      <c r="R82" s="13">
        <v>1.0454545454545454</v>
      </c>
      <c r="S82" s="13">
        <v>0.5</v>
      </c>
      <c r="T82" s="13">
        <v>0.5</v>
      </c>
      <c r="U82" s="13">
        <v>0</v>
      </c>
      <c r="V82" s="13">
        <v>1.9</v>
      </c>
      <c r="W82" s="13">
        <v>1.3</v>
      </c>
      <c r="X82" s="13">
        <v>0.59999999999999987</v>
      </c>
      <c r="Y82" s="13">
        <v>1.4166666666666667</v>
      </c>
      <c r="Z82" s="13">
        <v>1.5833333333333333</v>
      </c>
      <c r="AA82" s="13">
        <v>-0.16666666666666652</v>
      </c>
      <c r="AB82" s="13">
        <v>0</v>
      </c>
      <c r="AC82" s="13">
        <v>0</v>
      </c>
      <c r="AD82" s="13">
        <v>0</v>
      </c>
      <c r="AE82" s="13">
        <v>1</v>
      </c>
      <c r="AF82" s="13">
        <v>1</v>
      </c>
      <c r="AG82" s="13">
        <v>0</v>
      </c>
      <c r="AH82" s="13">
        <v>0</v>
      </c>
      <c r="AI82" s="13">
        <v>3</v>
      </c>
      <c r="AJ82" s="13">
        <v>34</v>
      </c>
      <c r="AK82" s="13">
        <v>2</v>
      </c>
      <c r="AL82" s="13">
        <v>1.5454545454545454</v>
      </c>
      <c r="AM82" s="13">
        <v>1</v>
      </c>
    </row>
    <row r="83" spans="1:39" x14ac:dyDescent="0.3">
      <c r="A83" t="s">
        <v>47</v>
      </c>
      <c r="B83" t="s">
        <v>89</v>
      </c>
      <c r="C83" t="s">
        <v>35</v>
      </c>
      <c r="D83" t="s">
        <v>85</v>
      </c>
      <c r="E83" t="s">
        <v>64</v>
      </c>
      <c r="F83" s="11">
        <v>0.6875</v>
      </c>
      <c r="G83">
        <v>14189</v>
      </c>
      <c r="H83">
        <v>3</v>
      </c>
      <c r="I83" t="s">
        <v>81</v>
      </c>
      <c r="J83" t="s">
        <v>71</v>
      </c>
      <c r="K83">
        <v>0</v>
      </c>
      <c r="L83">
        <v>1</v>
      </c>
      <c r="M83" t="s">
        <v>31</v>
      </c>
      <c r="N83" t="s">
        <v>32</v>
      </c>
      <c r="O83" s="13">
        <v>-1</v>
      </c>
      <c r="P83" s="13">
        <v>1.6086956521739131</v>
      </c>
      <c r="Q83" s="13">
        <v>0.69565217391304346</v>
      </c>
      <c r="R83" s="13">
        <v>0.91304347826086962</v>
      </c>
      <c r="S83" s="13">
        <v>1.4</v>
      </c>
      <c r="T83" s="13">
        <v>2.4</v>
      </c>
      <c r="U83" s="13">
        <v>-1</v>
      </c>
      <c r="V83" s="13">
        <v>1.8181818181818181</v>
      </c>
      <c r="W83" s="13">
        <v>1.4545454545454546</v>
      </c>
      <c r="X83" s="13">
        <v>0.36363636363636354</v>
      </c>
      <c r="Y83" s="13">
        <v>1.4166666666666667</v>
      </c>
      <c r="Z83" s="13">
        <v>1.5833333333333333</v>
      </c>
      <c r="AA83" s="13">
        <v>-0.16666666666666652</v>
      </c>
      <c r="AB83" s="13">
        <v>1.6666666666666667</v>
      </c>
      <c r="AC83" s="13">
        <v>3</v>
      </c>
      <c r="AD83" s="13">
        <v>-1.3333333333333333</v>
      </c>
      <c r="AE83" s="13">
        <v>1</v>
      </c>
      <c r="AF83" s="13">
        <v>1.5</v>
      </c>
      <c r="AG83" s="13">
        <v>-0.5</v>
      </c>
      <c r="AH83" s="13">
        <v>0</v>
      </c>
      <c r="AI83" s="13">
        <v>3</v>
      </c>
      <c r="AJ83" s="13">
        <v>34</v>
      </c>
      <c r="AK83" s="13">
        <v>2</v>
      </c>
      <c r="AL83" s="13">
        <v>1.4782608695652173</v>
      </c>
      <c r="AM83" s="13">
        <v>0.4</v>
      </c>
    </row>
    <row r="84" spans="1:39" x14ac:dyDescent="0.3">
      <c r="A84" t="s">
        <v>41</v>
      </c>
      <c r="B84" t="s">
        <v>90</v>
      </c>
      <c r="C84" t="s">
        <v>35</v>
      </c>
      <c r="D84" t="s">
        <v>85</v>
      </c>
      <c r="E84" t="s">
        <v>46</v>
      </c>
      <c r="F84" s="11">
        <v>0.85416666666666663</v>
      </c>
      <c r="G84">
        <v>14652</v>
      </c>
      <c r="H84">
        <v>3</v>
      </c>
      <c r="I84" t="s">
        <v>81</v>
      </c>
      <c r="J84" t="s">
        <v>71</v>
      </c>
      <c r="K84">
        <v>1</v>
      </c>
      <c r="L84">
        <v>2</v>
      </c>
      <c r="M84" t="s">
        <v>31</v>
      </c>
      <c r="N84" t="s">
        <v>32</v>
      </c>
      <c r="O84" s="13">
        <v>-1</v>
      </c>
      <c r="P84" s="13">
        <v>1.5416666666666667</v>
      </c>
      <c r="Q84" s="13">
        <v>0.70833333333333337</v>
      </c>
      <c r="R84" s="13">
        <v>0.83333333333333337</v>
      </c>
      <c r="S84" s="13">
        <v>1.3333333333333333</v>
      </c>
      <c r="T84" s="13">
        <v>2</v>
      </c>
      <c r="U84" s="13">
        <v>-0.66666666666666674</v>
      </c>
      <c r="V84" s="13">
        <v>1.6666666666666667</v>
      </c>
      <c r="W84" s="13">
        <v>1.4166666666666667</v>
      </c>
      <c r="X84" s="13">
        <v>0.25</v>
      </c>
      <c r="Y84" s="13">
        <v>1.4166666666666667</v>
      </c>
      <c r="Z84" s="13">
        <v>1.5833333333333333</v>
      </c>
      <c r="AA84" s="13">
        <v>-0.16666666666666652</v>
      </c>
      <c r="AB84" s="13">
        <v>1.6666666666666667</v>
      </c>
      <c r="AC84" s="13">
        <v>3</v>
      </c>
      <c r="AD84" s="13">
        <v>-1.3333333333333333</v>
      </c>
      <c r="AE84" s="13">
        <v>1</v>
      </c>
      <c r="AF84" s="13">
        <v>1</v>
      </c>
      <c r="AG84" s="13">
        <v>0</v>
      </c>
      <c r="AH84" s="13">
        <v>0</v>
      </c>
      <c r="AI84" s="13">
        <v>3</v>
      </c>
      <c r="AJ84" s="13">
        <v>34</v>
      </c>
      <c r="AK84" s="13">
        <v>5</v>
      </c>
      <c r="AL84" s="13">
        <v>1.4166666666666667</v>
      </c>
      <c r="AM84" s="13">
        <v>0.83333333333333337</v>
      </c>
    </row>
    <row r="85" spans="1:39" x14ac:dyDescent="0.3">
      <c r="A85" t="s">
        <v>47</v>
      </c>
      <c r="B85" t="s">
        <v>92</v>
      </c>
      <c r="C85" t="s">
        <v>35</v>
      </c>
      <c r="D85" t="s">
        <v>85</v>
      </c>
      <c r="E85" t="s">
        <v>43</v>
      </c>
      <c r="F85" s="11">
        <v>0.77083333333333337</v>
      </c>
      <c r="G85">
        <v>5613</v>
      </c>
      <c r="H85">
        <v>3</v>
      </c>
      <c r="I85" t="s">
        <v>0</v>
      </c>
      <c r="J85" t="s">
        <v>81</v>
      </c>
      <c r="K85">
        <v>2</v>
      </c>
      <c r="L85">
        <v>2</v>
      </c>
      <c r="M85" t="s">
        <v>30</v>
      </c>
      <c r="N85" t="s">
        <v>30</v>
      </c>
      <c r="O85" s="13">
        <v>0</v>
      </c>
      <c r="P85" s="13">
        <v>0.6</v>
      </c>
      <c r="Q85" s="13">
        <v>0.6</v>
      </c>
      <c r="R85" s="13">
        <v>0</v>
      </c>
      <c r="S85" s="13">
        <v>1.52</v>
      </c>
      <c r="T85" s="13">
        <v>1.52</v>
      </c>
      <c r="U85" s="13">
        <v>0</v>
      </c>
      <c r="V85" s="13">
        <v>1</v>
      </c>
      <c r="W85" s="13">
        <v>1.5</v>
      </c>
      <c r="X85" s="13">
        <v>-0.5</v>
      </c>
      <c r="Y85" s="13">
        <v>0.33333333333333331</v>
      </c>
      <c r="Z85" s="13">
        <v>1</v>
      </c>
      <c r="AA85" s="13">
        <v>-0.66666666666666674</v>
      </c>
      <c r="AB85" s="13">
        <v>1.6153846153846154</v>
      </c>
      <c r="AC85" s="13">
        <v>1.4615384615384615</v>
      </c>
      <c r="AD85" s="13">
        <v>0.15384615384615397</v>
      </c>
      <c r="AE85" s="13">
        <v>1.4166666666666667</v>
      </c>
      <c r="AF85" s="13">
        <v>1.5833333333333333</v>
      </c>
      <c r="AG85" s="13">
        <v>-0.16666666666666652</v>
      </c>
      <c r="AH85" s="13">
        <v>1</v>
      </c>
      <c r="AI85" s="13">
        <v>1</v>
      </c>
      <c r="AJ85" s="13">
        <v>5</v>
      </c>
      <c r="AK85" s="13">
        <v>34</v>
      </c>
      <c r="AL85" s="13">
        <v>1</v>
      </c>
      <c r="AM85" s="13">
        <v>1.36</v>
      </c>
    </row>
    <row r="86" spans="1:39" x14ac:dyDescent="0.3">
      <c r="A86" t="s">
        <v>47</v>
      </c>
      <c r="B86" t="s">
        <v>93</v>
      </c>
      <c r="C86" t="s">
        <v>35</v>
      </c>
      <c r="D86" t="s">
        <v>94</v>
      </c>
      <c r="E86" t="s">
        <v>61</v>
      </c>
      <c r="F86" s="11">
        <v>0.79166666666666663</v>
      </c>
      <c r="G86">
        <v>7912</v>
      </c>
      <c r="H86">
        <v>5</v>
      </c>
      <c r="I86" t="s">
        <v>51</v>
      </c>
      <c r="J86" t="s">
        <v>81</v>
      </c>
      <c r="K86">
        <v>1</v>
      </c>
      <c r="L86">
        <v>4</v>
      </c>
      <c r="M86" t="s">
        <v>31</v>
      </c>
      <c r="N86" t="s">
        <v>32</v>
      </c>
      <c r="O86" s="13">
        <v>-3</v>
      </c>
      <c r="P86" s="13">
        <v>1.3333333333333333</v>
      </c>
      <c r="Q86" s="13">
        <v>0</v>
      </c>
      <c r="R86" s="13">
        <v>1.3333333333333333</v>
      </c>
      <c r="S86" s="13">
        <v>1.5384615384615385</v>
      </c>
      <c r="T86" s="13">
        <v>1.5384615384615385</v>
      </c>
      <c r="U86" s="13">
        <v>0</v>
      </c>
      <c r="V86" s="13">
        <v>0</v>
      </c>
      <c r="W86" s="13">
        <v>0</v>
      </c>
      <c r="X86" s="13">
        <v>0</v>
      </c>
      <c r="Y86" s="13">
        <v>2</v>
      </c>
      <c r="Z86" s="13">
        <v>1</v>
      </c>
      <c r="AA86" s="13">
        <v>1</v>
      </c>
      <c r="AB86" s="13">
        <v>1.6153846153846154</v>
      </c>
      <c r="AC86" s="13">
        <v>1.4615384615384615</v>
      </c>
      <c r="AD86" s="13">
        <v>0.15384615384615397</v>
      </c>
      <c r="AE86" s="13">
        <v>1.4615384615384615</v>
      </c>
      <c r="AF86" s="13">
        <v>1.6153846153846154</v>
      </c>
      <c r="AG86" s="13">
        <v>-0.15384615384615397</v>
      </c>
      <c r="AH86" s="13">
        <v>0</v>
      </c>
      <c r="AI86" s="13">
        <v>3</v>
      </c>
      <c r="AJ86" s="13">
        <v>5</v>
      </c>
      <c r="AK86" s="13">
        <v>35</v>
      </c>
      <c r="AL86" s="13">
        <v>1.6666666666666667</v>
      </c>
      <c r="AM86" s="13">
        <v>1.3461538461538463</v>
      </c>
    </row>
    <row r="87" spans="1:39" x14ac:dyDescent="0.3">
      <c r="A87" t="s">
        <v>47</v>
      </c>
      <c r="B87" t="s">
        <v>95</v>
      </c>
      <c r="C87" t="s">
        <v>35</v>
      </c>
      <c r="D87" t="s">
        <v>94</v>
      </c>
      <c r="E87" t="s">
        <v>64</v>
      </c>
      <c r="F87" s="11">
        <v>0.58333333333333337</v>
      </c>
      <c r="G87">
        <v>5892</v>
      </c>
      <c r="H87">
        <v>3</v>
      </c>
      <c r="I87" t="s">
        <v>81</v>
      </c>
      <c r="J87" t="s">
        <v>76</v>
      </c>
      <c r="K87">
        <v>1</v>
      </c>
      <c r="L87">
        <v>3</v>
      </c>
      <c r="M87" t="s">
        <v>31</v>
      </c>
      <c r="N87" t="s">
        <v>32</v>
      </c>
      <c r="O87" s="13">
        <v>-2</v>
      </c>
      <c r="P87" s="13">
        <v>1.6296296296296295</v>
      </c>
      <c r="Q87" s="13">
        <v>0.70370370370370372</v>
      </c>
      <c r="R87" s="13">
        <v>0.92592592592592582</v>
      </c>
      <c r="S87" s="13">
        <v>0.66666666666666663</v>
      </c>
      <c r="T87" s="13">
        <v>1.6666666666666667</v>
      </c>
      <c r="U87" s="13">
        <v>-1</v>
      </c>
      <c r="V87" s="13">
        <v>1.6153846153846154</v>
      </c>
      <c r="W87" s="13">
        <v>1.4615384615384615</v>
      </c>
      <c r="X87" s="13">
        <v>0.15384615384615397</v>
      </c>
      <c r="Y87" s="13">
        <v>1.6428571428571428</v>
      </c>
      <c r="Z87" s="13">
        <v>1.5714285714285714</v>
      </c>
      <c r="AA87" s="13">
        <v>7.1428571428571397E-2</v>
      </c>
      <c r="AB87" s="13">
        <v>1</v>
      </c>
      <c r="AC87" s="13">
        <v>1.75</v>
      </c>
      <c r="AD87" s="13">
        <v>-0.75</v>
      </c>
      <c r="AE87" s="13">
        <v>0</v>
      </c>
      <c r="AF87" s="13">
        <v>1.5</v>
      </c>
      <c r="AG87" s="13">
        <v>-1.5</v>
      </c>
      <c r="AH87" s="13">
        <v>0</v>
      </c>
      <c r="AI87" s="13">
        <v>3</v>
      </c>
      <c r="AJ87" s="13">
        <v>38</v>
      </c>
      <c r="AK87" s="13">
        <v>2</v>
      </c>
      <c r="AL87" s="13">
        <v>1.4074074074074074</v>
      </c>
      <c r="AM87" s="13">
        <v>0.33333333333333331</v>
      </c>
    </row>
    <row r="88" spans="1:39" x14ac:dyDescent="0.3">
      <c r="A88" t="s">
        <v>47</v>
      </c>
      <c r="B88" t="s">
        <v>156</v>
      </c>
      <c r="C88" t="s">
        <v>35</v>
      </c>
      <c r="D88" t="s">
        <v>94</v>
      </c>
      <c r="E88" t="s">
        <v>43</v>
      </c>
      <c r="F88" s="11">
        <v>0.77083333333333337</v>
      </c>
      <c r="G88">
        <v>6350</v>
      </c>
      <c r="H88">
        <v>13</v>
      </c>
      <c r="I88" t="s">
        <v>81</v>
      </c>
      <c r="J88" t="s">
        <v>56</v>
      </c>
      <c r="K88">
        <v>2</v>
      </c>
      <c r="L88">
        <v>3</v>
      </c>
      <c r="M88" t="s">
        <v>31</v>
      </c>
      <c r="N88" t="s">
        <v>32</v>
      </c>
      <c r="O88" s="13">
        <v>-1</v>
      </c>
      <c r="P88" s="13">
        <v>1.6071428571428572</v>
      </c>
      <c r="Q88" s="13">
        <v>0.7857142857142857</v>
      </c>
      <c r="R88" s="13">
        <v>0.82142857142857151</v>
      </c>
      <c r="S88" s="13">
        <v>1.2</v>
      </c>
      <c r="T88" s="13">
        <v>3.4</v>
      </c>
      <c r="U88" s="13">
        <v>-2.2000000000000002</v>
      </c>
      <c r="V88" s="13">
        <v>1.5714285714285714</v>
      </c>
      <c r="W88" s="13">
        <v>1.5714285714285714</v>
      </c>
      <c r="X88" s="13">
        <v>0</v>
      </c>
      <c r="Y88" s="13">
        <v>1.6428571428571428</v>
      </c>
      <c r="Z88" s="13">
        <v>1.5714285714285714</v>
      </c>
      <c r="AA88" s="13">
        <v>7.1428571428571397E-2</v>
      </c>
      <c r="AB88" s="13">
        <v>1.3333333333333333</v>
      </c>
      <c r="AC88" s="13">
        <v>3.3333333333333335</v>
      </c>
      <c r="AD88" s="13">
        <v>-2</v>
      </c>
      <c r="AE88" s="13">
        <v>1</v>
      </c>
      <c r="AF88" s="13">
        <v>3.5</v>
      </c>
      <c r="AG88" s="13">
        <v>-2.5</v>
      </c>
      <c r="AH88" s="13">
        <v>0</v>
      </c>
      <c r="AI88" s="13">
        <v>3</v>
      </c>
      <c r="AJ88" s="13">
        <v>38</v>
      </c>
      <c r="AK88" s="13">
        <v>1</v>
      </c>
      <c r="AL88" s="13">
        <v>1.3571428571428572</v>
      </c>
      <c r="AM88" s="13">
        <v>0.2</v>
      </c>
    </row>
    <row r="89" spans="1:39" x14ac:dyDescent="0.3">
      <c r="A89" t="s">
        <v>47</v>
      </c>
      <c r="B89" t="s">
        <v>97</v>
      </c>
      <c r="C89" t="s">
        <v>35</v>
      </c>
      <c r="D89" t="s">
        <v>94</v>
      </c>
      <c r="E89" t="s">
        <v>61</v>
      </c>
      <c r="F89" s="11">
        <v>0.87847222222222221</v>
      </c>
      <c r="G89">
        <v>17932</v>
      </c>
      <c r="H89">
        <v>5</v>
      </c>
      <c r="I89" t="s">
        <v>151</v>
      </c>
      <c r="J89" t="s">
        <v>81</v>
      </c>
      <c r="K89">
        <v>5</v>
      </c>
      <c r="L89">
        <v>1</v>
      </c>
      <c r="M89" t="s">
        <v>32</v>
      </c>
      <c r="N89" t="s">
        <v>31</v>
      </c>
      <c r="O89" s="13">
        <v>4</v>
      </c>
      <c r="P89" s="13">
        <v>5</v>
      </c>
      <c r="Q89" s="13">
        <v>0</v>
      </c>
      <c r="R89" s="13">
        <v>5</v>
      </c>
      <c r="S89" s="13">
        <v>1.6206896551724137</v>
      </c>
      <c r="T89" s="13">
        <v>1.6206896551724137</v>
      </c>
      <c r="U89" s="13">
        <v>0</v>
      </c>
      <c r="V89" s="13">
        <v>0</v>
      </c>
      <c r="W89" s="13">
        <v>0</v>
      </c>
      <c r="X89" s="13">
        <v>0</v>
      </c>
      <c r="Y89" s="13">
        <v>5</v>
      </c>
      <c r="Z89" s="13">
        <v>1</v>
      </c>
      <c r="AA89" s="13">
        <v>4</v>
      </c>
      <c r="AB89" s="13">
        <v>1.6</v>
      </c>
      <c r="AC89" s="13">
        <v>1.6666666666666667</v>
      </c>
      <c r="AD89" s="13">
        <v>-6.6666666666666652E-2</v>
      </c>
      <c r="AE89" s="13">
        <v>1.6428571428571428</v>
      </c>
      <c r="AF89" s="13">
        <v>1.5714285714285714</v>
      </c>
      <c r="AG89" s="13">
        <v>7.1428571428571397E-2</v>
      </c>
      <c r="AH89" s="13">
        <v>3</v>
      </c>
      <c r="AI89" s="13">
        <v>0</v>
      </c>
      <c r="AJ89" s="13">
        <v>3</v>
      </c>
      <c r="AK89" s="13">
        <v>38</v>
      </c>
      <c r="AL89" s="13">
        <v>3</v>
      </c>
      <c r="AM89" s="13">
        <v>1.3103448275862069</v>
      </c>
    </row>
    <row r="90" spans="1:39" x14ac:dyDescent="0.3">
      <c r="A90" t="s">
        <v>47</v>
      </c>
      <c r="B90" t="s">
        <v>98</v>
      </c>
      <c r="C90" t="s">
        <v>35</v>
      </c>
      <c r="D90" t="s">
        <v>94</v>
      </c>
      <c r="E90" t="s">
        <v>64</v>
      </c>
      <c r="F90" s="11">
        <v>0.58333333333333337</v>
      </c>
      <c r="G90">
        <v>3500</v>
      </c>
      <c r="H90">
        <v>3</v>
      </c>
      <c r="I90" t="s">
        <v>49</v>
      </c>
      <c r="J90" t="s">
        <v>81</v>
      </c>
      <c r="K90">
        <v>1</v>
      </c>
      <c r="L90">
        <v>2</v>
      </c>
      <c r="M90" t="s">
        <v>31</v>
      </c>
      <c r="N90" t="s">
        <v>32</v>
      </c>
      <c r="O90" s="13">
        <v>-1</v>
      </c>
      <c r="P90" s="13">
        <v>0.6</v>
      </c>
      <c r="Q90" s="13">
        <v>0.4</v>
      </c>
      <c r="R90" s="13">
        <v>0.19999999999999996</v>
      </c>
      <c r="S90" s="13">
        <v>1.6</v>
      </c>
      <c r="T90" s="13">
        <v>1.7333333333333334</v>
      </c>
      <c r="U90" s="13">
        <v>-0.1333333333333333</v>
      </c>
      <c r="V90" s="13">
        <v>0</v>
      </c>
      <c r="W90" s="13">
        <v>1</v>
      </c>
      <c r="X90" s="13">
        <v>-1</v>
      </c>
      <c r="Y90" s="13">
        <v>1</v>
      </c>
      <c r="Z90" s="13">
        <v>2</v>
      </c>
      <c r="AA90" s="13">
        <v>-1</v>
      </c>
      <c r="AB90" s="13">
        <v>1.6</v>
      </c>
      <c r="AC90" s="13">
        <v>1.6666666666666667</v>
      </c>
      <c r="AD90" s="13">
        <v>-6.6666666666666652E-2</v>
      </c>
      <c r="AE90" s="13">
        <v>1.6</v>
      </c>
      <c r="AF90" s="13">
        <v>1.8</v>
      </c>
      <c r="AG90" s="13">
        <v>-0.19999999999999996</v>
      </c>
      <c r="AH90" s="13">
        <v>0</v>
      </c>
      <c r="AI90" s="13">
        <v>3</v>
      </c>
      <c r="AJ90" s="13">
        <v>2</v>
      </c>
      <c r="AK90" s="13">
        <v>38</v>
      </c>
      <c r="AL90" s="13">
        <v>0.4</v>
      </c>
      <c r="AM90" s="13">
        <v>1.2666666666666666</v>
      </c>
    </row>
    <row r="91" spans="1:39" x14ac:dyDescent="0.3">
      <c r="A91" t="s">
        <v>47</v>
      </c>
      <c r="B91" t="s">
        <v>99</v>
      </c>
      <c r="C91" t="s">
        <v>35</v>
      </c>
      <c r="D91" t="s">
        <v>94</v>
      </c>
      <c r="E91" t="s">
        <v>46</v>
      </c>
      <c r="F91" s="11">
        <v>0.77083333333333337</v>
      </c>
      <c r="G91">
        <v>2214</v>
      </c>
      <c r="H91">
        <v>3</v>
      </c>
      <c r="I91" t="s">
        <v>65</v>
      </c>
      <c r="J91" t="s">
        <v>81</v>
      </c>
      <c r="K91">
        <v>1</v>
      </c>
      <c r="L91">
        <v>0</v>
      </c>
      <c r="M91" t="s">
        <v>32</v>
      </c>
      <c r="N91" t="s">
        <v>31</v>
      </c>
      <c r="O91" s="13">
        <v>1</v>
      </c>
      <c r="P91" s="13">
        <v>0.6</v>
      </c>
      <c r="Q91" s="13">
        <v>1</v>
      </c>
      <c r="R91" s="13">
        <v>-0.4</v>
      </c>
      <c r="S91" s="13">
        <v>1.6129032258064515</v>
      </c>
      <c r="T91" s="13">
        <v>1.7096774193548387</v>
      </c>
      <c r="U91" s="13">
        <v>-9.6774193548387233E-2</v>
      </c>
      <c r="V91" s="13">
        <v>0.5</v>
      </c>
      <c r="W91" s="13">
        <v>2.5</v>
      </c>
      <c r="X91" s="13">
        <v>-2</v>
      </c>
      <c r="Y91" s="13">
        <v>0.66666666666666663</v>
      </c>
      <c r="Z91" s="13">
        <v>4.666666666666667</v>
      </c>
      <c r="AA91" s="13">
        <v>-4</v>
      </c>
      <c r="AB91" s="13">
        <v>1.6</v>
      </c>
      <c r="AC91" s="13">
        <v>1.6666666666666667</v>
      </c>
      <c r="AD91" s="13">
        <v>-6.6666666666666652E-2</v>
      </c>
      <c r="AE91" s="13">
        <v>1.625</v>
      </c>
      <c r="AF91" s="13">
        <v>1.75</v>
      </c>
      <c r="AG91" s="13">
        <v>-0.125</v>
      </c>
      <c r="AH91" s="13">
        <v>3</v>
      </c>
      <c r="AI91" s="13">
        <v>0</v>
      </c>
      <c r="AJ91" s="13">
        <v>0</v>
      </c>
      <c r="AK91" s="13">
        <v>41</v>
      </c>
      <c r="AL91" s="13">
        <v>0</v>
      </c>
      <c r="AM91" s="13">
        <v>1.3225806451612903</v>
      </c>
    </row>
    <row r="92" spans="1:39" x14ac:dyDescent="0.3">
      <c r="A92" t="s">
        <v>47</v>
      </c>
      <c r="B92" t="s">
        <v>102</v>
      </c>
      <c r="C92" t="s">
        <v>35</v>
      </c>
      <c r="D92" t="s">
        <v>101</v>
      </c>
      <c r="E92" t="s">
        <v>61</v>
      </c>
      <c r="F92" s="11">
        <v>0.79166666666666663</v>
      </c>
      <c r="G92">
        <v>23133</v>
      </c>
      <c r="H92">
        <v>4</v>
      </c>
      <c r="I92" t="s">
        <v>81</v>
      </c>
      <c r="J92" t="s">
        <v>154</v>
      </c>
      <c r="K92">
        <v>0</v>
      </c>
      <c r="L92">
        <v>0</v>
      </c>
      <c r="M92" t="s">
        <v>30</v>
      </c>
      <c r="N92" t="s">
        <v>30</v>
      </c>
      <c r="O92" s="13">
        <v>0</v>
      </c>
      <c r="P92" s="13">
        <v>1.5625</v>
      </c>
      <c r="Q92" s="13">
        <v>0.78125</v>
      </c>
      <c r="R92" s="13">
        <v>0.78125</v>
      </c>
      <c r="S92" s="13">
        <v>2</v>
      </c>
      <c r="T92" s="13">
        <v>2</v>
      </c>
      <c r="U92" s="13">
        <v>0</v>
      </c>
      <c r="V92" s="13">
        <v>1.6</v>
      </c>
      <c r="W92" s="13">
        <v>1.6666666666666667</v>
      </c>
      <c r="X92" s="13">
        <v>-6.6666666666666652E-2</v>
      </c>
      <c r="Y92" s="13">
        <v>1.5294117647058822</v>
      </c>
      <c r="Z92" s="13">
        <v>1.7058823529411764</v>
      </c>
      <c r="AA92" s="13">
        <v>-0.17647058823529416</v>
      </c>
      <c r="AB92" s="13">
        <v>2</v>
      </c>
      <c r="AC92" s="13">
        <v>2</v>
      </c>
      <c r="AD92" s="13">
        <v>0</v>
      </c>
      <c r="AE92" s="13">
        <v>0</v>
      </c>
      <c r="AF92" s="13">
        <v>0</v>
      </c>
      <c r="AG92" s="13">
        <v>0</v>
      </c>
      <c r="AH92" s="13">
        <v>1</v>
      </c>
      <c r="AI92" s="13">
        <v>1</v>
      </c>
      <c r="AJ92" s="13">
        <v>41</v>
      </c>
      <c r="AK92" s="13">
        <v>1</v>
      </c>
      <c r="AL92" s="13">
        <v>1.28125</v>
      </c>
      <c r="AM92" s="13">
        <v>1</v>
      </c>
    </row>
    <row r="93" spans="1:39" x14ac:dyDescent="0.3">
      <c r="A93" t="s">
        <v>47</v>
      </c>
      <c r="B93" t="s">
        <v>103</v>
      </c>
      <c r="C93" t="s">
        <v>35</v>
      </c>
      <c r="D93" t="s">
        <v>101</v>
      </c>
      <c r="E93" t="s">
        <v>64</v>
      </c>
      <c r="F93" s="11">
        <v>0.58333333333333337</v>
      </c>
      <c r="G93">
        <v>2717</v>
      </c>
      <c r="H93">
        <v>3</v>
      </c>
      <c r="I93" t="s">
        <v>58</v>
      </c>
      <c r="J93" t="s">
        <v>81</v>
      </c>
      <c r="K93">
        <v>1</v>
      </c>
      <c r="L93">
        <v>0</v>
      </c>
      <c r="M93" t="s">
        <v>32</v>
      </c>
      <c r="N93" t="s">
        <v>31</v>
      </c>
      <c r="O93" s="13">
        <v>1</v>
      </c>
      <c r="P93" s="13">
        <v>0.66666666666666663</v>
      </c>
      <c r="Q93" s="13">
        <v>0.33333333333333331</v>
      </c>
      <c r="R93" s="13">
        <v>0.33333333333333331</v>
      </c>
      <c r="S93" s="13">
        <v>1.5151515151515151</v>
      </c>
      <c r="T93" s="13">
        <v>1.6363636363636365</v>
      </c>
      <c r="U93" s="13">
        <v>-0.12121212121212133</v>
      </c>
      <c r="V93" s="13">
        <v>1</v>
      </c>
      <c r="W93" s="13">
        <v>0.66666666666666663</v>
      </c>
      <c r="X93" s="13">
        <v>0.33333333333333337</v>
      </c>
      <c r="Y93" s="13">
        <v>0.33333333333333331</v>
      </c>
      <c r="Z93" s="13">
        <v>2.3333333333333335</v>
      </c>
      <c r="AA93" s="13">
        <v>-2</v>
      </c>
      <c r="AB93" s="13">
        <v>1.5</v>
      </c>
      <c r="AC93" s="13">
        <v>1.5625</v>
      </c>
      <c r="AD93" s="13">
        <v>-6.25E-2</v>
      </c>
      <c r="AE93" s="13">
        <v>1.5294117647058822</v>
      </c>
      <c r="AF93" s="13">
        <v>1.7058823529411764</v>
      </c>
      <c r="AG93" s="13">
        <v>-0.17647058823529416</v>
      </c>
      <c r="AH93" s="13">
        <v>3</v>
      </c>
      <c r="AI93" s="13">
        <v>0</v>
      </c>
      <c r="AJ93" s="13">
        <v>3</v>
      </c>
      <c r="AK93" s="13">
        <v>42</v>
      </c>
      <c r="AL93" s="13">
        <v>0.5</v>
      </c>
      <c r="AM93" s="13">
        <v>1.2727272727272727</v>
      </c>
    </row>
    <row r="94" spans="1:39" x14ac:dyDescent="0.3">
      <c r="A94" t="s">
        <v>47</v>
      </c>
      <c r="B94" t="s">
        <v>157</v>
      </c>
      <c r="C94" t="s">
        <v>35</v>
      </c>
      <c r="D94" t="s">
        <v>101</v>
      </c>
      <c r="E94" t="s">
        <v>64</v>
      </c>
      <c r="F94" s="11">
        <v>0.6875</v>
      </c>
      <c r="G94">
        <v>6404</v>
      </c>
      <c r="H94">
        <v>7</v>
      </c>
      <c r="I94" t="s">
        <v>81</v>
      </c>
      <c r="J94" t="s">
        <v>68</v>
      </c>
      <c r="K94">
        <v>1</v>
      </c>
      <c r="L94">
        <v>0</v>
      </c>
      <c r="M94" t="s">
        <v>32</v>
      </c>
      <c r="N94" t="s">
        <v>31</v>
      </c>
      <c r="O94" s="13">
        <v>1</v>
      </c>
      <c r="P94" s="13">
        <v>1.4705882352941178</v>
      </c>
      <c r="Q94" s="13">
        <v>0.73529411764705888</v>
      </c>
      <c r="R94" s="13">
        <v>0.73529411764705888</v>
      </c>
      <c r="S94" s="13">
        <v>1.4285714285714286</v>
      </c>
      <c r="T94" s="13">
        <v>2.1428571428571428</v>
      </c>
      <c r="U94" s="13">
        <v>-0.71428571428571419</v>
      </c>
      <c r="V94" s="13">
        <v>1.5</v>
      </c>
      <c r="W94" s="13">
        <v>1.5625</v>
      </c>
      <c r="X94" s="13">
        <v>-6.25E-2</v>
      </c>
      <c r="Y94" s="13">
        <v>1.4444444444444444</v>
      </c>
      <c r="Z94" s="13">
        <v>1.6666666666666667</v>
      </c>
      <c r="AA94" s="13">
        <v>-0.22222222222222232</v>
      </c>
      <c r="AB94" s="13">
        <v>1.5</v>
      </c>
      <c r="AC94" s="13">
        <v>1</v>
      </c>
      <c r="AD94" s="13">
        <v>0.5</v>
      </c>
      <c r="AE94" s="13">
        <v>1.3333333333333333</v>
      </c>
      <c r="AF94" s="13">
        <v>3.6666666666666665</v>
      </c>
      <c r="AG94" s="13">
        <v>-2.333333333333333</v>
      </c>
      <c r="AH94" s="13">
        <v>3</v>
      </c>
      <c r="AI94" s="13">
        <v>0</v>
      </c>
      <c r="AJ94" s="13">
        <v>42</v>
      </c>
      <c r="AK94" s="13">
        <v>10</v>
      </c>
      <c r="AL94" s="13">
        <v>1.2352941176470589</v>
      </c>
      <c r="AM94" s="13">
        <v>1.4285714285714286</v>
      </c>
    </row>
    <row r="95" spans="1:39" x14ac:dyDescent="0.3">
      <c r="A95" t="s">
        <v>47</v>
      </c>
      <c r="B95" t="s">
        <v>158</v>
      </c>
      <c r="C95" t="s">
        <v>106</v>
      </c>
      <c r="D95" t="s">
        <v>107</v>
      </c>
      <c r="E95" t="s">
        <v>64</v>
      </c>
      <c r="F95" s="11">
        <v>0.6875</v>
      </c>
      <c r="G95">
        <v>25600</v>
      </c>
      <c r="H95">
        <v>49</v>
      </c>
      <c r="I95" t="s">
        <v>71</v>
      </c>
      <c r="J95" t="s">
        <v>81</v>
      </c>
      <c r="K95">
        <v>1</v>
      </c>
      <c r="L95">
        <v>1</v>
      </c>
      <c r="M95" t="s">
        <v>30</v>
      </c>
      <c r="N95" t="s">
        <v>30</v>
      </c>
      <c r="O95" s="13">
        <v>0</v>
      </c>
      <c r="P95" s="13">
        <v>1.4285714285714286</v>
      </c>
      <c r="Q95" s="13">
        <v>1.2857142857142858</v>
      </c>
      <c r="R95" s="13">
        <v>0.14285714285714279</v>
      </c>
      <c r="S95" s="13">
        <v>1.4571428571428571</v>
      </c>
      <c r="T95" s="13">
        <v>1.5714285714285714</v>
      </c>
      <c r="U95" s="13">
        <v>-0.11428571428571432</v>
      </c>
      <c r="V95" s="13">
        <v>1.6666666666666667</v>
      </c>
      <c r="W95" s="13">
        <v>3</v>
      </c>
      <c r="X95" s="13">
        <v>-1.3333333333333333</v>
      </c>
      <c r="Y95" s="13">
        <v>1.25</v>
      </c>
      <c r="Z95" s="13">
        <v>1</v>
      </c>
      <c r="AA95" s="13">
        <v>0.25</v>
      </c>
      <c r="AB95" s="13">
        <v>1.4705882352941178</v>
      </c>
      <c r="AC95" s="13">
        <v>1.4705882352941178</v>
      </c>
      <c r="AD95" s="13">
        <v>0</v>
      </c>
      <c r="AE95" s="13">
        <v>1.4444444444444444</v>
      </c>
      <c r="AF95" s="13">
        <v>1.6666666666666667</v>
      </c>
      <c r="AG95" s="13">
        <v>-0.22222222222222232</v>
      </c>
      <c r="AH95" s="13">
        <v>1</v>
      </c>
      <c r="AI95" s="13">
        <v>1</v>
      </c>
      <c r="AJ95" s="13">
        <v>8</v>
      </c>
      <c r="AK95" s="13">
        <v>45</v>
      </c>
      <c r="AL95" s="13">
        <v>1.1428571428571428</v>
      </c>
      <c r="AM95" s="13">
        <v>1.2857142857142858</v>
      </c>
    </row>
    <row r="96" spans="1:39" x14ac:dyDescent="0.3">
      <c r="A96" t="s">
        <v>47</v>
      </c>
      <c r="B96" t="s">
        <v>108</v>
      </c>
      <c r="C96" t="s">
        <v>106</v>
      </c>
      <c r="D96" t="s">
        <v>107</v>
      </c>
      <c r="E96" t="s">
        <v>43</v>
      </c>
      <c r="F96" s="11">
        <v>0.77083333333333337</v>
      </c>
      <c r="G96">
        <v>5575</v>
      </c>
      <c r="H96">
        <v>6</v>
      </c>
      <c r="I96" t="s">
        <v>81</v>
      </c>
      <c r="J96" t="s">
        <v>0</v>
      </c>
      <c r="K96">
        <v>1</v>
      </c>
      <c r="L96">
        <v>3</v>
      </c>
      <c r="M96" t="s">
        <v>31</v>
      </c>
      <c r="N96" t="s">
        <v>32</v>
      </c>
      <c r="O96" s="13">
        <v>-2</v>
      </c>
      <c r="P96" s="13">
        <v>1.4444444444444444</v>
      </c>
      <c r="Q96" s="13">
        <v>0.69444444444444442</v>
      </c>
      <c r="R96" s="13">
        <v>0.75</v>
      </c>
      <c r="S96" s="13">
        <v>0.83333333333333337</v>
      </c>
      <c r="T96" s="13">
        <v>1.3333333333333333</v>
      </c>
      <c r="U96" s="13">
        <v>-0.49999999999999989</v>
      </c>
      <c r="V96" s="13">
        <v>1.4705882352941178</v>
      </c>
      <c r="W96" s="13">
        <v>1.4705882352941178</v>
      </c>
      <c r="X96" s="13">
        <v>0</v>
      </c>
      <c r="Y96" s="13">
        <v>1.4210526315789473</v>
      </c>
      <c r="Z96" s="13">
        <v>1.631578947368421</v>
      </c>
      <c r="AA96" s="13">
        <v>-0.21052631578947367</v>
      </c>
      <c r="AB96" s="13">
        <v>1.3333333333333333</v>
      </c>
      <c r="AC96" s="13">
        <v>1.6666666666666667</v>
      </c>
      <c r="AD96" s="13">
        <v>-0.33333333333333348</v>
      </c>
      <c r="AE96" s="13">
        <v>0.33333333333333331</v>
      </c>
      <c r="AF96" s="13">
        <v>1</v>
      </c>
      <c r="AG96" s="13">
        <v>-0.66666666666666674</v>
      </c>
      <c r="AH96" s="13">
        <v>0</v>
      </c>
      <c r="AI96" s="13">
        <v>3</v>
      </c>
      <c r="AJ96" s="13">
        <v>46</v>
      </c>
      <c r="AK96" s="13">
        <v>6</v>
      </c>
      <c r="AL96" s="13">
        <v>1.2777777777777777</v>
      </c>
      <c r="AM96" s="13">
        <v>1</v>
      </c>
    </row>
    <row r="97" spans="1:39" x14ac:dyDescent="0.3">
      <c r="A97" t="s">
        <v>47</v>
      </c>
      <c r="B97" t="s">
        <v>159</v>
      </c>
      <c r="C97" t="s">
        <v>106</v>
      </c>
      <c r="D97" t="s">
        <v>107</v>
      </c>
      <c r="E97" t="s">
        <v>43</v>
      </c>
      <c r="F97" s="11">
        <v>0.77083333333333337</v>
      </c>
      <c r="G97">
        <v>3600</v>
      </c>
      <c r="H97">
        <v>7</v>
      </c>
      <c r="I97" t="s">
        <v>76</v>
      </c>
      <c r="J97" t="s">
        <v>81</v>
      </c>
      <c r="K97">
        <v>2</v>
      </c>
      <c r="L97">
        <v>1</v>
      </c>
      <c r="M97" t="s">
        <v>32</v>
      </c>
      <c r="N97" t="s">
        <v>31</v>
      </c>
      <c r="O97" s="13">
        <v>1</v>
      </c>
      <c r="P97" s="13">
        <v>1</v>
      </c>
      <c r="Q97" s="13">
        <v>1</v>
      </c>
      <c r="R97" s="13">
        <v>0</v>
      </c>
      <c r="S97" s="13">
        <v>1.4324324324324325</v>
      </c>
      <c r="T97" s="13">
        <v>1.5945945945945945</v>
      </c>
      <c r="U97" s="13">
        <v>-0.16216216216216206</v>
      </c>
      <c r="V97" s="13">
        <v>1</v>
      </c>
      <c r="W97" s="13">
        <v>1.75</v>
      </c>
      <c r="X97" s="13">
        <v>-0.75</v>
      </c>
      <c r="Y97" s="13">
        <v>1</v>
      </c>
      <c r="Z97" s="13">
        <v>1.3333333333333333</v>
      </c>
      <c r="AA97" s="13">
        <v>-0.33333333333333326</v>
      </c>
      <c r="AB97" s="13">
        <v>1.4444444444444444</v>
      </c>
      <c r="AC97" s="13">
        <v>1.5555555555555556</v>
      </c>
      <c r="AD97" s="13">
        <v>-0.11111111111111116</v>
      </c>
      <c r="AE97" s="13">
        <v>1.4210526315789473</v>
      </c>
      <c r="AF97" s="13">
        <v>1.631578947368421</v>
      </c>
      <c r="AG97" s="13">
        <v>-0.21052631578947367</v>
      </c>
      <c r="AH97" s="13">
        <v>3</v>
      </c>
      <c r="AI97" s="13">
        <v>0</v>
      </c>
      <c r="AJ97" s="13">
        <v>5</v>
      </c>
      <c r="AK97" s="13">
        <v>46</v>
      </c>
      <c r="AL97" s="13">
        <v>0.7142857142857143</v>
      </c>
      <c r="AM97" s="13">
        <v>1.2432432432432432</v>
      </c>
    </row>
    <row r="98" spans="1:39" x14ac:dyDescent="0.3">
      <c r="A98" t="s">
        <v>47</v>
      </c>
      <c r="B98" t="s">
        <v>160</v>
      </c>
      <c r="C98" t="s">
        <v>106</v>
      </c>
      <c r="D98" t="s">
        <v>107</v>
      </c>
      <c r="E98" t="s">
        <v>43</v>
      </c>
      <c r="F98" s="11">
        <v>0.66666666666666663</v>
      </c>
      <c r="G98">
        <v>2400</v>
      </c>
      <c r="H98">
        <v>7</v>
      </c>
      <c r="I98" t="s">
        <v>56</v>
      </c>
      <c r="J98" t="s">
        <v>81</v>
      </c>
      <c r="K98">
        <v>2</v>
      </c>
      <c r="L98">
        <v>1</v>
      </c>
      <c r="M98" t="s">
        <v>32</v>
      </c>
      <c r="N98" t="s">
        <v>31</v>
      </c>
      <c r="O98" s="13">
        <v>1</v>
      </c>
      <c r="P98" s="13">
        <v>1.5</v>
      </c>
      <c r="Q98" s="13">
        <v>1.6666666666666667</v>
      </c>
      <c r="R98" s="13">
        <v>-0.16666666666666674</v>
      </c>
      <c r="S98" s="13">
        <v>1.4210526315789473</v>
      </c>
      <c r="T98" s="13">
        <v>1.6052631578947369</v>
      </c>
      <c r="U98" s="13">
        <v>-0.1842105263157896</v>
      </c>
      <c r="V98" s="13">
        <v>1.3333333333333333</v>
      </c>
      <c r="W98" s="13">
        <v>3.3333333333333335</v>
      </c>
      <c r="X98" s="13">
        <v>-2</v>
      </c>
      <c r="Y98" s="13">
        <v>1.6666666666666667</v>
      </c>
      <c r="Z98" s="13">
        <v>3</v>
      </c>
      <c r="AA98" s="13">
        <v>-1.3333333333333333</v>
      </c>
      <c r="AB98" s="13">
        <v>1.4444444444444444</v>
      </c>
      <c r="AC98" s="13">
        <v>1.5555555555555556</v>
      </c>
      <c r="AD98" s="13">
        <v>-0.11111111111111116</v>
      </c>
      <c r="AE98" s="13">
        <v>1.4</v>
      </c>
      <c r="AF98" s="13">
        <v>1.65</v>
      </c>
      <c r="AG98" s="13">
        <v>-0.25</v>
      </c>
      <c r="AH98" s="13">
        <v>3</v>
      </c>
      <c r="AI98" s="13">
        <v>0</v>
      </c>
      <c r="AJ98" s="13">
        <v>4</v>
      </c>
      <c r="AK98" s="13">
        <v>46</v>
      </c>
      <c r="AL98" s="13">
        <v>0.66666666666666663</v>
      </c>
      <c r="AM98" s="13">
        <v>1.2105263157894737</v>
      </c>
    </row>
    <row r="99" spans="1:39" x14ac:dyDescent="0.3">
      <c r="A99" t="s">
        <v>47</v>
      </c>
      <c r="B99" t="s">
        <v>161</v>
      </c>
      <c r="C99" t="s">
        <v>106</v>
      </c>
      <c r="D99" t="s">
        <v>117</v>
      </c>
      <c r="E99" t="s">
        <v>43</v>
      </c>
      <c r="F99" s="11">
        <v>0.77083333333333337</v>
      </c>
      <c r="G99">
        <v>5012</v>
      </c>
      <c r="H99">
        <v>7</v>
      </c>
      <c r="I99" t="s">
        <v>81</v>
      </c>
      <c r="J99" t="s">
        <v>49</v>
      </c>
      <c r="K99">
        <v>2</v>
      </c>
      <c r="L99">
        <v>0</v>
      </c>
      <c r="M99" t="s">
        <v>32</v>
      </c>
      <c r="N99" t="s">
        <v>31</v>
      </c>
      <c r="O99" s="13">
        <v>2</v>
      </c>
      <c r="P99" s="13">
        <v>1.4102564102564104</v>
      </c>
      <c r="Q99" s="13">
        <v>0.71794871794871795</v>
      </c>
      <c r="R99" s="13">
        <v>0.6923076923076924</v>
      </c>
      <c r="S99" s="13">
        <v>0.66666666666666663</v>
      </c>
      <c r="T99" s="13">
        <v>1.6666666666666667</v>
      </c>
      <c r="U99" s="13">
        <v>-1</v>
      </c>
      <c r="V99" s="13">
        <v>1.4444444444444444</v>
      </c>
      <c r="W99" s="13">
        <v>1.5555555555555556</v>
      </c>
      <c r="X99" s="13">
        <v>-0.11111111111111116</v>
      </c>
      <c r="Y99" s="13">
        <v>1.3809523809523809</v>
      </c>
      <c r="Z99" s="13">
        <v>1.6666666666666667</v>
      </c>
      <c r="AA99" s="13">
        <v>-0.28571428571428581</v>
      </c>
      <c r="AB99" s="13">
        <v>0.33333333333333331</v>
      </c>
      <c r="AC99" s="13">
        <v>1.3333333333333333</v>
      </c>
      <c r="AD99" s="13">
        <v>-1</v>
      </c>
      <c r="AE99" s="13">
        <v>1</v>
      </c>
      <c r="AF99" s="13">
        <v>2</v>
      </c>
      <c r="AG99" s="13">
        <v>-1</v>
      </c>
      <c r="AH99" s="13">
        <v>3</v>
      </c>
      <c r="AI99" s="13">
        <v>0</v>
      </c>
      <c r="AJ99" s="13">
        <v>46</v>
      </c>
      <c r="AK99" s="13">
        <v>2</v>
      </c>
      <c r="AL99" s="13">
        <v>1.1794871794871795</v>
      </c>
      <c r="AM99" s="13">
        <v>0.33333333333333331</v>
      </c>
    </row>
    <row r="100" spans="1:39" x14ac:dyDescent="0.3">
      <c r="A100" t="s">
        <v>47</v>
      </c>
      <c r="B100" t="s">
        <v>162</v>
      </c>
      <c r="C100" t="s">
        <v>106</v>
      </c>
      <c r="D100" t="s">
        <v>117</v>
      </c>
      <c r="E100" t="s">
        <v>43</v>
      </c>
      <c r="F100" s="11">
        <v>0.77083333333333337</v>
      </c>
      <c r="G100">
        <v>6055</v>
      </c>
      <c r="H100">
        <v>7</v>
      </c>
      <c r="I100" t="s">
        <v>81</v>
      </c>
      <c r="J100" t="s">
        <v>65</v>
      </c>
      <c r="K100">
        <v>4</v>
      </c>
      <c r="L100">
        <v>0</v>
      </c>
      <c r="M100" t="s">
        <v>32</v>
      </c>
      <c r="N100" t="s">
        <v>31</v>
      </c>
      <c r="O100" s="13">
        <v>4</v>
      </c>
      <c r="P100" s="13">
        <v>1.425</v>
      </c>
      <c r="Q100" s="13">
        <v>0.7</v>
      </c>
      <c r="R100" s="13">
        <v>0.72500000000000009</v>
      </c>
      <c r="S100" s="13">
        <v>0.66666666666666663</v>
      </c>
      <c r="T100" s="13">
        <v>3.1666666666666665</v>
      </c>
      <c r="U100" s="13">
        <v>-2.5</v>
      </c>
      <c r="V100" s="13">
        <v>1.4736842105263157</v>
      </c>
      <c r="W100" s="13">
        <v>1.4736842105263157</v>
      </c>
      <c r="X100" s="13">
        <v>0</v>
      </c>
      <c r="Y100" s="13">
        <v>1.3809523809523809</v>
      </c>
      <c r="Z100" s="13">
        <v>1.6666666666666667</v>
      </c>
      <c r="AA100" s="13">
        <v>-0.28571428571428581</v>
      </c>
      <c r="AB100" s="13">
        <v>0.66666666666666663</v>
      </c>
      <c r="AC100" s="13">
        <v>1.6666666666666667</v>
      </c>
      <c r="AD100" s="13">
        <v>-1</v>
      </c>
      <c r="AE100" s="13">
        <v>0.66666666666666663</v>
      </c>
      <c r="AF100" s="13">
        <v>4.666666666666667</v>
      </c>
      <c r="AG100" s="13">
        <v>-4</v>
      </c>
      <c r="AH100" s="13">
        <v>3</v>
      </c>
      <c r="AI100" s="13">
        <v>0</v>
      </c>
      <c r="AJ100" s="13">
        <v>49</v>
      </c>
      <c r="AK100" s="13">
        <v>3</v>
      </c>
      <c r="AL100" s="13">
        <v>1.2250000000000001</v>
      </c>
      <c r="AM100" s="13">
        <v>0.5</v>
      </c>
    </row>
    <row r="101" spans="1:39" x14ac:dyDescent="0.3">
      <c r="A101" t="s">
        <v>47</v>
      </c>
      <c r="B101" t="s">
        <v>123</v>
      </c>
      <c r="C101" t="s">
        <v>106</v>
      </c>
      <c r="D101" t="s">
        <v>117</v>
      </c>
      <c r="E101" t="s">
        <v>43</v>
      </c>
      <c r="F101" s="11">
        <v>0.77083333333333337</v>
      </c>
      <c r="G101">
        <v>6089</v>
      </c>
      <c r="H101">
        <v>13</v>
      </c>
      <c r="I101" t="s">
        <v>81</v>
      </c>
      <c r="J101" t="s">
        <v>58</v>
      </c>
      <c r="K101">
        <v>2</v>
      </c>
      <c r="L101">
        <v>1</v>
      </c>
      <c r="M101" t="s">
        <v>32</v>
      </c>
      <c r="N101" t="s">
        <v>31</v>
      </c>
      <c r="O101" s="13">
        <v>1</v>
      </c>
      <c r="P101" s="13">
        <v>1.4878048780487805</v>
      </c>
      <c r="Q101" s="13">
        <v>0.68292682926829273</v>
      </c>
      <c r="R101" s="13">
        <v>0.80487804878048774</v>
      </c>
      <c r="S101" s="13">
        <v>0.7142857142857143</v>
      </c>
      <c r="T101" s="13">
        <v>1.2857142857142858</v>
      </c>
      <c r="U101" s="13">
        <v>-0.57142857142857151</v>
      </c>
      <c r="V101" s="13">
        <v>1.6</v>
      </c>
      <c r="W101" s="13">
        <v>1.4</v>
      </c>
      <c r="X101" s="13">
        <v>0.20000000000000018</v>
      </c>
      <c r="Y101" s="13">
        <v>1.3809523809523809</v>
      </c>
      <c r="Z101" s="13">
        <v>1.6666666666666667</v>
      </c>
      <c r="AA101" s="13">
        <v>-0.28571428571428581</v>
      </c>
      <c r="AB101" s="13">
        <v>1</v>
      </c>
      <c r="AC101" s="13">
        <v>0.5</v>
      </c>
      <c r="AD101" s="13">
        <v>0.5</v>
      </c>
      <c r="AE101" s="13">
        <v>0.33333333333333331</v>
      </c>
      <c r="AF101" s="13">
        <v>2.3333333333333335</v>
      </c>
      <c r="AG101" s="13">
        <v>-2</v>
      </c>
      <c r="AH101" s="13">
        <v>3</v>
      </c>
      <c r="AI101" s="13">
        <v>0</v>
      </c>
      <c r="AJ101" s="13">
        <v>52</v>
      </c>
      <c r="AK101" s="13">
        <v>6</v>
      </c>
      <c r="AL101" s="13">
        <v>1.2682926829268293</v>
      </c>
      <c r="AM101" s="13">
        <v>0.8571428571428571</v>
      </c>
    </row>
    <row r="102" spans="1:39" x14ac:dyDescent="0.3">
      <c r="A102" t="s">
        <v>47</v>
      </c>
      <c r="B102" t="s">
        <v>163</v>
      </c>
      <c r="C102" t="s">
        <v>106</v>
      </c>
      <c r="D102" t="s">
        <v>125</v>
      </c>
      <c r="E102" t="s">
        <v>43</v>
      </c>
      <c r="F102" s="11">
        <v>0.66666666666666663</v>
      </c>
      <c r="G102">
        <v>11318</v>
      </c>
      <c r="H102">
        <v>7</v>
      </c>
      <c r="I102" t="s">
        <v>68</v>
      </c>
      <c r="J102" t="s">
        <v>81</v>
      </c>
      <c r="K102">
        <v>0</v>
      </c>
      <c r="L102">
        <v>2</v>
      </c>
      <c r="M102" t="s">
        <v>31</v>
      </c>
      <c r="N102" t="s">
        <v>32</v>
      </c>
      <c r="O102" s="13">
        <v>-2</v>
      </c>
      <c r="P102" s="13">
        <v>1.25</v>
      </c>
      <c r="Q102" s="13">
        <v>0.5</v>
      </c>
      <c r="R102" s="13">
        <v>0.75</v>
      </c>
      <c r="S102" s="13">
        <v>1.5</v>
      </c>
      <c r="T102" s="13">
        <v>1.5238095238095237</v>
      </c>
      <c r="U102" s="13">
        <v>-2.3809523809523725E-2</v>
      </c>
      <c r="V102" s="13">
        <v>1.5</v>
      </c>
      <c r="W102" s="13">
        <v>1</v>
      </c>
      <c r="X102" s="13">
        <v>0.5</v>
      </c>
      <c r="Y102" s="13">
        <v>1</v>
      </c>
      <c r="Z102" s="13">
        <v>3</v>
      </c>
      <c r="AA102" s="13">
        <v>-2</v>
      </c>
      <c r="AB102" s="13">
        <v>1.6190476190476191</v>
      </c>
      <c r="AC102" s="13">
        <v>1.3809523809523809</v>
      </c>
      <c r="AD102" s="13">
        <v>0.23809523809523814</v>
      </c>
      <c r="AE102" s="13">
        <v>1.3809523809523809</v>
      </c>
      <c r="AF102" s="13">
        <v>1.6666666666666667</v>
      </c>
      <c r="AG102" s="13">
        <v>-0.28571428571428581</v>
      </c>
      <c r="AH102" s="13">
        <v>0</v>
      </c>
      <c r="AI102" s="13">
        <v>3</v>
      </c>
      <c r="AJ102" s="13">
        <v>10</v>
      </c>
      <c r="AK102" s="13">
        <v>55</v>
      </c>
      <c r="AL102" s="13">
        <v>1.25</v>
      </c>
      <c r="AM102" s="13">
        <v>1.3095238095238095</v>
      </c>
    </row>
    <row r="103" spans="1:39" x14ac:dyDescent="0.3">
      <c r="A103" t="s">
        <v>47</v>
      </c>
      <c r="B103" t="s">
        <v>129</v>
      </c>
      <c r="C103" t="s">
        <v>106</v>
      </c>
      <c r="D103" t="s">
        <v>125</v>
      </c>
      <c r="E103" t="s">
        <v>64</v>
      </c>
      <c r="F103" s="11">
        <v>0.6875</v>
      </c>
      <c r="G103">
        <v>11260</v>
      </c>
      <c r="H103">
        <v>8</v>
      </c>
      <c r="I103" t="s">
        <v>81</v>
      </c>
      <c r="J103" t="s">
        <v>71</v>
      </c>
      <c r="K103">
        <v>0</v>
      </c>
      <c r="L103">
        <v>4</v>
      </c>
      <c r="M103" t="s">
        <v>31</v>
      </c>
      <c r="N103" t="s">
        <v>32</v>
      </c>
      <c r="O103" s="13">
        <v>-4</v>
      </c>
      <c r="P103" s="13">
        <v>1.5116279069767442</v>
      </c>
      <c r="Q103" s="13">
        <v>0.67441860465116277</v>
      </c>
      <c r="R103" s="13">
        <v>0.83720930232558144</v>
      </c>
      <c r="S103" s="13">
        <v>1.375</v>
      </c>
      <c r="T103" s="13">
        <v>1.75</v>
      </c>
      <c r="U103" s="13">
        <v>-0.375</v>
      </c>
      <c r="V103" s="13">
        <v>1.6190476190476191</v>
      </c>
      <c r="W103" s="13">
        <v>1.3809523809523809</v>
      </c>
      <c r="X103" s="13">
        <v>0.23809523809523814</v>
      </c>
      <c r="Y103" s="13">
        <v>1.4090909090909092</v>
      </c>
      <c r="Z103" s="13">
        <v>1.5909090909090908</v>
      </c>
      <c r="AA103" s="13">
        <v>-0.18181818181818166</v>
      </c>
      <c r="AB103" s="13">
        <v>1.5</v>
      </c>
      <c r="AC103" s="13">
        <v>2.5</v>
      </c>
      <c r="AD103" s="13">
        <v>-1</v>
      </c>
      <c r="AE103" s="13">
        <v>1.25</v>
      </c>
      <c r="AF103" s="13">
        <v>1</v>
      </c>
      <c r="AG103" s="13">
        <v>0.25</v>
      </c>
      <c r="AH103" s="13">
        <v>0</v>
      </c>
      <c r="AI103" s="13">
        <v>3</v>
      </c>
      <c r="AJ103" s="13">
        <v>58</v>
      </c>
      <c r="AK103" s="13">
        <v>9</v>
      </c>
      <c r="AL103" s="13">
        <v>1.3488372093023255</v>
      </c>
      <c r="AM103" s="13">
        <v>1.125</v>
      </c>
    </row>
    <row r="104" spans="1:39" x14ac:dyDescent="0.3">
      <c r="A104" t="s">
        <v>47</v>
      </c>
      <c r="B104" t="s">
        <v>164</v>
      </c>
      <c r="C104" t="s">
        <v>106</v>
      </c>
      <c r="D104" t="s">
        <v>125</v>
      </c>
      <c r="E104" t="s">
        <v>43</v>
      </c>
      <c r="F104" s="11">
        <v>0.77083333333333337</v>
      </c>
      <c r="G104">
        <v>5604</v>
      </c>
      <c r="H104">
        <v>6</v>
      </c>
      <c r="I104" t="s">
        <v>0</v>
      </c>
      <c r="J104" t="s">
        <v>81</v>
      </c>
      <c r="K104">
        <v>1</v>
      </c>
      <c r="L104">
        <v>0</v>
      </c>
      <c r="M104" t="s">
        <v>32</v>
      </c>
      <c r="N104" t="s">
        <v>31</v>
      </c>
      <c r="O104" s="13">
        <v>1</v>
      </c>
      <c r="P104" s="13">
        <v>1.1428571428571428</v>
      </c>
      <c r="Q104" s="13">
        <v>0.7142857142857143</v>
      </c>
      <c r="R104" s="13">
        <v>0.42857142857142849</v>
      </c>
      <c r="S104" s="13">
        <v>1.4772727272727273</v>
      </c>
      <c r="T104" s="13">
        <v>1.5454545454545454</v>
      </c>
      <c r="U104" s="13">
        <v>-6.8181818181818121E-2</v>
      </c>
      <c r="V104" s="13">
        <v>1.3333333333333333</v>
      </c>
      <c r="W104" s="13">
        <v>1.6666666666666667</v>
      </c>
      <c r="X104" s="13">
        <v>-0.33333333333333348</v>
      </c>
      <c r="Y104" s="13">
        <v>1</v>
      </c>
      <c r="Z104" s="13">
        <v>1</v>
      </c>
      <c r="AA104" s="13">
        <v>0</v>
      </c>
      <c r="AB104" s="13">
        <v>1.5454545454545454</v>
      </c>
      <c r="AC104" s="13">
        <v>1.5</v>
      </c>
      <c r="AD104" s="13">
        <v>4.5454545454545414E-2</v>
      </c>
      <c r="AE104" s="13">
        <v>1.4090909090909092</v>
      </c>
      <c r="AF104" s="13">
        <v>1.5909090909090908</v>
      </c>
      <c r="AG104" s="13">
        <v>-0.18181818181818166</v>
      </c>
      <c r="AH104" s="13">
        <v>3</v>
      </c>
      <c r="AI104" s="13">
        <v>0</v>
      </c>
      <c r="AJ104" s="13">
        <v>9</v>
      </c>
      <c r="AK104" s="13">
        <v>58</v>
      </c>
      <c r="AL104" s="13">
        <v>1.2857142857142858</v>
      </c>
      <c r="AM104" s="13">
        <v>1.3181818181818181</v>
      </c>
    </row>
    <row r="105" spans="1:39" x14ac:dyDescent="0.3">
      <c r="A105" t="s">
        <v>47</v>
      </c>
      <c r="B105" t="s">
        <v>165</v>
      </c>
      <c r="C105" t="s">
        <v>106</v>
      </c>
      <c r="D105" t="s">
        <v>125</v>
      </c>
      <c r="E105" t="s">
        <v>43</v>
      </c>
      <c r="F105" s="11">
        <v>0.66666666666666663</v>
      </c>
      <c r="G105">
        <v>5420</v>
      </c>
      <c r="H105">
        <v>7</v>
      </c>
      <c r="I105" t="s">
        <v>81</v>
      </c>
      <c r="J105" t="s">
        <v>76</v>
      </c>
      <c r="K105">
        <v>2</v>
      </c>
      <c r="L105">
        <v>3</v>
      </c>
      <c r="M105" t="s">
        <v>31</v>
      </c>
      <c r="N105" t="s">
        <v>32</v>
      </c>
      <c r="O105" s="13">
        <v>-1</v>
      </c>
      <c r="P105" s="13">
        <v>1.4444444444444444</v>
      </c>
      <c r="Q105" s="13">
        <v>0.73333333333333328</v>
      </c>
      <c r="R105" s="13">
        <v>0.71111111111111114</v>
      </c>
      <c r="S105" s="13">
        <v>1.125</v>
      </c>
      <c r="T105" s="13">
        <v>1.5</v>
      </c>
      <c r="U105" s="13">
        <v>-0.375</v>
      </c>
      <c r="V105" s="13">
        <v>1.5454545454545454</v>
      </c>
      <c r="W105" s="13">
        <v>1.5</v>
      </c>
      <c r="X105" s="13">
        <v>4.5454545454545414E-2</v>
      </c>
      <c r="Y105" s="13">
        <v>1.3478260869565217</v>
      </c>
      <c r="Z105" s="13">
        <v>1.5652173913043479</v>
      </c>
      <c r="AA105" s="13">
        <v>-0.21739130434782616</v>
      </c>
      <c r="AB105" s="13">
        <v>1.2</v>
      </c>
      <c r="AC105" s="13">
        <v>1.6</v>
      </c>
      <c r="AD105" s="13">
        <v>-0.40000000000000013</v>
      </c>
      <c r="AE105" s="13">
        <v>1</v>
      </c>
      <c r="AF105" s="13">
        <v>1.3333333333333333</v>
      </c>
      <c r="AG105" s="13">
        <v>-0.33333333333333326</v>
      </c>
      <c r="AH105" s="13">
        <v>0</v>
      </c>
      <c r="AI105" s="13">
        <v>3</v>
      </c>
      <c r="AJ105" s="13">
        <v>58</v>
      </c>
      <c r="AK105" s="13">
        <v>8</v>
      </c>
      <c r="AL105" s="13">
        <v>1.288888888888889</v>
      </c>
      <c r="AM105" s="13">
        <v>1</v>
      </c>
    </row>
    <row r="106" spans="1:39" x14ac:dyDescent="0.3">
      <c r="A106" t="s">
        <v>47</v>
      </c>
      <c r="B106" t="s">
        <v>166</v>
      </c>
      <c r="C106" t="s">
        <v>106</v>
      </c>
      <c r="D106" t="s">
        <v>135</v>
      </c>
      <c r="E106" t="s">
        <v>43</v>
      </c>
      <c r="F106" s="11">
        <v>0.77083333333333337</v>
      </c>
      <c r="G106">
        <v>6050</v>
      </c>
      <c r="H106">
        <v>7</v>
      </c>
      <c r="I106" t="s">
        <v>81</v>
      </c>
      <c r="J106" t="s">
        <v>56</v>
      </c>
      <c r="K106">
        <v>0</v>
      </c>
      <c r="L106">
        <v>0</v>
      </c>
      <c r="M106" t="s">
        <v>30</v>
      </c>
      <c r="N106" t="s">
        <v>30</v>
      </c>
      <c r="O106" s="13">
        <v>0</v>
      </c>
      <c r="P106" s="13">
        <v>1.4565217391304348</v>
      </c>
      <c r="Q106" s="13">
        <v>0.78260869565217395</v>
      </c>
      <c r="R106" s="13">
        <v>0.67391304347826086</v>
      </c>
      <c r="S106" s="13">
        <v>1.5714285714285714</v>
      </c>
      <c r="T106" s="13">
        <v>2.8571428571428572</v>
      </c>
      <c r="U106" s="13">
        <v>-1.2857142857142858</v>
      </c>
      <c r="V106" s="13">
        <v>1.5652173913043479</v>
      </c>
      <c r="W106" s="13">
        <v>1.5652173913043479</v>
      </c>
      <c r="X106" s="13">
        <v>0</v>
      </c>
      <c r="Y106" s="13">
        <v>1.3478260869565217</v>
      </c>
      <c r="Z106" s="13">
        <v>1.5652173913043479</v>
      </c>
      <c r="AA106" s="13">
        <v>-0.21739130434782616</v>
      </c>
      <c r="AB106" s="13">
        <v>1.5</v>
      </c>
      <c r="AC106" s="13">
        <v>2.75</v>
      </c>
      <c r="AD106" s="13">
        <v>-1.25</v>
      </c>
      <c r="AE106" s="13">
        <v>1.6666666666666667</v>
      </c>
      <c r="AF106" s="13">
        <v>3</v>
      </c>
      <c r="AG106" s="13">
        <v>-1.3333333333333333</v>
      </c>
      <c r="AH106" s="13">
        <v>1</v>
      </c>
      <c r="AI106" s="13">
        <v>1</v>
      </c>
      <c r="AJ106" s="13">
        <v>58</v>
      </c>
      <c r="AK106" s="13">
        <v>7</v>
      </c>
      <c r="AL106" s="13">
        <v>1.2608695652173914</v>
      </c>
      <c r="AM106" s="13">
        <v>1</v>
      </c>
    </row>
    <row r="107" spans="1:39" x14ac:dyDescent="0.3">
      <c r="A107" t="s">
        <v>47</v>
      </c>
      <c r="B107" t="s">
        <v>167</v>
      </c>
      <c r="C107" t="s">
        <v>106</v>
      </c>
      <c r="D107" t="s">
        <v>135</v>
      </c>
      <c r="E107" t="s">
        <v>37</v>
      </c>
      <c r="F107" s="11">
        <v>0.79166666666666663</v>
      </c>
      <c r="G107">
        <v>2639</v>
      </c>
      <c r="H107">
        <v>10</v>
      </c>
      <c r="I107" t="s">
        <v>49</v>
      </c>
      <c r="J107" t="s">
        <v>81</v>
      </c>
      <c r="K107">
        <v>2</v>
      </c>
      <c r="L107">
        <v>1</v>
      </c>
      <c r="M107" t="s">
        <v>32</v>
      </c>
      <c r="N107" t="s">
        <v>31</v>
      </c>
      <c r="O107" s="13">
        <v>1</v>
      </c>
      <c r="P107" s="13">
        <v>0.5714285714285714</v>
      </c>
      <c r="Q107" s="13">
        <v>0.5714285714285714</v>
      </c>
      <c r="R107" s="13">
        <v>0</v>
      </c>
      <c r="S107" s="13">
        <v>1.425531914893617</v>
      </c>
      <c r="T107" s="13">
        <v>1.5319148936170213</v>
      </c>
      <c r="U107" s="13">
        <v>-0.1063829787234043</v>
      </c>
      <c r="V107" s="13">
        <v>0.33333333333333331</v>
      </c>
      <c r="W107" s="13">
        <v>1.3333333333333333</v>
      </c>
      <c r="X107" s="13">
        <v>-1</v>
      </c>
      <c r="Y107" s="13">
        <v>0.75</v>
      </c>
      <c r="Z107" s="13">
        <v>2</v>
      </c>
      <c r="AA107" s="13">
        <v>-1.25</v>
      </c>
      <c r="AB107" s="13">
        <v>1.5</v>
      </c>
      <c r="AC107" s="13">
        <v>1.5</v>
      </c>
      <c r="AD107" s="13">
        <v>0</v>
      </c>
      <c r="AE107" s="13">
        <v>1.3478260869565217</v>
      </c>
      <c r="AF107" s="13">
        <v>1.5652173913043479</v>
      </c>
      <c r="AG107" s="13">
        <v>-0.21739130434782616</v>
      </c>
      <c r="AH107" s="13">
        <v>3</v>
      </c>
      <c r="AI107" s="13">
        <v>0</v>
      </c>
      <c r="AJ107" s="13">
        <v>2</v>
      </c>
      <c r="AK107" s="13">
        <v>59</v>
      </c>
      <c r="AL107" s="13">
        <v>0.2857142857142857</v>
      </c>
      <c r="AM107" s="13">
        <v>1.2553191489361701</v>
      </c>
    </row>
    <row r="108" spans="1:39" x14ac:dyDescent="0.3">
      <c r="A108" t="s">
        <v>47</v>
      </c>
      <c r="B108" t="s">
        <v>139</v>
      </c>
      <c r="C108" t="s">
        <v>106</v>
      </c>
      <c r="D108" t="s">
        <v>135</v>
      </c>
      <c r="E108" t="s">
        <v>64</v>
      </c>
      <c r="F108" s="11">
        <v>0.6875</v>
      </c>
      <c r="G108">
        <v>3083</v>
      </c>
      <c r="H108">
        <v>5</v>
      </c>
      <c r="I108" t="s">
        <v>65</v>
      </c>
      <c r="J108" t="s">
        <v>81</v>
      </c>
      <c r="K108">
        <v>2</v>
      </c>
      <c r="L108">
        <v>0</v>
      </c>
      <c r="M108" t="s">
        <v>32</v>
      </c>
      <c r="N108" t="s">
        <v>31</v>
      </c>
      <c r="O108" s="13">
        <v>2</v>
      </c>
      <c r="P108" s="13">
        <v>0.5714285714285714</v>
      </c>
      <c r="Q108" s="13">
        <v>0.7142857142857143</v>
      </c>
      <c r="R108" s="13">
        <v>-0.1428571428571429</v>
      </c>
      <c r="S108" s="13">
        <v>1.4166666666666667</v>
      </c>
      <c r="T108" s="13">
        <v>1.5416666666666667</v>
      </c>
      <c r="U108" s="13">
        <v>-0.125</v>
      </c>
      <c r="V108" s="13">
        <v>0.66666666666666663</v>
      </c>
      <c r="W108" s="13">
        <v>1.6666666666666667</v>
      </c>
      <c r="X108" s="13">
        <v>-1</v>
      </c>
      <c r="Y108" s="13">
        <v>0.5</v>
      </c>
      <c r="Z108" s="13">
        <v>4.5</v>
      </c>
      <c r="AA108" s="13">
        <v>-4</v>
      </c>
      <c r="AB108" s="13">
        <v>1.5</v>
      </c>
      <c r="AC108" s="13">
        <v>1.5</v>
      </c>
      <c r="AD108" s="13">
        <v>0</v>
      </c>
      <c r="AE108" s="13">
        <v>1.3333333333333333</v>
      </c>
      <c r="AF108" s="13">
        <v>1.5833333333333333</v>
      </c>
      <c r="AG108" s="13">
        <v>-0.25</v>
      </c>
      <c r="AH108" s="13">
        <v>3</v>
      </c>
      <c r="AI108" s="13">
        <v>0</v>
      </c>
      <c r="AJ108" s="13">
        <v>3</v>
      </c>
      <c r="AK108" s="13">
        <v>59</v>
      </c>
      <c r="AL108" s="13">
        <v>0.42857142857142855</v>
      </c>
      <c r="AM108" s="13">
        <v>1.2291666666666667</v>
      </c>
    </row>
    <row r="109" spans="1:39" x14ac:dyDescent="0.3">
      <c r="A109" t="s">
        <v>59</v>
      </c>
      <c r="B109" t="s">
        <v>168</v>
      </c>
      <c r="C109" t="s">
        <v>35</v>
      </c>
      <c r="D109" t="s">
        <v>36</v>
      </c>
      <c r="E109" t="s">
        <v>61</v>
      </c>
      <c r="F109" s="11">
        <v>0.85416666666666663</v>
      </c>
      <c r="G109">
        <v>7109</v>
      </c>
      <c r="H109">
        <v>45</v>
      </c>
      <c r="I109" t="s">
        <v>68</v>
      </c>
      <c r="J109" t="s">
        <v>169</v>
      </c>
      <c r="K109">
        <v>0</v>
      </c>
      <c r="L109">
        <v>1</v>
      </c>
      <c r="M109" t="s">
        <v>31</v>
      </c>
      <c r="N109" t="s">
        <v>32</v>
      </c>
      <c r="O109" s="13">
        <v>-1</v>
      </c>
      <c r="P109" s="13">
        <v>1.1111111111111112</v>
      </c>
      <c r="Q109" s="13">
        <v>0.66666666666666663</v>
      </c>
      <c r="R109" s="13">
        <v>0.44444444444444453</v>
      </c>
      <c r="S109" s="13">
        <v>0</v>
      </c>
      <c r="T109" s="13">
        <v>0</v>
      </c>
      <c r="U109" s="13">
        <v>0</v>
      </c>
      <c r="V109" s="13">
        <v>1.2</v>
      </c>
      <c r="W109" s="13">
        <v>1.2</v>
      </c>
      <c r="X109" s="13">
        <v>0</v>
      </c>
      <c r="Y109" s="13">
        <v>1</v>
      </c>
      <c r="Z109" s="13">
        <v>3</v>
      </c>
      <c r="AA109" s="13">
        <v>-2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3</v>
      </c>
      <c r="AJ109" s="13">
        <v>10</v>
      </c>
      <c r="AK109" s="13">
        <v>0</v>
      </c>
      <c r="AL109" s="13">
        <v>1.1111111111111112</v>
      </c>
      <c r="AM109" s="13">
        <v>0</v>
      </c>
    </row>
    <row r="110" spans="1:39" x14ac:dyDescent="0.3">
      <c r="A110" t="s">
        <v>41</v>
      </c>
      <c r="B110" t="s">
        <v>170</v>
      </c>
      <c r="C110" t="s">
        <v>35</v>
      </c>
      <c r="D110" t="s">
        <v>36</v>
      </c>
      <c r="E110" t="s">
        <v>64</v>
      </c>
      <c r="F110" s="11">
        <v>0.64583333333333337</v>
      </c>
      <c r="G110">
        <v>1800</v>
      </c>
      <c r="H110">
        <v>3</v>
      </c>
      <c r="I110" t="s">
        <v>171</v>
      </c>
      <c r="J110" t="s">
        <v>68</v>
      </c>
      <c r="K110">
        <v>0</v>
      </c>
      <c r="L110">
        <v>3</v>
      </c>
      <c r="M110" t="s">
        <v>31</v>
      </c>
      <c r="N110" t="s">
        <v>32</v>
      </c>
      <c r="O110" s="13">
        <v>-3</v>
      </c>
      <c r="P110" s="13">
        <v>0</v>
      </c>
      <c r="Q110" s="13">
        <v>0</v>
      </c>
      <c r="R110" s="13">
        <v>0</v>
      </c>
      <c r="S110" s="13">
        <v>1</v>
      </c>
      <c r="T110" s="13">
        <v>1.9</v>
      </c>
      <c r="U110" s="13">
        <v>-0.89999999999999991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1</v>
      </c>
      <c r="AC110" s="13">
        <v>1.1666666666666667</v>
      </c>
      <c r="AD110" s="13">
        <v>-0.16666666666666674</v>
      </c>
      <c r="AE110" s="13">
        <v>1</v>
      </c>
      <c r="AF110" s="13">
        <v>3</v>
      </c>
      <c r="AG110" s="13">
        <v>-2</v>
      </c>
      <c r="AH110" s="13">
        <v>0</v>
      </c>
      <c r="AI110" s="13">
        <v>3</v>
      </c>
      <c r="AJ110" s="13">
        <v>0</v>
      </c>
      <c r="AK110" s="13">
        <v>10</v>
      </c>
      <c r="AL110" s="13">
        <v>0</v>
      </c>
      <c r="AM110" s="13">
        <v>1</v>
      </c>
    </row>
    <row r="111" spans="1:39" x14ac:dyDescent="0.3">
      <c r="A111" t="s">
        <v>59</v>
      </c>
      <c r="B111" t="s">
        <v>172</v>
      </c>
      <c r="C111" t="s">
        <v>35</v>
      </c>
      <c r="D111" t="s">
        <v>36</v>
      </c>
      <c r="E111" t="s">
        <v>61</v>
      </c>
      <c r="F111" s="11">
        <v>0.85416666666666663</v>
      </c>
      <c r="G111">
        <v>5500</v>
      </c>
      <c r="H111">
        <v>4</v>
      </c>
      <c r="I111" t="s">
        <v>169</v>
      </c>
      <c r="J111" t="s">
        <v>68</v>
      </c>
      <c r="K111">
        <v>0</v>
      </c>
      <c r="L111">
        <v>3</v>
      </c>
      <c r="M111" t="s">
        <v>31</v>
      </c>
      <c r="N111" t="s">
        <v>32</v>
      </c>
      <c r="O111" s="13">
        <v>-3</v>
      </c>
      <c r="P111" s="13">
        <v>1</v>
      </c>
      <c r="Q111" s="13">
        <v>0</v>
      </c>
      <c r="R111" s="13">
        <v>1</v>
      </c>
      <c r="S111" s="13">
        <v>1.1818181818181819</v>
      </c>
      <c r="T111" s="13">
        <v>1.7272727272727273</v>
      </c>
      <c r="U111" s="13">
        <v>-0.54545454545454541</v>
      </c>
      <c r="V111" s="13">
        <v>0</v>
      </c>
      <c r="W111" s="13">
        <v>0</v>
      </c>
      <c r="X111" s="13">
        <v>0</v>
      </c>
      <c r="Y111" s="13">
        <v>1</v>
      </c>
      <c r="Z111" s="13">
        <v>0</v>
      </c>
      <c r="AA111" s="13">
        <v>1</v>
      </c>
      <c r="AB111" s="13">
        <v>1</v>
      </c>
      <c r="AC111" s="13">
        <v>1.1666666666666667</v>
      </c>
      <c r="AD111" s="13">
        <v>-0.16666666666666674</v>
      </c>
      <c r="AE111" s="13">
        <v>1.4</v>
      </c>
      <c r="AF111" s="13">
        <v>2.4</v>
      </c>
      <c r="AG111" s="13">
        <v>-1</v>
      </c>
      <c r="AH111" s="13">
        <v>0</v>
      </c>
      <c r="AI111" s="13">
        <v>3</v>
      </c>
      <c r="AJ111" s="13">
        <v>3</v>
      </c>
      <c r="AK111" s="13">
        <v>13</v>
      </c>
      <c r="AL111" s="13">
        <v>3</v>
      </c>
      <c r="AM111" s="13">
        <v>1.1818181818181819</v>
      </c>
    </row>
    <row r="112" spans="1:39" x14ac:dyDescent="0.3">
      <c r="A112" t="s">
        <v>47</v>
      </c>
      <c r="B112" t="s">
        <v>144</v>
      </c>
      <c r="C112" t="s">
        <v>35</v>
      </c>
      <c r="D112" t="s">
        <v>36</v>
      </c>
      <c r="E112" t="s">
        <v>64</v>
      </c>
      <c r="F112" s="11">
        <v>0.79166666666666663</v>
      </c>
      <c r="G112">
        <v>7281</v>
      </c>
      <c r="H112">
        <v>3</v>
      </c>
      <c r="I112" t="s">
        <v>68</v>
      </c>
      <c r="J112" t="s">
        <v>65</v>
      </c>
      <c r="K112">
        <v>3</v>
      </c>
      <c r="L112">
        <v>2</v>
      </c>
      <c r="M112" t="s">
        <v>32</v>
      </c>
      <c r="N112" t="s">
        <v>31</v>
      </c>
      <c r="O112" s="13">
        <v>1</v>
      </c>
      <c r="P112" s="13">
        <v>1.3333333333333333</v>
      </c>
      <c r="Q112" s="13">
        <v>0.58333333333333337</v>
      </c>
      <c r="R112" s="13">
        <v>0.74999999999999989</v>
      </c>
      <c r="S112" s="13">
        <v>0.75</v>
      </c>
      <c r="T112" s="13">
        <v>2.875</v>
      </c>
      <c r="U112" s="13">
        <v>-2.125</v>
      </c>
      <c r="V112" s="13">
        <v>1</v>
      </c>
      <c r="W112" s="13">
        <v>1.1666666666666667</v>
      </c>
      <c r="X112" s="13">
        <v>-0.16666666666666674</v>
      </c>
      <c r="Y112" s="13">
        <v>1.6666666666666667</v>
      </c>
      <c r="Z112" s="13">
        <v>2</v>
      </c>
      <c r="AA112" s="13">
        <v>-0.33333333333333326</v>
      </c>
      <c r="AB112" s="13">
        <v>1</v>
      </c>
      <c r="AC112" s="13">
        <v>1.25</v>
      </c>
      <c r="AD112" s="13">
        <v>-0.25</v>
      </c>
      <c r="AE112" s="13">
        <v>0.5</v>
      </c>
      <c r="AF112" s="13">
        <v>4.5</v>
      </c>
      <c r="AG112" s="13">
        <v>-4</v>
      </c>
      <c r="AH112" s="13">
        <v>3</v>
      </c>
      <c r="AI112" s="13">
        <v>0</v>
      </c>
      <c r="AJ112" s="13">
        <v>16</v>
      </c>
      <c r="AK112" s="13">
        <v>6</v>
      </c>
      <c r="AL112" s="13">
        <v>1.3333333333333333</v>
      </c>
      <c r="AM112" s="13">
        <v>0.75</v>
      </c>
    </row>
    <row r="113" spans="1:39" x14ac:dyDescent="0.3">
      <c r="A113" t="s">
        <v>59</v>
      </c>
      <c r="B113" t="s">
        <v>145</v>
      </c>
      <c r="C113" t="s">
        <v>35</v>
      </c>
      <c r="D113" t="s">
        <v>36</v>
      </c>
      <c r="E113" t="s">
        <v>61</v>
      </c>
      <c r="F113" s="11">
        <v>0.79166666666666663</v>
      </c>
      <c r="G113">
        <v>15000</v>
      </c>
      <c r="H113">
        <v>4</v>
      </c>
      <c r="I113" t="s">
        <v>68</v>
      </c>
      <c r="J113" t="s">
        <v>173</v>
      </c>
      <c r="K113">
        <v>1</v>
      </c>
      <c r="L113">
        <v>2</v>
      </c>
      <c r="M113" t="s">
        <v>31</v>
      </c>
      <c r="N113" t="s">
        <v>32</v>
      </c>
      <c r="O113" s="13">
        <v>-1</v>
      </c>
      <c r="P113" s="13">
        <v>1.4615384615384615</v>
      </c>
      <c r="Q113" s="13">
        <v>0.69230769230769229</v>
      </c>
      <c r="R113" s="13">
        <v>0.76923076923076916</v>
      </c>
      <c r="S113" s="13">
        <v>0</v>
      </c>
      <c r="T113" s="13">
        <v>0</v>
      </c>
      <c r="U113" s="13">
        <v>0</v>
      </c>
      <c r="V113" s="13">
        <v>1.2857142857142858</v>
      </c>
      <c r="W113" s="13">
        <v>1.2857142857142858</v>
      </c>
      <c r="X113" s="13">
        <v>0</v>
      </c>
      <c r="Y113" s="13">
        <v>1.6666666666666667</v>
      </c>
      <c r="Z113" s="13">
        <v>2</v>
      </c>
      <c r="AA113" s="13">
        <v>-0.33333333333333326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3</v>
      </c>
      <c r="AJ113" s="13">
        <v>19</v>
      </c>
      <c r="AK113" s="13">
        <v>0</v>
      </c>
      <c r="AL113" s="13">
        <v>1.4615384615384615</v>
      </c>
      <c r="AM113" s="13">
        <v>0</v>
      </c>
    </row>
    <row r="114" spans="1:39" x14ac:dyDescent="0.3">
      <c r="A114" t="s">
        <v>59</v>
      </c>
      <c r="B114" t="s">
        <v>174</v>
      </c>
      <c r="C114" t="s">
        <v>35</v>
      </c>
      <c r="D114" t="s">
        <v>54</v>
      </c>
      <c r="E114" t="s">
        <v>61</v>
      </c>
      <c r="F114" s="11">
        <v>0.8125</v>
      </c>
      <c r="G114">
        <v>37701</v>
      </c>
      <c r="H114">
        <v>4</v>
      </c>
      <c r="I114" t="s">
        <v>173</v>
      </c>
      <c r="J114" t="s">
        <v>68</v>
      </c>
      <c r="K114">
        <v>1</v>
      </c>
      <c r="L114">
        <v>1</v>
      </c>
      <c r="M114" t="s">
        <v>30</v>
      </c>
      <c r="N114" t="s">
        <v>30</v>
      </c>
      <c r="O114" s="13">
        <v>0</v>
      </c>
      <c r="P114" s="13">
        <v>2</v>
      </c>
      <c r="Q114" s="13">
        <v>0</v>
      </c>
      <c r="R114" s="13">
        <v>2</v>
      </c>
      <c r="S114" s="13">
        <v>1.4285714285714286</v>
      </c>
      <c r="T114" s="13">
        <v>1.6428571428571428</v>
      </c>
      <c r="U114" s="13">
        <v>-0.21428571428571419</v>
      </c>
      <c r="V114" s="13">
        <v>0</v>
      </c>
      <c r="W114" s="13">
        <v>0</v>
      </c>
      <c r="X114" s="13">
        <v>0</v>
      </c>
      <c r="Y114" s="13">
        <v>2</v>
      </c>
      <c r="Z114" s="13">
        <v>1</v>
      </c>
      <c r="AA114" s="13">
        <v>1</v>
      </c>
      <c r="AB114" s="13">
        <v>1.25</v>
      </c>
      <c r="AC114" s="13">
        <v>1.375</v>
      </c>
      <c r="AD114" s="13">
        <v>-0.125</v>
      </c>
      <c r="AE114" s="13">
        <v>1.6666666666666667</v>
      </c>
      <c r="AF114" s="13">
        <v>2</v>
      </c>
      <c r="AG114" s="13">
        <v>-0.33333333333333326</v>
      </c>
      <c r="AH114" s="13">
        <v>1</v>
      </c>
      <c r="AI114" s="13">
        <v>1</v>
      </c>
      <c r="AJ114" s="13">
        <v>3</v>
      </c>
      <c r="AK114" s="13">
        <v>19</v>
      </c>
      <c r="AL114" s="13">
        <v>3</v>
      </c>
      <c r="AM114" s="13">
        <v>1.3571428571428572</v>
      </c>
    </row>
    <row r="115" spans="1:39" x14ac:dyDescent="0.3">
      <c r="A115" t="s">
        <v>47</v>
      </c>
      <c r="B115" t="s">
        <v>148</v>
      </c>
      <c r="C115" t="s">
        <v>35</v>
      </c>
      <c r="D115" t="s">
        <v>54</v>
      </c>
      <c r="E115" t="s">
        <v>64</v>
      </c>
      <c r="F115" s="11">
        <v>0.79166666666666663</v>
      </c>
      <c r="G115">
        <v>3800</v>
      </c>
      <c r="H115">
        <v>3</v>
      </c>
      <c r="I115" t="s">
        <v>76</v>
      </c>
      <c r="J115" t="s">
        <v>68</v>
      </c>
      <c r="K115">
        <v>2</v>
      </c>
      <c r="L115">
        <v>3</v>
      </c>
      <c r="M115" t="s">
        <v>31</v>
      </c>
      <c r="N115" t="s">
        <v>32</v>
      </c>
      <c r="O115" s="13">
        <v>-1</v>
      </c>
      <c r="P115" s="13">
        <v>1.3333333333333333</v>
      </c>
      <c r="Q115" s="13">
        <v>0.88888888888888884</v>
      </c>
      <c r="R115" s="13">
        <v>0.44444444444444442</v>
      </c>
      <c r="S115" s="13">
        <v>1.4</v>
      </c>
      <c r="T115" s="13">
        <v>1.6</v>
      </c>
      <c r="U115" s="13">
        <v>-0.20000000000000018</v>
      </c>
      <c r="V115" s="13">
        <v>1.2</v>
      </c>
      <c r="W115" s="13">
        <v>1.6</v>
      </c>
      <c r="X115" s="13">
        <v>-0.40000000000000013</v>
      </c>
      <c r="Y115" s="13">
        <v>1.5</v>
      </c>
      <c r="Z115" s="13">
        <v>1.5</v>
      </c>
      <c r="AA115" s="13">
        <v>0</v>
      </c>
      <c r="AB115" s="13">
        <v>1.25</v>
      </c>
      <c r="AC115" s="13">
        <v>1.375</v>
      </c>
      <c r="AD115" s="13">
        <v>-0.125</v>
      </c>
      <c r="AE115" s="13">
        <v>1.5714285714285714</v>
      </c>
      <c r="AF115" s="13">
        <v>1.8571428571428572</v>
      </c>
      <c r="AG115" s="13">
        <v>-0.28571428571428581</v>
      </c>
      <c r="AH115" s="13">
        <v>0</v>
      </c>
      <c r="AI115" s="13">
        <v>3</v>
      </c>
      <c r="AJ115" s="13">
        <v>11</v>
      </c>
      <c r="AK115" s="13">
        <v>20</v>
      </c>
      <c r="AL115" s="13">
        <v>1.2222222222222223</v>
      </c>
      <c r="AM115" s="13">
        <v>1.3333333333333333</v>
      </c>
    </row>
    <row r="116" spans="1:39" x14ac:dyDescent="0.3">
      <c r="A116" t="s">
        <v>47</v>
      </c>
      <c r="B116" t="s">
        <v>57</v>
      </c>
      <c r="C116" t="s">
        <v>35</v>
      </c>
      <c r="D116" t="s">
        <v>54</v>
      </c>
      <c r="E116" t="s">
        <v>43</v>
      </c>
      <c r="F116" s="11">
        <v>0.77083333333333337</v>
      </c>
      <c r="G116">
        <v>9478</v>
      </c>
      <c r="H116">
        <v>6</v>
      </c>
      <c r="I116" t="s">
        <v>68</v>
      </c>
      <c r="J116" t="s">
        <v>49</v>
      </c>
      <c r="K116">
        <v>2</v>
      </c>
      <c r="L116">
        <v>1</v>
      </c>
      <c r="M116" t="s">
        <v>32</v>
      </c>
      <c r="N116" t="s">
        <v>31</v>
      </c>
      <c r="O116" s="13">
        <v>1</v>
      </c>
      <c r="P116" s="13">
        <v>1.5</v>
      </c>
      <c r="Q116" s="13">
        <v>0.6875</v>
      </c>
      <c r="R116" s="13">
        <v>0.8125</v>
      </c>
      <c r="S116" s="13">
        <v>0.75</v>
      </c>
      <c r="T116" s="13">
        <v>1.625</v>
      </c>
      <c r="U116" s="13">
        <v>-0.875</v>
      </c>
      <c r="V116" s="13">
        <v>1.25</v>
      </c>
      <c r="W116" s="13">
        <v>1.375</v>
      </c>
      <c r="X116" s="13">
        <v>-0.125</v>
      </c>
      <c r="Y116" s="13">
        <v>1.75</v>
      </c>
      <c r="Z116" s="13">
        <v>1.875</v>
      </c>
      <c r="AA116" s="13">
        <v>-0.125</v>
      </c>
      <c r="AB116" s="13">
        <v>0.75</v>
      </c>
      <c r="AC116" s="13">
        <v>1.25</v>
      </c>
      <c r="AD116" s="13">
        <v>-0.5</v>
      </c>
      <c r="AE116" s="13">
        <v>0.75</v>
      </c>
      <c r="AF116" s="13">
        <v>2</v>
      </c>
      <c r="AG116" s="13">
        <v>-1.25</v>
      </c>
      <c r="AH116" s="13">
        <v>3</v>
      </c>
      <c r="AI116" s="13">
        <v>0</v>
      </c>
      <c r="AJ116" s="13">
        <v>23</v>
      </c>
      <c r="AK116" s="13">
        <v>5</v>
      </c>
      <c r="AL116" s="13">
        <v>1.4375</v>
      </c>
      <c r="AM116" s="13">
        <v>0.625</v>
      </c>
    </row>
    <row r="117" spans="1:39" x14ac:dyDescent="0.3">
      <c r="A117" t="s">
        <v>47</v>
      </c>
      <c r="B117" t="s">
        <v>175</v>
      </c>
      <c r="C117" t="s">
        <v>35</v>
      </c>
      <c r="D117" t="s">
        <v>54</v>
      </c>
      <c r="E117" t="s">
        <v>43</v>
      </c>
      <c r="F117" s="11">
        <v>0.66666666666666663</v>
      </c>
      <c r="G117">
        <v>21000</v>
      </c>
      <c r="H117">
        <v>7</v>
      </c>
      <c r="I117" t="s">
        <v>71</v>
      </c>
      <c r="J117" t="s">
        <v>68</v>
      </c>
      <c r="K117">
        <v>1</v>
      </c>
      <c r="L117">
        <v>2</v>
      </c>
      <c r="M117" t="s">
        <v>31</v>
      </c>
      <c r="N117" t="s">
        <v>32</v>
      </c>
      <c r="O117" s="13">
        <v>-1</v>
      </c>
      <c r="P117" s="13">
        <v>1.6666666666666667</v>
      </c>
      <c r="Q117" s="13">
        <v>1.1111111111111112</v>
      </c>
      <c r="R117" s="13">
        <v>0.55555555555555558</v>
      </c>
      <c r="S117" s="13">
        <v>1.5294117647058822</v>
      </c>
      <c r="T117" s="13">
        <v>1.588235294117647</v>
      </c>
      <c r="U117" s="13">
        <v>-5.8823529411764719E-2</v>
      </c>
      <c r="V117" s="13">
        <v>1.5</v>
      </c>
      <c r="W117" s="13">
        <v>2.5</v>
      </c>
      <c r="X117" s="13">
        <v>-1</v>
      </c>
      <c r="Y117" s="13">
        <v>1.8</v>
      </c>
      <c r="Z117" s="13">
        <v>0.8</v>
      </c>
      <c r="AA117" s="13">
        <v>1</v>
      </c>
      <c r="AB117" s="13">
        <v>1.3333333333333333</v>
      </c>
      <c r="AC117" s="13">
        <v>1.3333333333333333</v>
      </c>
      <c r="AD117" s="13">
        <v>0</v>
      </c>
      <c r="AE117" s="13">
        <v>1.75</v>
      </c>
      <c r="AF117" s="13">
        <v>1.875</v>
      </c>
      <c r="AG117" s="13">
        <v>-0.125</v>
      </c>
      <c r="AH117" s="13">
        <v>0</v>
      </c>
      <c r="AI117" s="13">
        <v>3</v>
      </c>
      <c r="AJ117" s="13">
        <v>12</v>
      </c>
      <c r="AK117" s="13">
        <v>26</v>
      </c>
      <c r="AL117" s="13">
        <v>1.3333333333333333</v>
      </c>
      <c r="AM117" s="13">
        <v>1.5294117647058822</v>
      </c>
    </row>
    <row r="118" spans="1:39" x14ac:dyDescent="0.3">
      <c r="A118" t="s">
        <v>47</v>
      </c>
      <c r="B118" t="s">
        <v>150</v>
      </c>
      <c r="C118" t="s">
        <v>35</v>
      </c>
      <c r="D118" t="s">
        <v>70</v>
      </c>
      <c r="E118" t="s">
        <v>43</v>
      </c>
      <c r="F118" s="11">
        <v>0.66666666666666663</v>
      </c>
      <c r="G118">
        <v>6009</v>
      </c>
      <c r="H118">
        <v>13</v>
      </c>
      <c r="I118" t="s">
        <v>0</v>
      </c>
      <c r="J118" t="s">
        <v>68</v>
      </c>
      <c r="K118">
        <v>2</v>
      </c>
      <c r="L118">
        <v>1</v>
      </c>
      <c r="M118" t="s">
        <v>32</v>
      </c>
      <c r="N118" t="s">
        <v>31</v>
      </c>
      <c r="O118" s="13">
        <v>1</v>
      </c>
      <c r="P118" s="13">
        <v>1.125</v>
      </c>
      <c r="Q118" s="13">
        <v>0.625</v>
      </c>
      <c r="R118" s="13">
        <v>0.5</v>
      </c>
      <c r="S118" s="13">
        <v>1.5555555555555556</v>
      </c>
      <c r="T118" s="13">
        <v>1.5555555555555556</v>
      </c>
      <c r="U118" s="13">
        <v>0</v>
      </c>
      <c r="V118" s="13">
        <v>1.25</v>
      </c>
      <c r="W118" s="13">
        <v>1.25</v>
      </c>
      <c r="X118" s="13">
        <v>0</v>
      </c>
      <c r="Y118" s="13">
        <v>1</v>
      </c>
      <c r="Z118" s="13">
        <v>1</v>
      </c>
      <c r="AA118" s="13">
        <v>0</v>
      </c>
      <c r="AB118" s="13">
        <v>1.3333333333333333</v>
      </c>
      <c r="AC118" s="13">
        <v>1.3333333333333333</v>
      </c>
      <c r="AD118" s="13">
        <v>0</v>
      </c>
      <c r="AE118" s="13">
        <v>1.7777777777777777</v>
      </c>
      <c r="AF118" s="13">
        <v>1.7777777777777777</v>
      </c>
      <c r="AG118" s="13">
        <v>0</v>
      </c>
      <c r="AH118" s="13">
        <v>3</v>
      </c>
      <c r="AI118" s="13">
        <v>0</v>
      </c>
      <c r="AJ118" s="13">
        <v>12</v>
      </c>
      <c r="AK118" s="13">
        <v>29</v>
      </c>
      <c r="AL118" s="13">
        <v>1.5</v>
      </c>
      <c r="AM118" s="13">
        <v>1.6111111111111112</v>
      </c>
    </row>
    <row r="119" spans="1:39" x14ac:dyDescent="0.3">
      <c r="A119" t="s">
        <v>47</v>
      </c>
      <c r="B119" t="s">
        <v>176</v>
      </c>
      <c r="C119" t="s">
        <v>35</v>
      </c>
      <c r="D119" t="s">
        <v>70</v>
      </c>
      <c r="E119" t="s">
        <v>43</v>
      </c>
      <c r="F119" s="11">
        <v>0.77083333333333337</v>
      </c>
      <c r="G119">
        <v>2888</v>
      </c>
      <c r="H119">
        <v>7</v>
      </c>
      <c r="I119" t="s">
        <v>56</v>
      </c>
      <c r="J119" t="s">
        <v>68</v>
      </c>
      <c r="K119">
        <v>2</v>
      </c>
      <c r="L119">
        <v>1</v>
      </c>
      <c r="M119" t="s">
        <v>32</v>
      </c>
      <c r="N119" t="s">
        <v>31</v>
      </c>
      <c r="O119" s="13">
        <v>1</v>
      </c>
      <c r="P119" s="13">
        <v>1.375</v>
      </c>
      <c r="Q119" s="13">
        <v>1.375</v>
      </c>
      <c r="R119" s="13">
        <v>0</v>
      </c>
      <c r="S119" s="13">
        <v>1.5263157894736843</v>
      </c>
      <c r="T119" s="13">
        <v>1.5789473684210527</v>
      </c>
      <c r="U119" s="13">
        <v>-5.2631578947368363E-2</v>
      </c>
      <c r="V119" s="13">
        <v>1.5</v>
      </c>
      <c r="W119" s="13">
        <v>2.75</v>
      </c>
      <c r="X119" s="13">
        <v>-1.25</v>
      </c>
      <c r="Y119" s="13">
        <v>1.25</v>
      </c>
      <c r="Z119" s="13">
        <v>2.25</v>
      </c>
      <c r="AA119" s="13">
        <v>-1</v>
      </c>
      <c r="AB119" s="13">
        <v>1.3333333333333333</v>
      </c>
      <c r="AC119" s="13">
        <v>1.3333333333333333</v>
      </c>
      <c r="AD119" s="13">
        <v>0</v>
      </c>
      <c r="AE119" s="13">
        <v>1.7</v>
      </c>
      <c r="AF119" s="13">
        <v>1.8</v>
      </c>
      <c r="AG119" s="13">
        <v>-0.10000000000000009</v>
      </c>
      <c r="AH119" s="13">
        <v>3</v>
      </c>
      <c r="AI119" s="13">
        <v>0</v>
      </c>
      <c r="AJ119" s="13">
        <v>8</v>
      </c>
      <c r="AK119" s="13">
        <v>29</v>
      </c>
      <c r="AL119" s="13">
        <v>1</v>
      </c>
      <c r="AM119" s="13">
        <v>1.5263157894736843</v>
      </c>
    </row>
    <row r="120" spans="1:39" x14ac:dyDescent="0.3">
      <c r="A120" t="s">
        <v>41</v>
      </c>
      <c r="B120" t="s">
        <v>152</v>
      </c>
      <c r="C120" t="s">
        <v>35</v>
      </c>
      <c r="D120" t="s">
        <v>70</v>
      </c>
      <c r="E120" t="s">
        <v>46</v>
      </c>
      <c r="F120" s="11">
        <v>0.75</v>
      </c>
      <c r="G120">
        <v>1123</v>
      </c>
      <c r="H120">
        <v>4</v>
      </c>
      <c r="I120" t="s">
        <v>177</v>
      </c>
      <c r="J120" t="s">
        <v>68</v>
      </c>
      <c r="K120">
        <v>1</v>
      </c>
      <c r="L120">
        <v>2</v>
      </c>
      <c r="M120" t="s">
        <v>31</v>
      </c>
      <c r="N120" t="s">
        <v>32</v>
      </c>
      <c r="O120" s="13">
        <v>-1</v>
      </c>
      <c r="P120" s="13">
        <v>0</v>
      </c>
      <c r="Q120" s="13">
        <v>0</v>
      </c>
      <c r="R120" s="13">
        <v>0</v>
      </c>
      <c r="S120" s="13">
        <v>1.5</v>
      </c>
      <c r="T120" s="13">
        <v>1.6</v>
      </c>
      <c r="U120" s="13">
        <v>-0.10000000000000009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1.3333333333333333</v>
      </c>
      <c r="AC120" s="13">
        <v>1.3333333333333333</v>
      </c>
      <c r="AD120" s="13">
        <v>0</v>
      </c>
      <c r="AE120" s="13">
        <v>1.6363636363636365</v>
      </c>
      <c r="AF120" s="13">
        <v>1.8181818181818181</v>
      </c>
      <c r="AG120" s="13">
        <v>-0.18181818181818166</v>
      </c>
      <c r="AH120" s="13">
        <v>0</v>
      </c>
      <c r="AI120" s="13">
        <v>3</v>
      </c>
      <c r="AJ120" s="13">
        <v>0</v>
      </c>
      <c r="AK120" s="13">
        <v>29</v>
      </c>
      <c r="AL120" s="13">
        <v>0</v>
      </c>
      <c r="AM120" s="13">
        <v>1.45</v>
      </c>
    </row>
    <row r="121" spans="1:39" x14ac:dyDescent="0.3">
      <c r="A121" t="s">
        <v>47</v>
      </c>
      <c r="B121" t="s">
        <v>178</v>
      </c>
      <c r="C121" t="s">
        <v>35</v>
      </c>
      <c r="D121" t="s">
        <v>70</v>
      </c>
      <c r="E121" t="s">
        <v>43</v>
      </c>
      <c r="F121" s="11">
        <v>0.77083333333333337</v>
      </c>
      <c r="G121">
        <v>9312</v>
      </c>
      <c r="H121">
        <v>3</v>
      </c>
      <c r="I121" t="s">
        <v>68</v>
      </c>
      <c r="J121" t="s">
        <v>58</v>
      </c>
      <c r="K121">
        <v>0</v>
      </c>
      <c r="L121">
        <v>0</v>
      </c>
      <c r="M121" t="s">
        <v>30</v>
      </c>
      <c r="N121" t="s">
        <v>30</v>
      </c>
      <c r="O121" s="13">
        <v>0</v>
      </c>
      <c r="P121" s="13">
        <v>1.5238095238095237</v>
      </c>
      <c r="Q121" s="13">
        <v>0.5714285714285714</v>
      </c>
      <c r="R121" s="13">
        <v>0.95238095238095233</v>
      </c>
      <c r="S121" s="13">
        <v>0.75</v>
      </c>
      <c r="T121" s="13">
        <v>1.375</v>
      </c>
      <c r="U121" s="13">
        <v>-0.625</v>
      </c>
      <c r="V121" s="13">
        <v>1.3333333333333333</v>
      </c>
      <c r="W121" s="13">
        <v>1.3333333333333333</v>
      </c>
      <c r="X121" s="13">
        <v>0</v>
      </c>
      <c r="Y121" s="13">
        <v>1.6666666666666667</v>
      </c>
      <c r="Z121" s="13">
        <v>1.75</v>
      </c>
      <c r="AA121" s="13">
        <v>-8.3333333333333259E-2</v>
      </c>
      <c r="AB121" s="13">
        <v>1</v>
      </c>
      <c r="AC121" s="13">
        <v>0.5</v>
      </c>
      <c r="AD121" s="13">
        <v>0.5</v>
      </c>
      <c r="AE121" s="13">
        <v>0.5</v>
      </c>
      <c r="AF121" s="13">
        <v>2.25</v>
      </c>
      <c r="AG121" s="13">
        <v>-1.75</v>
      </c>
      <c r="AH121" s="13">
        <v>1</v>
      </c>
      <c r="AI121" s="13">
        <v>1</v>
      </c>
      <c r="AJ121" s="13">
        <v>32</v>
      </c>
      <c r="AK121" s="13">
        <v>6</v>
      </c>
      <c r="AL121" s="13">
        <v>1.5238095238095237</v>
      </c>
      <c r="AM121" s="13">
        <v>0.75</v>
      </c>
    </row>
    <row r="122" spans="1:39" x14ac:dyDescent="0.3">
      <c r="A122" t="s">
        <v>47</v>
      </c>
      <c r="B122" t="s">
        <v>179</v>
      </c>
      <c r="C122" t="s">
        <v>35</v>
      </c>
      <c r="D122" t="s">
        <v>70</v>
      </c>
      <c r="E122" t="s">
        <v>43</v>
      </c>
      <c r="F122" s="11">
        <v>0.66666666666666663</v>
      </c>
      <c r="G122">
        <v>3463</v>
      </c>
      <c r="H122">
        <v>7</v>
      </c>
      <c r="I122" t="s">
        <v>65</v>
      </c>
      <c r="J122" t="s">
        <v>68</v>
      </c>
      <c r="K122">
        <v>0</v>
      </c>
      <c r="L122">
        <v>3</v>
      </c>
      <c r="M122" t="s">
        <v>31</v>
      </c>
      <c r="N122" t="s">
        <v>32</v>
      </c>
      <c r="O122" s="13">
        <v>-3</v>
      </c>
      <c r="P122" s="13">
        <v>0.88888888888888884</v>
      </c>
      <c r="Q122" s="13">
        <v>0.55555555555555558</v>
      </c>
      <c r="R122" s="13">
        <v>0.33333333333333326</v>
      </c>
      <c r="S122" s="13">
        <v>1.4545454545454546</v>
      </c>
      <c r="T122" s="13">
        <v>1.5</v>
      </c>
      <c r="U122" s="13">
        <v>-4.5454545454545414E-2</v>
      </c>
      <c r="V122" s="13">
        <v>1</v>
      </c>
      <c r="W122" s="13">
        <v>1.25</v>
      </c>
      <c r="X122" s="13">
        <v>-0.25</v>
      </c>
      <c r="Y122" s="13">
        <v>0.8</v>
      </c>
      <c r="Z122" s="13">
        <v>4.2</v>
      </c>
      <c r="AA122" s="13">
        <v>-3.4000000000000004</v>
      </c>
      <c r="AB122" s="13">
        <v>1.2</v>
      </c>
      <c r="AC122" s="13">
        <v>1.2</v>
      </c>
      <c r="AD122" s="13">
        <v>0</v>
      </c>
      <c r="AE122" s="13">
        <v>1.6666666666666667</v>
      </c>
      <c r="AF122" s="13">
        <v>1.75</v>
      </c>
      <c r="AG122" s="13">
        <v>-8.3333333333333259E-2</v>
      </c>
      <c r="AH122" s="13">
        <v>0</v>
      </c>
      <c r="AI122" s="13">
        <v>3</v>
      </c>
      <c r="AJ122" s="13">
        <v>6</v>
      </c>
      <c r="AK122" s="13">
        <v>33</v>
      </c>
      <c r="AL122" s="13">
        <v>0.66666666666666663</v>
      </c>
      <c r="AM122" s="13">
        <v>1.5</v>
      </c>
    </row>
    <row r="123" spans="1:39" x14ac:dyDescent="0.3">
      <c r="A123" t="s">
        <v>47</v>
      </c>
      <c r="B123" t="s">
        <v>180</v>
      </c>
      <c r="C123" t="s">
        <v>35</v>
      </c>
      <c r="D123" t="s">
        <v>85</v>
      </c>
      <c r="E123" t="s">
        <v>43</v>
      </c>
      <c r="F123" s="11">
        <v>0.66666666666666663</v>
      </c>
      <c r="G123">
        <v>9387</v>
      </c>
      <c r="H123">
        <v>6</v>
      </c>
      <c r="I123" t="s">
        <v>68</v>
      </c>
      <c r="J123" t="s">
        <v>76</v>
      </c>
      <c r="K123">
        <v>3</v>
      </c>
      <c r="L123">
        <v>2</v>
      </c>
      <c r="M123" t="s">
        <v>32</v>
      </c>
      <c r="N123" t="s">
        <v>31</v>
      </c>
      <c r="O123" s="13">
        <v>1</v>
      </c>
      <c r="P123" s="13">
        <v>1.5217391304347827</v>
      </c>
      <c r="Q123" s="13">
        <v>0.52173913043478259</v>
      </c>
      <c r="R123" s="13">
        <v>1</v>
      </c>
      <c r="S123" s="13">
        <v>1.4</v>
      </c>
      <c r="T123" s="13">
        <v>1.7</v>
      </c>
      <c r="U123" s="13">
        <v>-0.30000000000000004</v>
      </c>
      <c r="V123" s="13">
        <v>1.2</v>
      </c>
      <c r="W123" s="13">
        <v>1.2</v>
      </c>
      <c r="X123" s="13">
        <v>0</v>
      </c>
      <c r="Y123" s="13">
        <v>1.7692307692307692</v>
      </c>
      <c r="Z123" s="13">
        <v>1.6153846153846154</v>
      </c>
      <c r="AA123" s="13">
        <v>0.15384615384615374</v>
      </c>
      <c r="AB123" s="13">
        <v>1.3333333333333333</v>
      </c>
      <c r="AC123" s="13">
        <v>1.8333333333333333</v>
      </c>
      <c r="AD123" s="13">
        <v>-0.5</v>
      </c>
      <c r="AE123" s="13">
        <v>1.5</v>
      </c>
      <c r="AF123" s="13">
        <v>1.5</v>
      </c>
      <c r="AG123" s="13">
        <v>0</v>
      </c>
      <c r="AH123" s="13">
        <v>3</v>
      </c>
      <c r="AI123" s="13">
        <v>0</v>
      </c>
      <c r="AJ123" s="13">
        <v>36</v>
      </c>
      <c r="AK123" s="13">
        <v>11</v>
      </c>
      <c r="AL123" s="13">
        <v>1.5652173913043479</v>
      </c>
      <c r="AM123" s="13">
        <v>1.1000000000000001</v>
      </c>
    </row>
    <row r="124" spans="1:39" x14ac:dyDescent="0.3">
      <c r="A124" t="s">
        <v>41</v>
      </c>
      <c r="B124" t="s">
        <v>90</v>
      </c>
      <c r="C124" t="s">
        <v>35</v>
      </c>
      <c r="D124" t="s">
        <v>85</v>
      </c>
      <c r="E124" t="s">
        <v>46</v>
      </c>
      <c r="F124" s="11">
        <v>0.75</v>
      </c>
      <c r="G124">
        <v>6770</v>
      </c>
      <c r="H124">
        <v>4</v>
      </c>
      <c r="I124" t="s">
        <v>68</v>
      </c>
      <c r="J124" t="s">
        <v>58</v>
      </c>
      <c r="K124">
        <v>4</v>
      </c>
      <c r="L124">
        <v>1</v>
      </c>
      <c r="M124" t="s">
        <v>32</v>
      </c>
      <c r="N124" t="s">
        <v>31</v>
      </c>
      <c r="O124" s="13">
        <v>3</v>
      </c>
      <c r="P124" s="13">
        <v>1.5833333333333333</v>
      </c>
      <c r="Q124" s="13">
        <v>0.58333333333333337</v>
      </c>
      <c r="R124" s="13">
        <v>0.99999999999999989</v>
      </c>
      <c r="S124" s="13">
        <v>0.66666666666666663</v>
      </c>
      <c r="T124" s="13">
        <v>1.2222222222222223</v>
      </c>
      <c r="U124" s="13">
        <v>-0.55555555555555569</v>
      </c>
      <c r="V124" s="13">
        <v>1.3636363636363635</v>
      </c>
      <c r="W124" s="13">
        <v>1.2727272727272727</v>
      </c>
      <c r="X124" s="13">
        <v>9.0909090909090828E-2</v>
      </c>
      <c r="Y124" s="13">
        <v>1.7692307692307692</v>
      </c>
      <c r="Z124" s="13">
        <v>1.6153846153846154</v>
      </c>
      <c r="AA124" s="13">
        <v>0.15384615384615374</v>
      </c>
      <c r="AB124" s="13">
        <v>1</v>
      </c>
      <c r="AC124" s="13">
        <v>0.5</v>
      </c>
      <c r="AD124" s="13">
        <v>0.5</v>
      </c>
      <c r="AE124" s="13">
        <v>0.4</v>
      </c>
      <c r="AF124" s="13">
        <v>1.8</v>
      </c>
      <c r="AG124" s="13">
        <v>-1.4</v>
      </c>
      <c r="AH124" s="13">
        <v>3</v>
      </c>
      <c r="AI124" s="13">
        <v>0</v>
      </c>
      <c r="AJ124" s="13">
        <v>39</v>
      </c>
      <c r="AK124" s="13">
        <v>7</v>
      </c>
      <c r="AL124" s="13">
        <v>1.625</v>
      </c>
      <c r="AM124" s="13">
        <v>0.77777777777777779</v>
      </c>
    </row>
    <row r="125" spans="1:39" x14ac:dyDescent="0.3">
      <c r="A125" t="s">
        <v>47</v>
      </c>
      <c r="B125" t="s">
        <v>181</v>
      </c>
      <c r="C125" t="s">
        <v>35</v>
      </c>
      <c r="D125" t="s">
        <v>85</v>
      </c>
      <c r="E125" t="s">
        <v>64</v>
      </c>
      <c r="F125" s="11">
        <v>0.6875</v>
      </c>
      <c r="G125">
        <v>4475</v>
      </c>
      <c r="H125">
        <v>4</v>
      </c>
      <c r="I125" t="s">
        <v>49</v>
      </c>
      <c r="J125" t="s">
        <v>68</v>
      </c>
      <c r="K125">
        <v>0</v>
      </c>
      <c r="L125">
        <v>2</v>
      </c>
      <c r="M125" t="s">
        <v>31</v>
      </c>
      <c r="N125" t="s">
        <v>32</v>
      </c>
      <c r="O125" s="13">
        <v>-2</v>
      </c>
      <c r="P125" s="13">
        <v>0.77777777777777779</v>
      </c>
      <c r="Q125" s="13">
        <v>0.55555555555555558</v>
      </c>
      <c r="R125" s="13">
        <v>0.22222222222222221</v>
      </c>
      <c r="S125" s="13">
        <v>1.68</v>
      </c>
      <c r="T125" s="13">
        <v>1.44</v>
      </c>
      <c r="U125" s="13">
        <v>0.24</v>
      </c>
      <c r="V125" s="13">
        <v>0.75</v>
      </c>
      <c r="W125" s="13">
        <v>1.25</v>
      </c>
      <c r="X125" s="13">
        <v>-0.5</v>
      </c>
      <c r="Y125" s="13">
        <v>0.8</v>
      </c>
      <c r="Z125" s="13">
        <v>2</v>
      </c>
      <c r="AA125" s="13">
        <v>-1.2</v>
      </c>
      <c r="AB125" s="13">
        <v>1.5833333333333333</v>
      </c>
      <c r="AC125" s="13">
        <v>1.25</v>
      </c>
      <c r="AD125" s="13">
        <v>0.33333333333333326</v>
      </c>
      <c r="AE125" s="13">
        <v>1.7692307692307692</v>
      </c>
      <c r="AF125" s="13">
        <v>1.6153846153846154</v>
      </c>
      <c r="AG125" s="13">
        <v>0.15384615384615374</v>
      </c>
      <c r="AH125" s="13">
        <v>0</v>
      </c>
      <c r="AI125" s="13">
        <v>3</v>
      </c>
      <c r="AJ125" s="13">
        <v>5</v>
      </c>
      <c r="AK125" s="13">
        <v>42</v>
      </c>
      <c r="AL125" s="13">
        <v>0.55555555555555558</v>
      </c>
      <c r="AM125" s="13">
        <v>1.68</v>
      </c>
    </row>
    <row r="126" spans="1:39" x14ac:dyDescent="0.3">
      <c r="A126" t="s">
        <v>47</v>
      </c>
      <c r="B126" t="s">
        <v>182</v>
      </c>
      <c r="C126" t="s">
        <v>35</v>
      </c>
      <c r="D126" t="s">
        <v>94</v>
      </c>
      <c r="E126" t="s">
        <v>43</v>
      </c>
      <c r="F126" s="11">
        <v>0.66666666666666663</v>
      </c>
      <c r="G126">
        <v>15549</v>
      </c>
      <c r="H126">
        <v>6</v>
      </c>
      <c r="I126" t="s">
        <v>68</v>
      </c>
      <c r="J126" t="s">
        <v>71</v>
      </c>
      <c r="K126">
        <v>0</v>
      </c>
      <c r="L126">
        <v>0</v>
      </c>
      <c r="M126" t="s">
        <v>30</v>
      </c>
      <c r="N126" t="s">
        <v>30</v>
      </c>
      <c r="O126" s="13">
        <v>0</v>
      </c>
      <c r="P126" s="13">
        <v>1.6923076923076923</v>
      </c>
      <c r="Q126" s="13">
        <v>0.57692307692307687</v>
      </c>
      <c r="R126" s="13">
        <v>1.1153846153846154</v>
      </c>
      <c r="S126" s="13">
        <v>1.6</v>
      </c>
      <c r="T126" s="13">
        <v>1.6</v>
      </c>
      <c r="U126" s="13">
        <v>0</v>
      </c>
      <c r="V126" s="13">
        <v>1.5833333333333333</v>
      </c>
      <c r="W126" s="13">
        <v>1.25</v>
      </c>
      <c r="X126" s="13">
        <v>0.33333333333333326</v>
      </c>
      <c r="Y126" s="13">
        <v>1.7857142857142858</v>
      </c>
      <c r="Z126" s="13">
        <v>1.5</v>
      </c>
      <c r="AA126" s="13">
        <v>0.28571428571428581</v>
      </c>
      <c r="AB126" s="13">
        <v>1.4</v>
      </c>
      <c r="AC126" s="13">
        <v>2.4</v>
      </c>
      <c r="AD126" s="13">
        <v>-1</v>
      </c>
      <c r="AE126" s="13">
        <v>1.8</v>
      </c>
      <c r="AF126" s="13">
        <v>0.8</v>
      </c>
      <c r="AG126" s="13">
        <v>1</v>
      </c>
      <c r="AH126" s="13">
        <v>1</v>
      </c>
      <c r="AI126" s="13">
        <v>1</v>
      </c>
      <c r="AJ126" s="13">
        <v>45</v>
      </c>
      <c r="AK126" s="13">
        <v>12</v>
      </c>
      <c r="AL126" s="13">
        <v>1.7307692307692308</v>
      </c>
      <c r="AM126" s="13">
        <v>1.2</v>
      </c>
    </row>
    <row r="127" spans="1:39" x14ac:dyDescent="0.3">
      <c r="A127" t="s">
        <v>47</v>
      </c>
      <c r="B127" t="s">
        <v>183</v>
      </c>
      <c r="C127" t="s">
        <v>35</v>
      </c>
      <c r="D127" t="s">
        <v>94</v>
      </c>
      <c r="E127" t="s">
        <v>43</v>
      </c>
      <c r="F127" s="11">
        <v>0.66666666666666663</v>
      </c>
      <c r="G127">
        <v>10536</v>
      </c>
      <c r="H127">
        <v>6</v>
      </c>
      <c r="I127" t="s">
        <v>68</v>
      </c>
      <c r="J127" t="s">
        <v>0</v>
      </c>
      <c r="K127">
        <v>1</v>
      </c>
      <c r="L127">
        <v>0</v>
      </c>
      <c r="M127" t="s">
        <v>32</v>
      </c>
      <c r="N127" t="s">
        <v>31</v>
      </c>
      <c r="O127" s="13">
        <v>1</v>
      </c>
      <c r="P127" s="13">
        <v>1.6296296296296295</v>
      </c>
      <c r="Q127" s="13">
        <v>0.55555555555555558</v>
      </c>
      <c r="R127" s="13">
        <v>1.074074074074074</v>
      </c>
      <c r="S127" s="13">
        <v>1.2222222222222223</v>
      </c>
      <c r="T127" s="13">
        <v>1.1111111111111112</v>
      </c>
      <c r="U127" s="13">
        <v>0.11111111111111116</v>
      </c>
      <c r="V127" s="13">
        <v>1.4615384615384615</v>
      </c>
      <c r="W127" s="13">
        <v>1.1538461538461537</v>
      </c>
      <c r="X127" s="13">
        <v>0.30769230769230771</v>
      </c>
      <c r="Y127" s="13">
        <v>1.7857142857142858</v>
      </c>
      <c r="Z127" s="13">
        <v>1.5</v>
      </c>
      <c r="AA127" s="13">
        <v>0.28571428571428581</v>
      </c>
      <c r="AB127" s="13">
        <v>1.4</v>
      </c>
      <c r="AC127" s="13">
        <v>1.2</v>
      </c>
      <c r="AD127" s="13">
        <v>0.19999999999999996</v>
      </c>
      <c r="AE127" s="13">
        <v>1</v>
      </c>
      <c r="AF127" s="13">
        <v>1</v>
      </c>
      <c r="AG127" s="13">
        <v>0</v>
      </c>
      <c r="AH127" s="13">
        <v>3</v>
      </c>
      <c r="AI127" s="13">
        <v>0</v>
      </c>
      <c r="AJ127" s="13">
        <v>46</v>
      </c>
      <c r="AK127" s="13">
        <v>15</v>
      </c>
      <c r="AL127" s="13">
        <v>1.7037037037037037</v>
      </c>
      <c r="AM127" s="13">
        <v>1.6666666666666667</v>
      </c>
    </row>
    <row r="128" spans="1:39" x14ac:dyDescent="0.3">
      <c r="A128" t="s">
        <v>47</v>
      </c>
      <c r="B128" t="s">
        <v>184</v>
      </c>
      <c r="C128" t="s">
        <v>35</v>
      </c>
      <c r="D128" t="s">
        <v>94</v>
      </c>
      <c r="E128" t="s">
        <v>37</v>
      </c>
      <c r="F128" s="11">
        <v>0.79166666666666663</v>
      </c>
      <c r="G128">
        <v>6527</v>
      </c>
      <c r="H128">
        <v>3</v>
      </c>
      <c r="I128" t="s">
        <v>68</v>
      </c>
      <c r="J128" t="s">
        <v>56</v>
      </c>
      <c r="K128">
        <v>6</v>
      </c>
      <c r="L128">
        <v>1</v>
      </c>
      <c r="M128" t="s">
        <v>32</v>
      </c>
      <c r="N128" t="s">
        <v>31</v>
      </c>
      <c r="O128" s="13">
        <v>5</v>
      </c>
      <c r="P128" s="13">
        <v>1.6071428571428572</v>
      </c>
      <c r="Q128" s="13">
        <v>0.5357142857142857</v>
      </c>
      <c r="R128" s="13">
        <v>1.0714285714285716</v>
      </c>
      <c r="S128" s="13">
        <v>1.4444444444444444</v>
      </c>
      <c r="T128" s="13">
        <v>2.3333333333333335</v>
      </c>
      <c r="U128" s="13">
        <v>-0.88888888888888906</v>
      </c>
      <c r="V128" s="13">
        <v>1.4285714285714286</v>
      </c>
      <c r="W128" s="13">
        <v>1.0714285714285714</v>
      </c>
      <c r="X128" s="13">
        <v>0.35714285714285721</v>
      </c>
      <c r="Y128" s="13">
        <v>1.7857142857142858</v>
      </c>
      <c r="Z128" s="13">
        <v>1.5</v>
      </c>
      <c r="AA128" s="13">
        <v>0.28571428571428581</v>
      </c>
      <c r="AB128" s="13">
        <v>1.6</v>
      </c>
      <c r="AC128" s="13">
        <v>2.4</v>
      </c>
      <c r="AD128" s="13">
        <v>-0.79999999999999982</v>
      </c>
      <c r="AE128" s="13">
        <v>1.25</v>
      </c>
      <c r="AF128" s="13">
        <v>2.25</v>
      </c>
      <c r="AG128" s="13">
        <v>-1</v>
      </c>
      <c r="AH128" s="13">
        <v>3</v>
      </c>
      <c r="AI128" s="13">
        <v>0</v>
      </c>
      <c r="AJ128" s="13">
        <v>49</v>
      </c>
      <c r="AK128" s="13">
        <v>11</v>
      </c>
      <c r="AL128" s="13">
        <v>1.75</v>
      </c>
      <c r="AM128" s="13">
        <v>1.2222222222222223</v>
      </c>
    </row>
    <row r="129" spans="1:39" x14ac:dyDescent="0.3">
      <c r="A129" t="s">
        <v>47</v>
      </c>
      <c r="B129" t="s">
        <v>185</v>
      </c>
      <c r="C129" t="s">
        <v>35</v>
      </c>
      <c r="D129" t="s">
        <v>101</v>
      </c>
      <c r="E129" t="s">
        <v>43</v>
      </c>
      <c r="F129" s="11">
        <v>0.77083333333333337</v>
      </c>
      <c r="G129">
        <v>3872</v>
      </c>
      <c r="H129">
        <v>4</v>
      </c>
      <c r="I129" t="s">
        <v>58</v>
      </c>
      <c r="J129" t="s">
        <v>68</v>
      </c>
      <c r="K129">
        <v>1</v>
      </c>
      <c r="L129">
        <v>2</v>
      </c>
      <c r="M129" t="s">
        <v>31</v>
      </c>
      <c r="N129" t="s">
        <v>32</v>
      </c>
      <c r="O129" s="13">
        <v>-1</v>
      </c>
      <c r="P129" s="13">
        <v>0.7</v>
      </c>
      <c r="Q129" s="13">
        <v>0.2</v>
      </c>
      <c r="R129" s="13">
        <v>0.49999999999999994</v>
      </c>
      <c r="S129" s="13">
        <v>1.7586206896551724</v>
      </c>
      <c r="T129" s="13">
        <v>1.2758620689655173</v>
      </c>
      <c r="U129" s="13">
        <v>0.48275862068965503</v>
      </c>
      <c r="V129" s="13">
        <v>1</v>
      </c>
      <c r="W129" s="13">
        <v>0.5</v>
      </c>
      <c r="X129" s="13">
        <v>0.5</v>
      </c>
      <c r="Y129" s="13">
        <v>0.5</v>
      </c>
      <c r="Z129" s="13">
        <v>2.1666666666666665</v>
      </c>
      <c r="AA129" s="13">
        <v>-1.6666666666666665</v>
      </c>
      <c r="AB129" s="13">
        <v>1.7333333333333334</v>
      </c>
      <c r="AC129" s="13">
        <v>1.0666666666666667</v>
      </c>
      <c r="AD129" s="13">
        <v>0.66666666666666674</v>
      </c>
      <c r="AE129" s="13">
        <v>1.7857142857142858</v>
      </c>
      <c r="AF129" s="13">
        <v>1.5</v>
      </c>
      <c r="AG129" s="13">
        <v>0.28571428571428581</v>
      </c>
      <c r="AH129" s="13">
        <v>0</v>
      </c>
      <c r="AI129" s="13">
        <v>3</v>
      </c>
      <c r="AJ129" s="13">
        <v>7</v>
      </c>
      <c r="AK129" s="13">
        <v>52</v>
      </c>
      <c r="AL129" s="13">
        <v>0.7</v>
      </c>
      <c r="AM129" s="13">
        <v>1.7931034482758621</v>
      </c>
    </row>
    <row r="130" spans="1:39" x14ac:dyDescent="0.3">
      <c r="A130" t="s">
        <v>47</v>
      </c>
      <c r="B130" t="s">
        <v>186</v>
      </c>
      <c r="C130" t="s">
        <v>35</v>
      </c>
      <c r="D130" t="s">
        <v>101</v>
      </c>
      <c r="E130" t="s">
        <v>43</v>
      </c>
      <c r="F130" s="11">
        <v>0.77083333333333337</v>
      </c>
      <c r="G130">
        <v>8778</v>
      </c>
      <c r="H130">
        <v>7</v>
      </c>
      <c r="I130" t="s">
        <v>68</v>
      </c>
      <c r="J130" t="s">
        <v>65</v>
      </c>
      <c r="K130">
        <v>3</v>
      </c>
      <c r="L130">
        <v>2</v>
      </c>
      <c r="M130" t="s">
        <v>32</v>
      </c>
      <c r="N130" t="s">
        <v>31</v>
      </c>
      <c r="O130" s="13">
        <v>1</v>
      </c>
      <c r="P130" s="13">
        <v>1.7666666666666666</v>
      </c>
      <c r="Q130" s="13">
        <v>0.53333333333333333</v>
      </c>
      <c r="R130" s="13">
        <v>1.2333333333333334</v>
      </c>
      <c r="S130" s="13">
        <v>0.8</v>
      </c>
      <c r="T130" s="13">
        <v>2.9</v>
      </c>
      <c r="U130" s="13">
        <v>-2.0999999999999996</v>
      </c>
      <c r="V130" s="13">
        <v>1.7333333333333334</v>
      </c>
      <c r="W130" s="13">
        <v>1.0666666666666667</v>
      </c>
      <c r="X130" s="13">
        <v>0.66666666666666674</v>
      </c>
      <c r="Y130" s="13">
        <v>1.8</v>
      </c>
      <c r="Z130" s="13">
        <v>1.4666666666666666</v>
      </c>
      <c r="AA130" s="13">
        <v>0.33333333333333348</v>
      </c>
      <c r="AB130" s="13">
        <v>0.8</v>
      </c>
      <c r="AC130" s="13">
        <v>1.6</v>
      </c>
      <c r="AD130" s="13">
        <v>-0.8</v>
      </c>
      <c r="AE130" s="13">
        <v>0.8</v>
      </c>
      <c r="AF130" s="13">
        <v>4.2</v>
      </c>
      <c r="AG130" s="13">
        <v>-3.4000000000000004</v>
      </c>
      <c r="AH130" s="13">
        <v>3</v>
      </c>
      <c r="AI130" s="13">
        <v>0</v>
      </c>
      <c r="AJ130" s="13">
        <v>55</v>
      </c>
      <c r="AK130" s="13">
        <v>6</v>
      </c>
      <c r="AL130" s="13">
        <v>1.8333333333333333</v>
      </c>
      <c r="AM130" s="13">
        <v>0.6</v>
      </c>
    </row>
    <row r="131" spans="1:39" x14ac:dyDescent="0.3">
      <c r="A131" t="s">
        <v>47</v>
      </c>
      <c r="B131" t="s">
        <v>105</v>
      </c>
      <c r="C131" t="s">
        <v>106</v>
      </c>
      <c r="D131" t="s">
        <v>107</v>
      </c>
      <c r="E131" t="s">
        <v>43</v>
      </c>
      <c r="F131" s="11">
        <v>0.66666666666666663</v>
      </c>
      <c r="G131">
        <v>3400</v>
      </c>
      <c r="H131">
        <v>48</v>
      </c>
      <c r="I131" t="s">
        <v>76</v>
      </c>
      <c r="J131" t="s">
        <v>68</v>
      </c>
      <c r="K131">
        <v>1</v>
      </c>
      <c r="L131">
        <v>0</v>
      </c>
      <c r="M131" t="s">
        <v>32</v>
      </c>
      <c r="N131" t="s">
        <v>31</v>
      </c>
      <c r="O131" s="13">
        <v>1</v>
      </c>
      <c r="P131" s="13">
        <v>1.4545454545454546</v>
      </c>
      <c r="Q131" s="13">
        <v>1</v>
      </c>
      <c r="R131" s="13">
        <v>0.45454545454545459</v>
      </c>
      <c r="S131" s="13">
        <v>1.8064516129032258</v>
      </c>
      <c r="T131" s="13">
        <v>1.2903225806451613</v>
      </c>
      <c r="U131" s="13">
        <v>0.5161290322580645</v>
      </c>
      <c r="V131" s="13">
        <v>1.3333333333333333</v>
      </c>
      <c r="W131" s="13">
        <v>1.8333333333333333</v>
      </c>
      <c r="X131" s="13">
        <v>-0.5</v>
      </c>
      <c r="Y131" s="13">
        <v>1.6</v>
      </c>
      <c r="Z131" s="13">
        <v>1.8</v>
      </c>
      <c r="AA131" s="13">
        <v>-0.19999999999999996</v>
      </c>
      <c r="AB131" s="13">
        <v>1.8125</v>
      </c>
      <c r="AC131" s="13">
        <v>1.125</v>
      </c>
      <c r="AD131" s="13">
        <v>0.6875</v>
      </c>
      <c r="AE131" s="13">
        <v>1.8</v>
      </c>
      <c r="AF131" s="13">
        <v>1.4666666666666666</v>
      </c>
      <c r="AG131" s="13">
        <v>0.33333333333333348</v>
      </c>
      <c r="AH131" s="13">
        <v>3</v>
      </c>
      <c r="AI131" s="13">
        <v>0</v>
      </c>
      <c r="AJ131" s="13">
        <v>11</v>
      </c>
      <c r="AK131" s="13">
        <v>58</v>
      </c>
      <c r="AL131" s="13">
        <v>1</v>
      </c>
      <c r="AM131" s="13">
        <v>1.8709677419354838</v>
      </c>
    </row>
    <row r="132" spans="1:39" x14ac:dyDescent="0.3">
      <c r="A132" t="s">
        <v>47</v>
      </c>
      <c r="B132" t="s">
        <v>108</v>
      </c>
      <c r="C132" t="s">
        <v>106</v>
      </c>
      <c r="D132" t="s">
        <v>107</v>
      </c>
      <c r="E132" t="s">
        <v>43</v>
      </c>
      <c r="F132" s="11">
        <v>0.77083333333333337</v>
      </c>
      <c r="G132">
        <v>7183</v>
      </c>
      <c r="H132">
        <v>7</v>
      </c>
      <c r="I132" t="s">
        <v>68</v>
      </c>
      <c r="J132" t="s">
        <v>49</v>
      </c>
      <c r="K132">
        <v>0</v>
      </c>
      <c r="L132">
        <v>1</v>
      </c>
      <c r="M132" t="s">
        <v>31</v>
      </c>
      <c r="N132" t="s">
        <v>32</v>
      </c>
      <c r="O132" s="13">
        <v>-1</v>
      </c>
      <c r="P132" s="13">
        <v>1.75</v>
      </c>
      <c r="Q132" s="13">
        <v>0.5625</v>
      </c>
      <c r="R132" s="13">
        <v>1.1875</v>
      </c>
      <c r="S132" s="13">
        <v>0.7</v>
      </c>
      <c r="T132" s="13">
        <v>1.7</v>
      </c>
      <c r="U132" s="13">
        <v>-1</v>
      </c>
      <c r="V132" s="13">
        <v>1.8125</v>
      </c>
      <c r="W132" s="13">
        <v>1.125</v>
      </c>
      <c r="X132" s="13">
        <v>0.6875</v>
      </c>
      <c r="Y132" s="13">
        <v>1.6875</v>
      </c>
      <c r="Z132" s="13">
        <v>1.4375</v>
      </c>
      <c r="AA132" s="13">
        <v>0.25</v>
      </c>
      <c r="AB132" s="13">
        <v>0.6</v>
      </c>
      <c r="AC132" s="13">
        <v>1.4</v>
      </c>
      <c r="AD132" s="13">
        <v>-0.79999999999999993</v>
      </c>
      <c r="AE132" s="13">
        <v>0.8</v>
      </c>
      <c r="AF132" s="13">
        <v>2</v>
      </c>
      <c r="AG132" s="13">
        <v>-1.2</v>
      </c>
      <c r="AH132" s="13">
        <v>0</v>
      </c>
      <c r="AI132" s="13">
        <v>3</v>
      </c>
      <c r="AJ132" s="13">
        <v>58</v>
      </c>
      <c r="AK132" s="13">
        <v>5</v>
      </c>
      <c r="AL132" s="13">
        <v>1.8125</v>
      </c>
      <c r="AM132" s="13">
        <v>0.5</v>
      </c>
    </row>
    <row r="133" spans="1:39" x14ac:dyDescent="0.3">
      <c r="A133" t="s">
        <v>47</v>
      </c>
      <c r="B133" t="s">
        <v>159</v>
      </c>
      <c r="C133" t="s">
        <v>106</v>
      </c>
      <c r="D133" t="s">
        <v>107</v>
      </c>
      <c r="E133" t="s">
        <v>43</v>
      </c>
      <c r="F133" s="11">
        <v>0.66666666666666663</v>
      </c>
      <c r="G133">
        <v>20200</v>
      </c>
      <c r="H133">
        <v>7</v>
      </c>
      <c r="I133" t="s">
        <v>71</v>
      </c>
      <c r="J133" t="s">
        <v>68</v>
      </c>
      <c r="K133">
        <v>1</v>
      </c>
      <c r="L133">
        <v>1</v>
      </c>
      <c r="M133" t="s">
        <v>30</v>
      </c>
      <c r="N133" t="s">
        <v>30</v>
      </c>
      <c r="O133" s="13">
        <v>0</v>
      </c>
      <c r="P133" s="13">
        <v>1.4545454545454546</v>
      </c>
      <c r="Q133" s="13">
        <v>1.0909090909090908</v>
      </c>
      <c r="R133" s="13">
        <v>0.36363636363636376</v>
      </c>
      <c r="S133" s="13">
        <v>1.696969696969697</v>
      </c>
      <c r="T133" s="13">
        <v>1.2727272727272727</v>
      </c>
      <c r="U133" s="13">
        <v>0.42424242424242431</v>
      </c>
      <c r="V133" s="13">
        <v>1.4</v>
      </c>
      <c r="W133" s="13">
        <v>2.4</v>
      </c>
      <c r="X133" s="13">
        <v>-1</v>
      </c>
      <c r="Y133" s="13">
        <v>1.5</v>
      </c>
      <c r="Z133" s="13">
        <v>0.66666666666666663</v>
      </c>
      <c r="AA133" s="13">
        <v>0.83333333333333337</v>
      </c>
      <c r="AB133" s="13">
        <v>1.7058823529411764</v>
      </c>
      <c r="AC133" s="13">
        <v>1.1176470588235294</v>
      </c>
      <c r="AD133" s="13">
        <v>0.58823529411764697</v>
      </c>
      <c r="AE133" s="13">
        <v>1.6875</v>
      </c>
      <c r="AF133" s="13">
        <v>1.4375</v>
      </c>
      <c r="AG133" s="13">
        <v>0.25</v>
      </c>
      <c r="AH133" s="13">
        <v>1</v>
      </c>
      <c r="AI133" s="13">
        <v>1</v>
      </c>
      <c r="AJ133" s="13">
        <v>13</v>
      </c>
      <c r="AK133" s="13">
        <v>58</v>
      </c>
      <c r="AL133" s="13">
        <v>1.1818181818181819</v>
      </c>
      <c r="AM133" s="13">
        <v>1.7575757575757576</v>
      </c>
    </row>
    <row r="134" spans="1:39" x14ac:dyDescent="0.3">
      <c r="A134" t="s">
        <v>41</v>
      </c>
      <c r="B134" t="s">
        <v>114</v>
      </c>
      <c r="C134" t="s">
        <v>106</v>
      </c>
      <c r="D134" t="s">
        <v>107</v>
      </c>
      <c r="E134" t="s">
        <v>46</v>
      </c>
      <c r="F134" s="11">
        <v>0.75</v>
      </c>
      <c r="G134">
        <v>2811</v>
      </c>
      <c r="H134">
        <v>3</v>
      </c>
      <c r="I134" t="s">
        <v>68</v>
      </c>
      <c r="J134" t="s">
        <v>187</v>
      </c>
      <c r="K134">
        <v>3</v>
      </c>
      <c r="L134">
        <v>0</v>
      </c>
      <c r="M134" t="s">
        <v>32</v>
      </c>
      <c r="N134" t="s">
        <v>31</v>
      </c>
      <c r="O134" s="13">
        <v>3</v>
      </c>
      <c r="P134" s="13">
        <v>1.6764705882352942</v>
      </c>
      <c r="Q134" s="13">
        <v>0.55882352941176472</v>
      </c>
      <c r="R134" s="13">
        <v>1.1176470588235294</v>
      </c>
      <c r="S134" s="13">
        <v>0</v>
      </c>
      <c r="T134" s="13">
        <v>0</v>
      </c>
      <c r="U134" s="13">
        <v>0</v>
      </c>
      <c r="V134" s="13">
        <v>1.7058823529411764</v>
      </c>
      <c r="W134" s="13">
        <v>1.1176470588235294</v>
      </c>
      <c r="X134" s="13">
        <v>0.58823529411764697</v>
      </c>
      <c r="Y134" s="13">
        <v>1.6470588235294117</v>
      </c>
      <c r="Z134" s="13">
        <v>1.411764705882353</v>
      </c>
      <c r="AA134" s="13">
        <v>0.23529411764705865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3</v>
      </c>
      <c r="AI134" s="13">
        <v>0</v>
      </c>
      <c r="AJ134" s="13">
        <v>59</v>
      </c>
      <c r="AK134" s="13">
        <v>0</v>
      </c>
      <c r="AL134" s="13">
        <v>1.7352941176470589</v>
      </c>
      <c r="AM134" s="13">
        <v>0</v>
      </c>
    </row>
    <row r="135" spans="1:39" x14ac:dyDescent="0.3">
      <c r="A135" t="s">
        <v>47</v>
      </c>
      <c r="B135" t="s">
        <v>161</v>
      </c>
      <c r="C135" t="s">
        <v>106</v>
      </c>
      <c r="D135" t="s">
        <v>117</v>
      </c>
      <c r="E135" t="s">
        <v>43</v>
      </c>
      <c r="F135" s="11">
        <v>0.66666666666666663</v>
      </c>
      <c r="G135">
        <v>5468</v>
      </c>
      <c r="H135">
        <v>3</v>
      </c>
      <c r="I135" t="s">
        <v>0</v>
      </c>
      <c r="J135" t="s">
        <v>68</v>
      </c>
      <c r="K135">
        <v>0</v>
      </c>
      <c r="L135">
        <v>2</v>
      </c>
      <c r="M135" t="s">
        <v>31</v>
      </c>
      <c r="N135" t="s">
        <v>32</v>
      </c>
      <c r="O135" s="13">
        <v>-2</v>
      </c>
      <c r="P135" s="13">
        <v>1.1000000000000001</v>
      </c>
      <c r="Q135" s="13">
        <v>0.6</v>
      </c>
      <c r="R135" s="13">
        <v>0.50000000000000011</v>
      </c>
      <c r="S135" s="13">
        <v>1.7142857142857142</v>
      </c>
      <c r="T135" s="13">
        <v>1.2285714285714286</v>
      </c>
      <c r="U135" s="13">
        <v>0.48571428571428554</v>
      </c>
      <c r="V135" s="13">
        <v>1.4</v>
      </c>
      <c r="W135" s="13">
        <v>1.2</v>
      </c>
      <c r="X135" s="13">
        <v>0.19999999999999996</v>
      </c>
      <c r="Y135" s="13">
        <v>0.8</v>
      </c>
      <c r="Z135" s="13">
        <v>1</v>
      </c>
      <c r="AA135" s="13">
        <v>-0.19999999999999996</v>
      </c>
      <c r="AB135" s="13">
        <v>1.7777777777777777</v>
      </c>
      <c r="AC135" s="13">
        <v>1.0555555555555556</v>
      </c>
      <c r="AD135" s="13">
        <v>0.7222222222222221</v>
      </c>
      <c r="AE135" s="13">
        <v>1.6470588235294117</v>
      </c>
      <c r="AF135" s="13">
        <v>1.411764705882353</v>
      </c>
      <c r="AG135" s="13">
        <v>0.23529411764705865</v>
      </c>
      <c r="AH135" s="13">
        <v>0</v>
      </c>
      <c r="AI135" s="13">
        <v>3</v>
      </c>
      <c r="AJ135" s="13">
        <v>15</v>
      </c>
      <c r="AK135" s="13">
        <v>62</v>
      </c>
      <c r="AL135" s="13">
        <v>1.5</v>
      </c>
      <c r="AM135" s="13">
        <v>1.7714285714285714</v>
      </c>
    </row>
    <row r="136" spans="1:39" x14ac:dyDescent="0.3">
      <c r="A136" t="s">
        <v>47</v>
      </c>
      <c r="B136" t="s">
        <v>162</v>
      </c>
      <c r="C136" t="s">
        <v>106</v>
      </c>
      <c r="D136" t="s">
        <v>117</v>
      </c>
      <c r="E136" t="s">
        <v>43</v>
      </c>
      <c r="F136" s="11">
        <v>0.77083333333333337</v>
      </c>
      <c r="G136">
        <v>2950</v>
      </c>
      <c r="H136">
        <v>7</v>
      </c>
      <c r="I136" t="s">
        <v>56</v>
      </c>
      <c r="J136" t="s">
        <v>68</v>
      </c>
      <c r="K136">
        <v>2</v>
      </c>
      <c r="L136">
        <v>4</v>
      </c>
      <c r="M136" t="s">
        <v>31</v>
      </c>
      <c r="N136" t="s">
        <v>32</v>
      </c>
      <c r="O136" s="13">
        <v>-2</v>
      </c>
      <c r="P136" s="13">
        <v>1.4</v>
      </c>
      <c r="Q136" s="13">
        <v>1.2</v>
      </c>
      <c r="R136" s="13">
        <v>0.19999999999999996</v>
      </c>
      <c r="S136" s="13">
        <v>1.7222222222222223</v>
      </c>
      <c r="T136" s="13">
        <v>1.1944444444444444</v>
      </c>
      <c r="U136" s="13">
        <v>0.5277777777777779</v>
      </c>
      <c r="V136" s="13">
        <v>1.6</v>
      </c>
      <c r="W136" s="13">
        <v>2.4</v>
      </c>
      <c r="X136" s="13">
        <v>-0.79999999999999982</v>
      </c>
      <c r="Y136" s="13">
        <v>1.2</v>
      </c>
      <c r="Z136" s="13">
        <v>3</v>
      </c>
      <c r="AA136" s="13">
        <v>-1.8</v>
      </c>
      <c r="AB136" s="13">
        <v>1.7777777777777777</v>
      </c>
      <c r="AC136" s="13">
        <v>1.0555555555555556</v>
      </c>
      <c r="AD136" s="13">
        <v>0.7222222222222221</v>
      </c>
      <c r="AE136" s="13">
        <v>1.6666666666666667</v>
      </c>
      <c r="AF136" s="13">
        <v>1.3333333333333333</v>
      </c>
      <c r="AG136" s="13">
        <v>0.33333333333333348</v>
      </c>
      <c r="AH136" s="13">
        <v>0</v>
      </c>
      <c r="AI136" s="13">
        <v>3</v>
      </c>
      <c r="AJ136" s="13">
        <v>11</v>
      </c>
      <c r="AK136" s="13">
        <v>65</v>
      </c>
      <c r="AL136" s="13">
        <v>1.1000000000000001</v>
      </c>
      <c r="AM136" s="13">
        <v>1.8055555555555556</v>
      </c>
    </row>
    <row r="137" spans="1:39" x14ac:dyDescent="0.3">
      <c r="A137" t="s">
        <v>47</v>
      </c>
      <c r="B137" t="s">
        <v>188</v>
      </c>
      <c r="C137" t="s">
        <v>106</v>
      </c>
      <c r="D137" t="s">
        <v>117</v>
      </c>
      <c r="E137" t="s">
        <v>43</v>
      </c>
      <c r="F137" s="11">
        <v>0.77083333333333337</v>
      </c>
      <c r="G137">
        <v>7154</v>
      </c>
      <c r="H137">
        <v>7</v>
      </c>
      <c r="I137" t="s">
        <v>68</v>
      </c>
      <c r="J137" t="s">
        <v>58</v>
      </c>
      <c r="K137">
        <v>1</v>
      </c>
      <c r="L137">
        <v>0</v>
      </c>
      <c r="M137" t="s">
        <v>32</v>
      </c>
      <c r="N137" t="s">
        <v>31</v>
      </c>
      <c r="O137" s="13">
        <v>1</v>
      </c>
      <c r="P137" s="13">
        <v>1.7837837837837838</v>
      </c>
      <c r="Q137" s="13">
        <v>0.51351351351351349</v>
      </c>
      <c r="R137" s="13">
        <v>1.2702702702702702</v>
      </c>
      <c r="S137" s="13">
        <v>0.72727272727272729</v>
      </c>
      <c r="T137" s="13">
        <v>1.5454545454545454</v>
      </c>
      <c r="U137" s="13">
        <v>-0.81818181818181812</v>
      </c>
      <c r="V137" s="13">
        <v>1.7777777777777777</v>
      </c>
      <c r="W137" s="13">
        <v>1.0555555555555556</v>
      </c>
      <c r="X137" s="13">
        <v>0.7222222222222221</v>
      </c>
      <c r="Y137" s="13">
        <v>1.7894736842105263</v>
      </c>
      <c r="Z137" s="13">
        <v>1.368421052631579</v>
      </c>
      <c r="AA137" s="13">
        <v>0.42105263157894735</v>
      </c>
      <c r="AB137" s="13">
        <v>1</v>
      </c>
      <c r="AC137" s="13">
        <v>0.8</v>
      </c>
      <c r="AD137" s="13">
        <v>0.19999999999999996</v>
      </c>
      <c r="AE137" s="13">
        <v>0.5</v>
      </c>
      <c r="AF137" s="13">
        <v>2.1666666666666665</v>
      </c>
      <c r="AG137" s="13">
        <v>-1.6666666666666665</v>
      </c>
      <c r="AH137" s="13">
        <v>3</v>
      </c>
      <c r="AI137" s="13">
        <v>0</v>
      </c>
      <c r="AJ137" s="13">
        <v>68</v>
      </c>
      <c r="AK137" s="13">
        <v>7</v>
      </c>
      <c r="AL137" s="13">
        <v>1.8378378378378379</v>
      </c>
      <c r="AM137" s="13">
        <v>0.63636363636363635</v>
      </c>
    </row>
    <row r="138" spans="1:39" x14ac:dyDescent="0.3">
      <c r="A138" t="s">
        <v>47</v>
      </c>
      <c r="B138" t="s">
        <v>123</v>
      </c>
      <c r="C138" t="s">
        <v>106</v>
      </c>
      <c r="D138" t="s">
        <v>117</v>
      </c>
      <c r="E138" t="s">
        <v>43</v>
      </c>
      <c r="F138" s="11">
        <v>0.77083333333333337</v>
      </c>
      <c r="G138">
        <v>2248</v>
      </c>
      <c r="H138">
        <v>14</v>
      </c>
      <c r="I138" t="s">
        <v>65</v>
      </c>
      <c r="J138" t="s">
        <v>68</v>
      </c>
      <c r="K138">
        <v>1</v>
      </c>
      <c r="L138">
        <v>5</v>
      </c>
      <c r="M138" t="s">
        <v>31</v>
      </c>
      <c r="N138" t="s">
        <v>32</v>
      </c>
      <c r="O138" s="13">
        <v>-4</v>
      </c>
      <c r="P138" s="13">
        <v>0.90909090909090906</v>
      </c>
      <c r="Q138" s="13">
        <v>0.72727272727272729</v>
      </c>
      <c r="R138" s="13">
        <v>0.18181818181818177</v>
      </c>
      <c r="S138" s="13">
        <v>1.763157894736842</v>
      </c>
      <c r="T138" s="13">
        <v>1.1842105263157894</v>
      </c>
      <c r="U138" s="13">
        <v>0.57894736842105265</v>
      </c>
      <c r="V138" s="13">
        <v>0.8</v>
      </c>
      <c r="W138" s="13">
        <v>1.6</v>
      </c>
      <c r="X138" s="13">
        <v>-0.8</v>
      </c>
      <c r="Y138" s="13">
        <v>1</v>
      </c>
      <c r="Z138" s="13">
        <v>4</v>
      </c>
      <c r="AA138" s="13">
        <v>-3</v>
      </c>
      <c r="AB138" s="13">
        <v>1.736842105263158</v>
      </c>
      <c r="AC138" s="13">
        <v>1</v>
      </c>
      <c r="AD138" s="13">
        <v>0.73684210526315796</v>
      </c>
      <c r="AE138" s="13">
        <v>1.7894736842105263</v>
      </c>
      <c r="AF138" s="13">
        <v>1.368421052631579</v>
      </c>
      <c r="AG138" s="13">
        <v>0.42105263157894735</v>
      </c>
      <c r="AH138" s="13">
        <v>0</v>
      </c>
      <c r="AI138" s="13">
        <v>3</v>
      </c>
      <c r="AJ138" s="13">
        <v>6</v>
      </c>
      <c r="AK138" s="13">
        <v>71</v>
      </c>
      <c r="AL138" s="13">
        <v>0.54545454545454541</v>
      </c>
      <c r="AM138" s="13">
        <v>1.868421052631579</v>
      </c>
    </row>
    <row r="139" spans="1:39" x14ac:dyDescent="0.3">
      <c r="A139" t="s">
        <v>47</v>
      </c>
      <c r="B139" t="s">
        <v>189</v>
      </c>
      <c r="C139" t="s">
        <v>106</v>
      </c>
      <c r="D139" t="s">
        <v>125</v>
      </c>
      <c r="E139" t="s">
        <v>43</v>
      </c>
      <c r="F139" s="11">
        <v>0.66666666666666663</v>
      </c>
      <c r="G139">
        <v>8378</v>
      </c>
      <c r="H139">
        <v>7</v>
      </c>
      <c r="I139" t="s">
        <v>68</v>
      </c>
      <c r="J139" t="s">
        <v>76</v>
      </c>
      <c r="K139">
        <v>3</v>
      </c>
      <c r="L139">
        <v>0</v>
      </c>
      <c r="M139" t="s">
        <v>32</v>
      </c>
      <c r="N139" t="s">
        <v>31</v>
      </c>
      <c r="O139" s="13">
        <v>3</v>
      </c>
      <c r="P139" s="13">
        <v>1.8461538461538463</v>
      </c>
      <c r="Q139" s="13">
        <v>0.48717948717948717</v>
      </c>
      <c r="R139" s="13">
        <v>1.358974358974359</v>
      </c>
      <c r="S139" s="13">
        <v>1.4166666666666667</v>
      </c>
      <c r="T139" s="13">
        <v>1.6666666666666667</v>
      </c>
      <c r="U139" s="13">
        <v>-0.25</v>
      </c>
      <c r="V139" s="13">
        <v>1.736842105263158</v>
      </c>
      <c r="W139" s="13">
        <v>1</v>
      </c>
      <c r="X139" s="13">
        <v>0.73684210526315796</v>
      </c>
      <c r="Y139" s="13">
        <v>1.95</v>
      </c>
      <c r="Z139" s="13">
        <v>1.35</v>
      </c>
      <c r="AA139" s="13">
        <v>0.59999999999999987</v>
      </c>
      <c r="AB139" s="13">
        <v>1.2857142857142858</v>
      </c>
      <c r="AC139" s="13">
        <v>1.5714285714285714</v>
      </c>
      <c r="AD139" s="13">
        <v>-0.28571428571428559</v>
      </c>
      <c r="AE139" s="13">
        <v>1.6</v>
      </c>
      <c r="AF139" s="13">
        <v>1.8</v>
      </c>
      <c r="AG139" s="13">
        <v>-0.19999999999999996</v>
      </c>
      <c r="AH139" s="13">
        <v>3</v>
      </c>
      <c r="AI139" s="13">
        <v>0</v>
      </c>
      <c r="AJ139" s="13">
        <v>74</v>
      </c>
      <c r="AK139" s="13">
        <v>14</v>
      </c>
      <c r="AL139" s="13">
        <v>1.8974358974358974</v>
      </c>
      <c r="AM139" s="13">
        <v>1.1666666666666667</v>
      </c>
    </row>
    <row r="140" spans="1:39" x14ac:dyDescent="0.3">
      <c r="A140" t="s">
        <v>41</v>
      </c>
      <c r="B140" t="s">
        <v>130</v>
      </c>
      <c r="C140" t="s">
        <v>106</v>
      </c>
      <c r="D140" t="s">
        <v>125</v>
      </c>
      <c r="E140" t="s">
        <v>46</v>
      </c>
      <c r="F140" s="11">
        <v>0.85416666666666663</v>
      </c>
      <c r="G140">
        <v>15700</v>
      </c>
      <c r="H140">
        <v>4</v>
      </c>
      <c r="I140" t="s">
        <v>68</v>
      </c>
      <c r="J140" t="s">
        <v>71</v>
      </c>
      <c r="K140">
        <v>2</v>
      </c>
      <c r="L140">
        <v>2</v>
      </c>
      <c r="M140" t="s">
        <v>30</v>
      </c>
      <c r="N140" t="s">
        <v>30</v>
      </c>
      <c r="O140" s="13">
        <v>0</v>
      </c>
      <c r="P140" s="13">
        <v>1.875</v>
      </c>
      <c r="Q140" s="13">
        <v>0.47499999999999998</v>
      </c>
      <c r="R140" s="13">
        <v>1.4</v>
      </c>
      <c r="S140" s="13">
        <v>1.4166666666666667</v>
      </c>
      <c r="T140" s="13">
        <v>1.4166666666666667</v>
      </c>
      <c r="U140" s="13">
        <v>0</v>
      </c>
      <c r="V140" s="13">
        <v>1.8</v>
      </c>
      <c r="W140" s="13">
        <v>0.95</v>
      </c>
      <c r="X140" s="13">
        <v>0.85000000000000009</v>
      </c>
      <c r="Y140" s="13">
        <v>1.95</v>
      </c>
      <c r="Z140" s="13">
        <v>1.35</v>
      </c>
      <c r="AA140" s="13">
        <v>0.59999999999999987</v>
      </c>
      <c r="AB140" s="13">
        <v>1.3333333333333333</v>
      </c>
      <c r="AC140" s="13">
        <v>2.1666666666666665</v>
      </c>
      <c r="AD140" s="13">
        <v>-0.83333333333333326</v>
      </c>
      <c r="AE140" s="13">
        <v>1.5</v>
      </c>
      <c r="AF140" s="13">
        <v>0.66666666666666663</v>
      </c>
      <c r="AG140" s="13">
        <v>0.83333333333333337</v>
      </c>
      <c r="AH140" s="13">
        <v>1</v>
      </c>
      <c r="AI140" s="13">
        <v>1</v>
      </c>
      <c r="AJ140" s="13">
        <v>77</v>
      </c>
      <c r="AK140" s="13">
        <v>14</v>
      </c>
      <c r="AL140" s="13">
        <v>1.925</v>
      </c>
      <c r="AM140" s="13">
        <v>1.1666666666666667</v>
      </c>
    </row>
    <row r="141" spans="1:39" x14ac:dyDescent="0.3">
      <c r="A141" t="s">
        <v>47</v>
      </c>
      <c r="B141" t="s">
        <v>164</v>
      </c>
      <c r="C141" t="s">
        <v>106</v>
      </c>
      <c r="D141" t="s">
        <v>125</v>
      </c>
      <c r="E141" t="s">
        <v>43</v>
      </c>
      <c r="F141" s="11">
        <v>0.66666666666666663</v>
      </c>
      <c r="G141">
        <v>2500</v>
      </c>
      <c r="H141">
        <v>3</v>
      </c>
      <c r="I141" t="s">
        <v>49</v>
      </c>
      <c r="J141" t="s">
        <v>68</v>
      </c>
      <c r="K141">
        <v>2</v>
      </c>
      <c r="L141">
        <v>1</v>
      </c>
      <c r="M141" t="s">
        <v>32</v>
      </c>
      <c r="N141" t="s">
        <v>31</v>
      </c>
      <c r="O141" s="13">
        <v>1</v>
      </c>
      <c r="P141" s="13">
        <v>0.72727272727272729</v>
      </c>
      <c r="Q141" s="13">
        <v>0.63636363636363635</v>
      </c>
      <c r="R141" s="13">
        <v>9.0909090909090939E-2</v>
      </c>
      <c r="S141" s="13">
        <v>1.8780487804878048</v>
      </c>
      <c r="T141" s="13">
        <v>1.1707317073170731</v>
      </c>
      <c r="U141" s="13">
        <v>0.70731707317073167</v>
      </c>
      <c r="V141" s="13">
        <v>0.6</v>
      </c>
      <c r="W141" s="13">
        <v>1.4</v>
      </c>
      <c r="X141" s="13">
        <v>-0.79999999999999993</v>
      </c>
      <c r="Y141" s="13">
        <v>0.83333333333333337</v>
      </c>
      <c r="Z141" s="13">
        <v>1.6666666666666667</v>
      </c>
      <c r="AA141" s="13">
        <v>-0.83333333333333337</v>
      </c>
      <c r="AB141" s="13">
        <v>1.8095238095238095</v>
      </c>
      <c r="AC141" s="13">
        <v>1</v>
      </c>
      <c r="AD141" s="13">
        <v>0.80952380952380953</v>
      </c>
      <c r="AE141" s="13">
        <v>1.95</v>
      </c>
      <c r="AF141" s="13">
        <v>1.35</v>
      </c>
      <c r="AG141" s="13">
        <v>0.59999999999999987</v>
      </c>
      <c r="AH141" s="13">
        <v>3</v>
      </c>
      <c r="AI141" s="13">
        <v>0</v>
      </c>
      <c r="AJ141" s="13">
        <v>8</v>
      </c>
      <c r="AK141" s="13">
        <v>78</v>
      </c>
      <c r="AL141" s="13">
        <v>0.72727272727272729</v>
      </c>
      <c r="AM141" s="13">
        <v>1.9024390243902438</v>
      </c>
    </row>
    <row r="142" spans="1:39" x14ac:dyDescent="0.3">
      <c r="A142" t="s">
        <v>47</v>
      </c>
      <c r="B142" t="s">
        <v>133</v>
      </c>
      <c r="C142" t="s">
        <v>106</v>
      </c>
      <c r="D142" t="s">
        <v>125</v>
      </c>
      <c r="E142" t="s">
        <v>64</v>
      </c>
      <c r="F142" s="11">
        <v>0.6875</v>
      </c>
      <c r="G142">
        <v>14573</v>
      </c>
      <c r="H142">
        <v>8</v>
      </c>
      <c r="I142" t="s">
        <v>68</v>
      </c>
      <c r="J142" t="s">
        <v>71</v>
      </c>
      <c r="K142">
        <v>4</v>
      </c>
      <c r="L142">
        <v>2</v>
      </c>
      <c r="M142" t="s">
        <v>32</v>
      </c>
      <c r="N142" t="s">
        <v>31</v>
      </c>
      <c r="O142" s="13">
        <v>2</v>
      </c>
      <c r="P142" s="13">
        <v>1.8571428571428572</v>
      </c>
      <c r="Q142" s="13">
        <v>0.5</v>
      </c>
      <c r="R142" s="13">
        <v>1.3571428571428572</v>
      </c>
      <c r="S142" s="13">
        <v>1.4615384615384615</v>
      </c>
      <c r="T142" s="13">
        <v>1.4615384615384615</v>
      </c>
      <c r="U142" s="13">
        <v>0</v>
      </c>
      <c r="V142" s="13">
        <v>1.8095238095238095</v>
      </c>
      <c r="W142" s="13">
        <v>1</v>
      </c>
      <c r="X142" s="13">
        <v>0.80952380952380953</v>
      </c>
      <c r="Y142" s="13">
        <v>1.9047619047619047</v>
      </c>
      <c r="Z142" s="13">
        <v>1.3809523809523809</v>
      </c>
      <c r="AA142" s="13">
        <v>0.52380952380952372</v>
      </c>
      <c r="AB142" s="13">
        <v>1.3333333333333333</v>
      </c>
      <c r="AC142" s="13">
        <v>2.1666666666666665</v>
      </c>
      <c r="AD142" s="13">
        <v>-0.83333333333333326</v>
      </c>
      <c r="AE142" s="13">
        <v>1.5714285714285714</v>
      </c>
      <c r="AF142" s="13">
        <v>0.8571428571428571</v>
      </c>
      <c r="AG142" s="13">
        <v>0.7142857142857143</v>
      </c>
      <c r="AH142" s="13">
        <v>3</v>
      </c>
      <c r="AI142" s="13">
        <v>0</v>
      </c>
      <c r="AJ142" s="13">
        <v>78</v>
      </c>
      <c r="AK142" s="13">
        <v>15</v>
      </c>
      <c r="AL142" s="13">
        <v>1.8571428571428572</v>
      </c>
      <c r="AM142" s="13">
        <v>1.1538461538461537</v>
      </c>
    </row>
    <row r="143" spans="1:39" x14ac:dyDescent="0.3">
      <c r="A143" t="s">
        <v>47</v>
      </c>
      <c r="B143" t="s">
        <v>190</v>
      </c>
      <c r="C143" t="s">
        <v>106</v>
      </c>
      <c r="D143" t="s">
        <v>135</v>
      </c>
      <c r="E143" t="s">
        <v>43</v>
      </c>
      <c r="F143" s="11">
        <v>0.66666666666666663</v>
      </c>
      <c r="G143">
        <v>12113</v>
      </c>
      <c r="H143">
        <v>3</v>
      </c>
      <c r="I143" t="s">
        <v>68</v>
      </c>
      <c r="J143" t="s">
        <v>0</v>
      </c>
      <c r="K143">
        <v>3</v>
      </c>
      <c r="L143">
        <v>1</v>
      </c>
      <c r="M143" t="s">
        <v>32</v>
      </c>
      <c r="N143" t="s">
        <v>31</v>
      </c>
      <c r="O143" s="13">
        <v>2</v>
      </c>
      <c r="P143" s="13">
        <v>1.9069767441860466</v>
      </c>
      <c r="Q143" s="13">
        <v>0.53488372093023251</v>
      </c>
      <c r="R143" s="13">
        <v>1.3720930232558142</v>
      </c>
      <c r="S143" s="13">
        <v>1</v>
      </c>
      <c r="T143" s="13">
        <v>1.1818181818181819</v>
      </c>
      <c r="U143" s="13">
        <v>-0.18181818181818188</v>
      </c>
      <c r="V143" s="13">
        <v>1.9090909090909092</v>
      </c>
      <c r="W143" s="13">
        <v>1.0454545454545454</v>
      </c>
      <c r="X143" s="13">
        <v>0.86363636363636376</v>
      </c>
      <c r="Y143" s="13">
        <v>1.9047619047619047</v>
      </c>
      <c r="Z143" s="13">
        <v>1.3809523809523809</v>
      </c>
      <c r="AA143" s="13">
        <v>0.52380952380952372</v>
      </c>
      <c r="AB143" s="13">
        <v>1.1666666666666667</v>
      </c>
      <c r="AC143" s="13">
        <v>1.3333333333333333</v>
      </c>
      <c r="AD143" s="13">
        <v>-0.16666666666666652</v>
      </c>
      <c r="AE143" s="13">
        <v>0.8</v>
      </c>
      <c r="AF143" s="13">
        <v>1</v>
      </c>
      <c r="AG143" s="13">
        <v>-0.19999999999999996</v>
      </c>
      <c r="AH143" s="13">
        <v>3</v>
      </c>
      <c r="AI143" s="13">
        <v>0</v>
      </c>
      <c r="AJ143" s="13">
        <v>81</v>
      </c>
      <c r="AK143" s="13">
        <v>15</v>
      </c>
      <c r="AL143" s="13">
        <v>1.8837209302325582</v>
      </c>
      <c r="AM143" s="13">
        <v>1.3636363636363635</v>
      </c>
    </row>
    <row r="144" spans="1:39" x14ac:dyDescent="0.3">
      <c r="A144" t="s">
        <v>47</v>
      </c>
      <c r="B144" t="s">
        <v>139</v>
      </c>
      <c r="C144" t="s">
        <v>106</v>
      </c>
      <c r="D144" t="s">
        <v>135</v>
      </c>
      <c r="E144" t="s">
        <v>64</v>
      </c>
      <c r="F144" s="11">
        <v>0.6875</v>
      </c>
      <c r="G144">
        <v>13421</v>
      </c>
      <c r="H144">
        <v>8</v>
      </c>
      <c r="I144" t="s">
        <v>68</v>
      </c>
      <c r="J144" t="s">
        <v>56</v>
      </c>
      <c r="K144">
        <v>2</v>
      </c>
      <c r="L144">
        <v>0</v>
      </c>
      <c r="M144" t="s">
        <v>32</v>
      </c>
      <c r="N144" t="s">
        <v>31</v>
      </c>
      <c r="O144" s="13">
        <v>2</v>
      </c>
      <c r="P144" s="13">
        <v>1.9318181818181819</v>
      </c>
      <c r="Q144" s="13">
        <v>0.54545454545454541</v>
      </c>
      <c r="R144" s="13">
        <v>1.3863636363636365</v>
      </c>
      <c r="S144" s="13">
        <v>1.4545454545454546</v>
      </c>
      <c r="T144" s="13">
        <v>2.8181818181818183</v>
      </c>
      <c r="U144" s="13">
        <v>-1.3636363636363638</v>
      </c>
      <c r="V144" s="13">
        <v>1.9565217391304348</v>
      </c>
      <c r="W144" s="13">
        <v>1.0434782608695652</v>
      </c>
      <c r="X144" s="13">
        <v>0.91304347826086962</v>
      </c>
      <c r="Y144" s="13">
        <v>1.9047619047619047</v>
      </c>
      <c r="Z144" s="13">
        <v>1.3809523809523809</v>
      </c>
      <c r="AA144" s="13">
        <v>0.52380952380952372</v>
      </c>
      <c r="AB144" s="13">
        <v>1.6666666666666667</v>
      </c>
      <c r="AC144" s="13">
        <v>2.6666666666666665</v>
      </c>
      <c r="AD144" s="13">
        <v>-0.99999999999999978</v>
      </c>
      <c r="AE144" s="13">
        <v>1.2</v>
      </c>
      <c r="AF144" s="13">
        <v>3</v>
      </c>
      <c r="AG144" s="13">
        <v>-1.8</v>
      </c>
      <c r="AH144" s="13">
        <v>3</v>
      </c>
      <c r="AI144" s="13">
        <v>0</v>
      </c>
      <c r="AJ144" s="13">
        <v>84</v>
      </c>
      <c r="AK144" s="13">
        <v>11</v>
      </c>
      <c r="AL144" s="13">
        <v>1.9090909090909092</v>
      </c>
      <c r="AM144" s="13">
        <v>1</v>
      </c>
    </row>
    <row r="145" spans="1:39" x14ac:dyDescent="0.3">
      <c r="A145" t="s">
        <v>47</v>
      </c>
      <c r="B145" t="s">
        <v>140</v>
      </c>
      <c r="C145" t="s">
        <v>106</v>
      </c>
      <c r="D145" t="s">
        <v>135</v>
      </c>
      <c r="E145" t="s">
        <v>64</v>
      </c>
      <c r="F145" s="11">
        <v>0.72916666666666663</v>
      </c>
      <c r="G145">
        <v>5129</v>
      </c>
      <c r="H145">
        <v>7</v>
      </c>
      <c r="I145" t="s">
        <v>58</v>
      </c>
      <c r="J145" t="s">
        <v>68</v>
      </c>
      <c r="K145">
        <v>0</v>
      </c>
      <c r="L145">
        <v>0</v>
      </c>
      <c r="M145" t="s">
        <v>30</v>
      </c>
      <c r="N145" t="s">
        <v>30</v>
      </c>
      <c r="O145" s="13">
        <v>0</v>
      </c>
      <c r="P145" s="13">
        <v>0.66666666666666663</v>
      </c>
      <c r="Q145" s="13">
        <v>0.33333333333333331</v>
      </c>
      <c r="R145" s="13">
        <v>0.33333333333333331</v>
      </c>
      <c r="S145" s="13">
        <v>1.9333333333333333</v>
      </c>
      <c r="T145" s="13">
        <v>1.1777777777777778</v>
      </c>
      <c r="U145" s="13">
        <v>0.75555555555555554</v>
      </c>
      <c r="V145" s="13">
        <v>1</v>
      </c>
      <c r="W145" s="13">
        <v>0.8</v>
      </c>
      <c r="X145" s="13">
        <v>0.19999999999999996</v>
      </c>
      <c r="Y145" s="13">
        <v>0.42857142857142855</v>
      </c>
      <c r="Z145" s="13">
        <v>2</v>
      </c>
      <c r="AA145" s="13">
        <v>-1.5714285714285714</v>
      </c>
      <c r="AB145" s="13">
        <v>1.9583333333333333</v>
      </c>
      <c r="AC145" s="13">
        <v>1</v>
      </c>
      <c r="AD145" s="13">
        <v>0.95833333333333326</v>
      </c>
      <c r="AE145" s="13">
        <v>1.9047619047619047</v>
      </c>
      <c r="AF145" s="13">
        <v>1.3809523809523809</v>
      </c>
      <c r="AG145" s="13">
        <v>0.52380952380952372</v>
      </c>
      <c r="AH145" s="13">
        <v>1</v>
      </c>
      <c r="AI145" s="13">
        <v>1</v>
      </c>
      <c r="AJ145" s="13">
        <v>7</v>
      </c>
      <c r="AK145" s="13">
        <v>87</v>
      </c>
      <c r="AL145" s="13">
        <v>0.58333333333333337</v>
      </c>
      <c r="AM145" s="13">
        <v>1.9333333333333333</v>
      </c>
    </row>
    <row r="146" spans="1:39" x14ac:dyDescent="0.3">
      <c r="A146" t="s">
        <v>41</v>
      </c>
      <c r="B146" t="s">
        <v>42</v>
      </c>
      <c r="C146" t="s">
        <v>35</v>
      </c>
      <c r="D146" t="s">
        <v>36</v>
      </c>
      <c r="E146" t="s">
        <v>43</v>
      </c>
      <c r="F146" s="11">
        <v>0.70833333333333337</v>
      </c>
      <c r="G146">
        <v>717</v>
      </c>
      <c r="H146">
        <v>45</v>
      </c>
      <c r="I146" t="s">
        <v>191</v>
      </c>
      <c r="J146" t="s">
        <v>0</v>
      </c>
      <c r="K146">
        <v>0</v>
      </c>
      <c r="L146">
        <v>1</v>
      </c>
      <c r="M146" t="s">
        <v>31</v>
      </c>
      <c r="N146" t="s">
        <v>32</v>
      </c>
      <c r="O146" s="13">
        <v>-1</v>
      </c>
      <c r="P146" s="13">
        <v>0</v>
      </c>
      <c r="Q146" s="13">
        <v>0</v>
      </c>
      <c r="R146" s="13">
        <v>0</v>
      </c>
      <c r="S146" s="13">
        <v>1</v>
      </c>
      <c r="T146" s="13">
        <v>1.3333333333333333</v>
      </c>
      <c r="U146" s="13">
        <v>-0.33333333333333326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1.1666666666666667</v>
      </c>
      <c r="AC146" s="13">
        <v>1.3333333333333333</v>
      </c>
      <c r="AD146" s="13">
        <v>-0.16666666666666652</v>
      </c>
      <c r="AE146" s="13">
        <v>0.83333333333333337</v>
      </c>
      <c r="AF146" s="13">
        <v>1.3333333333333333</v>
      </c>
      <c r="AG146" s="13">
        <v>-0.49999999999999989</v>
      </c>
      <c r="AH146" s="13">
        <v>0</v>
      </c>
      <c r="AI146" s="13">
        <v>3</v>
      </c>
      <c r="AJ146" s="13">
        <v>0</v>
      </c>
      <c r="AK146" s="13">
        <v>15</v>
      </c>
      <c r="AL146" s="13">
        <v>0</v>
      </c>
      <c r="AM146" s="13">
        <v>1.25</v>
      </c>
    </row>
    <row r="147" spans="1:39" x14ac:dyDescent="0.3">
      <c r="A147" t="s">
        <v>47</v>
      </c>
      <c r="B147" t="s">
        <v>48</v>
      </c>
      <c r="C147" t="s">
        <v>35</v>
      </c>
      <c r="D147" t="s">
        <v>36</v>
      </c>
      <c r="E147" t="s">
        <v>43</v>
      </c>
      <c r="F147" s="11">
        <v>0.77083333333333337</v>
      </c>
      <c r="G147">
        <v>5277</v>
      </c>
      <c r="H147">
        <v>7</v>
      </c>
      <c r="I147" t="s">
        <v>0</v>
      </c>
      <c r="J147" t="s">
        <v>56</v>
      </c>
      <c r="K147">
        <v>3</v>
      </c>
      <c r="L147">
        <v>0</v>
      </c>
      <c r="M147" t="s">
        <v>32</v>
      </c>
      <c r="N147" t="s">
        <v>31</v>
      </c>
      <c r="O147" s="13">
        <v>3</v>
      </c>
      <c r="P147" s="13">
        <v>1</v>
      </c>
      <c r="Q147" s="13">
        <v>0.61538461538461542</v>
      </c>
      <c r="R147" s="13">
        <v>0.38461538461538458</v>
      </c>
      <c r="S147" s="13">
        <v>1.3333333333333333</v>
      </c>
      <c r="T147" s="13">
        <v>2.75</v>
      </c>
      <c r="U147" s="13">
        <v>-1.4166666666666667</v>
      </c>
      <c r="V147" s="13">
        <v>1.1666666666666667</v>
      </c>
      <c r="W147" s="13">
        <v>1.3333333333333333</v>
      </c>
      <c r="X147" s="13">
        <v>-0.16666666666666652</v>
      </c>
      <c r="Y147" s="13">
        <v>0.8571428571428571</v>
      </c>
      <c r="Z147" s="13">
        <v>1.1428571428571428</v>
      </c>
      <c r="AA147" s="13">
        <v>-0.2857142857142857</v>
      </c>
      <c r="AB147" s="13">
        <v>1.6666666666666667</v>
      </c>
      <c r="AC147" s="13">
        <v>2.6666666666666665</v>
      </c>
      <c r="AD147" s="13">
        <v>-0.99999999999999978</v>
      </c>
      <c r="AE147" s="13">
        <v>1</v>
      </c>
      <c r="AF147" s="13">
        <v>2.8333333333333335</v>
      </c>
      <c r="AG147" s="13">
        <v>-1.8333333333333335</v>
      </c>
      <c r="AH147" s="13">
        <v>3</v>
      </c>
      <c r="AI147" s="13">
        <v>0</v>
      </c>
      <c r="AJ147" s="13">
        <v>18</v>
      </c>
      <c r="AK147" s="13">
        <v>11</v>
      </c>
      <c r="AL147" s="13">
        <v>1.3846153846153846</v>
      </c>
      <c r="AM147" s="13">
        <v>0.91666666666666663</v>
      </c>
    </row>
    <row r="148" spans="1:39" x14ac:dyDescent="0.3">
      <c r="A148" t="s">
        <v>47</v>
      </c>
      <c r="B148" t="s">
        <v>55</v>
      </c>
      <c r="C148" t="s">
        <v>35</v>
      </c>
      <c r="D148" t="s">
        <v>54</v>
      </c>
      <c r="E148" t="s">
        <v>43</v>
      </c>
      <c r="F148" s="11">
        <v>0.66666666666666663</v>
      </c>
      <c r="G148">
        <v>5271</v>
      </c>
      <c r="H148">
        <v>7</v>
      </c>
      <c r="I148" t="s">
        <v>0</v>
      </c>
      <c r="J148" t="s">
        <v>65</v>
      </c>
      <c r="K148">
        <v>2</v>
      </c>
      <c r="L148">
        <v>0</v>
      </c>
      <c r="M148" t="s">
        <v>32</v>
      </c>
      <c r="N148" t="s">
        <v>31</v>
      </c>
      <c r="O148" s="13">
        <v>2</v>
      </c>
      <c r="P148" s="13">
        <v>1.1428571428571428</v>
      </c>
      <c r="Q148" s="13">
        <v>0.5714285714285714</v>
      </c>
      <c r="R148" s="13">
        <v>0.5714285714285714</v>
      </c>
      <c r="S148" s="13">
        <v>0.91666666666666663</v>
      </c>
      <c r="T148" s="13">
        <v>3.0833333333333335</v>
      </c>
      <c r="U148" s="13">
        <v>-2.166666666666667</v>
      </c>
      <c r="V148" s="13">
        <v>1.4285714285714286</v>
      </c>
      <c r="W148" s="13">
        <v>1.1428571428571428</v>
      </c>
      <c r="X148" s="13">
        <v>0.28571428571428581</v>
      </c>
      <c r="Y148" s="13">
        <v>0.8571428571428571</v>
      </c>
      <c r="Z148" s="13">
        <v>1.1428571428571428</v>
      </c>
      <c r="AA148" s="13">
        <v>-0.2857142857142857</v>
      </c>
      <c r="AB148" s="13">
        <v>0.83333333333333337</v>
      </c>
      <c r="AC148" s="13">
        <v>2.1666666666666665</v>
      </c>
      <c r="AD148" s="13">
        <v>-1.333333333333333</v>
      </c>
      <c r="AE148" s="13">
        <v>1</v>
      </c>
      <c r="AF148" s="13">
        <v>4</v>
      </c>
      <c r="AG148" s="13">
        <v>-3</v>
      </c>
      <c r="AH148" s="13">
        <v>3</v>
      </c>
      <c r="AI148" s="13">
        <v>0</v>
      </c>
      <c r="AJ148" s="13">
        <v>21</v>
      </c>
      <c r="AK148" s="13">
        <v>6</v>
      </c>
      <c r="AL148" s="13">
        <v>1.5</v>
      </c>
      <c r="AM148" s="13">
        <v>0.5</v>
      </c>
    </row>
    <row r="149" spans="1:39" x14ac:dyDescent="0.3">
      <c r="A149" t="s">
        <v>47</v>
      </c>
      <c r="B149" t="s">
        <v>63</v>
      </c>
      <c r="C149" t="s">
        <v>35</v>
      </c>
      <c r="D149" t="s">
        <v>54</v>
      </c>
      <c r="E149" t="s">
        <v>64</v>
      </c>
      <c r="F149" s="11">
        <v>0.6875</v>
      </c>
      <c r="G149">
        <v>5276</v>
      </c>
      <c r="H149">
        <v>8</v>
      </c>
      <c r="I149" t="s">
        <v>0</v>
      </c>
      <c r="J149" t="s">
        <v>58</v>
      </c>
      <c r="K149">
        <v>0</v>
      </c>
      <c r="L149">
        <v>0</v>
      </c>
      <c r="M149" t="s">
        <v>30</v>
      </c>
      <c r="N149" t="s">
        <v>30</v>
      </c>
      <c r="O149" s="13">
        <v>0</v>
      </c>
      <c r="P149" s="13">
        <v>1.2</v>
      </c>
      <c r="Q149" s="13">
        <v>0.53333333333333333</v>
      </c>
      <c r="R149" s="13">
        <v>0.66666666666666663</v>
      </c>
      <c r="S149" s="13">
        <v>0.61538461538461542</v>
      </c>
      <c r="T149" s="13">
        <v>1.3846153846153846</v>
      </c>
      <c r="U149" s="13">
        <v>-0.76923076923076916</v>
      </c>
      <c r="V149" s="13">
        <v>1.5</v>
      </c>
      <c r="W149" s="13">
        <v>1</v>
      </c>
      <c r="X149" s="13">
        <v>0.5</v>
      </c>
      <c r="Y149" s="13">
        <v>0.8571428571428571</v>
      </c>
      <c r="Z149" s="13">
        <v>1.1428571428571428</v>
      </c>
      <c r="AA149" s="13">
        <v>-0.2857142857142857</v>
      </c>
      <c r="AB149" s="13">
        <v>0.83333333333333337</v>
      </c>
      <c r="AC149" s="13">
        <v>0.66666666666666663</v>
      </c>
      <c r="AD149" s="13">
        <v>0.16666666666666674</v>
      </c>
      <c r="AE149" s="13">
        <v>0.42857142857142855</v>
      </c>
      <c r="AF149" s="13">
        <v>2</v>
      </c>
      <c r="AG149" s="13">
        <v>-1.5714285714285714</v>
      </c>
      <c r="AH149" s="13">
        <v>1</v>
      </c>
      <c r="AI149" s="13">
        <v>1</v>
      </c>
      <c r="AJ149" s="13">
        <v>24</v>
      </c>
      <c r="AK149" s="13">
        <v>8</v>
      </c>
      <c r="AL149" s="13">
        <v>1.6</v>
      </c>
      <c r="AM149" s="13">
        <v>0.61538461538461542</v>
      </c>
    </row>
    <row r="150" spans="1:39" x14ac:dyDescent="0.3">
      <c r="A150" t="s">
        <v>47</v>
      </c>
      <c r="B150" t="s">
        <v>192</v>
      </c>
      <c r="C150" t="s">
        <v>35</v>
      </c>
      <c r="D150" t="s">
        <v>54</v>
      </c>
      <c r="E150" t="s">
        <v>43</v>
      </c>
      <c r="F150" s="11">
        <v>0.77083333333333337</v>
      </c>
      <c r="G150">
        <v>19400</v>
      </c>
      <c r="H150">
        <v>6</v>
      </c>
      <c r="I150" t="s">
        <v>71</v>
      </c>
      <c r="J150" t="s">
        <v>0</v>
      </c>
      <c r="K150">
        <v>1</v>
      </c>
      <c r="L150">
        <v>0</v>
      </c>
      <c r="M150" t="s">
        <v>32</v>
      </c>
      <c r="N150" t="s">
        <v>31</v>
      </c>
      <c r="O150" s="13">
        <v>1</v>
      </c>
      <c r="P150" s="13">
        <v>1.5</v>
      </c>
      <c r="Q150" s="13">
        <v>0.9285714285714286</v>
      </c>
      <c r="R150" s="13">
        <v>0.5714285714285714</v>
      </c>
      <c r="S150" s="13">
        <v>1.125</v>
      </c>
      <c r="T150" s="13">
        <v>1</v>
      </c>
      <c r="U150" s="13">
        <v>0.125</v>
      </c>
      <c r="V150" s="13">
        <v>1.3333333333333333</v>
      </c>
      <c r="W150" s="13">
        <v>2.1666666666666665</v>
      </c>
      <c r="X150" s="13">
        <v>-0.83333333333333326</v>
      </c>
      <c r="Y150" s="13">
        <v>1.625</v>
      </c>
      <c r="Z150" s="13">
        <v>1.25</v>
      </c>
      <c r="AA150" s="13">
        <v>0.375</v>
      </c>
      <c r="AB150" s="13">
        <v>1.3333333333333333</v>
      </c>
      <c r="AC150" s="13">
        <v>0.88888888888888884</v>
      </c>
      <c r="AD150" s="13">
        <v>0.44444444444444442</v>
      </c>
      <c r="AE150" s="13">
        <v>0.8571428571428571</v>
      </c>
      <c r="AF150" s="13">
        <v>1.1428571428571428</v>
      </c>
      <c r="AG150" s="13">
        <v>-0.2857142857142857</v>
      </c>
      <c r="AH150" s="13">
        <v>3</v>
      </c>
      <c r="AI150" s="13">
        <v>0</v>
      </c>
      <c r="AJ150" s="13">
        <v>15</v>
      </c>
      <c r="AK150" s="13">
        <v>25</v>
      </c>
      <c r="AL150" s="13">
        <v>1.0714285714285714</v>
      </c>
      <c r="AM150" s="13">
        <v>1.5625</v>
      </c>
    </row>
    <row r="151" spans="1:39" x14ac:dyDescent="0.3">
      <c r="A151" t="s">
        <v>47</v>
      </c>
      <c r="B151" t="s">
        <v>176</v>
      </c>
      <c r="C151" t="s">
        <v>35</v>
      </c>
      <c r="D151" t="s">
        <v>70</v>
      </c>
      <c r="E151" t="s">
        <v>43</v>
      </c>
      <c r="F151" s="11">
        <v>0.77083333333333337</v>
      </c>
      <c r="G151">
        <v>3657</v>
      </c>
      <c r="H151">
        <v>7</v>
      </c>
      <c r="I151" t="s">
        <v>49</v>
      </c>
      <c r="J151" t="s">
        <v>0</v>
      </c>
      <c r="K151">
        <v>0</v>
      </c>
      <c r="L151">
        <v>0</v>
      </c>
      <c r="M151" t="s">
        <v>30</v>
      </c>
      <c r="N151" t="s">
        <v>30</v>
      </c>
      <c r="O151" s="13">
        <v>0</v>
      </c>
      <c r="P151" s="13">
        <v>0.83333333333333337</v>
      </c>
      <c r="Q151" s="13">
        <v>0.66666666666666663</v>
      </c>
      <c r="R151" s="13">
        <v>0.16666666666666674</v>
      </c>
      <c r="S151" s="13">
        <v>1.0588235294117647</v>
      </c>
      <c r="T151" s="13">
        <v>1</v>
      </c>
      <c r="U151" s="13">
        <v>5.8823529411764719E-2</v>
      </c>
      <c r="V151" s="13">
        <v>0.83333333333333337</v>
      </c>
      <c r="W151" s="13">
        <v>1.3333333333333333</v>
      </c>
      <c r="X151" s="13">
        <v>-0.49999999999999989</v>
      </c>
      <c r="Y151" s="13">
        <v>0.83333333333333337</v>
      </c>
      <c r="Z151" s="13">
        <v>1.6666666666666667</v>
      </c>
      <c r="AA151" s="13">
        <v>-0.83333333333333337</v>
      </c>
      <c r="AB151" s="13">
        <v>1.3333333333333333</v>
      </c>
      <c r="AC151" s="13">
        <v>0.88888888888888884</v>
      </c>
      <c r="AD151" s="13">
        <v>0.44444444444444442</v>
      </c>
      <c r="AE151" s="13">
        <v>0.75</v>
      </c>
      <c r="AF151" s="13">
        <v>1.125</v>
      </c>
      <c r="AG151" s="13">
        <v>-0.375</v>
      </c>
      <c r="AH151" s="13">
        <v>1</v>
      </c>
      <c r="AI151" s="13">
        <v>1</v>
      </c>
      <c r="AJ151" s="13">
        <v>11</v>
      </c>
      <c r="AK151" s="13">
        <v>25</v>
      </c>
      <c r="AL151" s="13">
        <v>0.91666666666666663</v>
      </c>
      <c r="AM151" s="13">
        <v>1.4705882352941178</v>
      </c>
    </row>
    <row r="152" spans="1:39" x14ac:dyDescent="0.3">
      <c r="A152" t="s">
        <v>41</v>
      </c>
      <c r="B152" t="s">
        <v>193</v>
      </c>
      <c r="C152" t="s">
        <v>35</v>
      </c>
      <c r="D152" t="s">
        <v>70</v>
      </c>
      <c r="E152" t="s">
        <v>37</v>
      </c>
      <c r="F152" s="11">
        <v>0.79166666666666663</v>
      </c>
      <c r="G152">
        <v>800</v>
      </c>
      <c r="H152">
        <v>3</v>
      </c>
      <c r="I152" t="s">
        <v>194</v>
      </c>
      <c r="J152" t="s">
        <v>0</v>
      </c>
      <c r="K152">
        <v>3</v>
      </c>
      <c r="L152">
        <v>3</v>
      </c>
      <c r="M152" t="s">
        <v>30</v>
      </c>
      <c r="N152" t="s">
        <v>30</v>
      </c>
      <c r="O152" s="13">
        <v>0</v>
      </c>
      <c r="P152" s="13">
        <v>0</v>
      </c>
      <c r="Q152" s="13">
        <v>0</v>
      </c>
      <c r="R152" s="13">
        <v>0</v>
      </c>
      <c r="S152" s="13">
        <v>1</v>
      </c>
      <c r="T152" s="13">
        <v>0.94444444444444442</v>
      </c>
      <c r="U152" s="13">
        <v>5.555555555555558E-2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1.3333333333333333</v>
      </c>
      <c r="AC152" s="13">
        <v>0.88888888888888884</v>
      </c>
      <c r="AD152" s="13">
        <v>0.44444444444444442</v>
      </c>
      <c r="AE152" s="13">
        <v>0.66666666666666663</v>
      </c>
      <c r="AF152" s="13">
        <v>1</v>
      </c>
      <c r="AG152" s="13">
        <v>-0.33333333333333337</v>
      </c>
      <c r="AH152" s="13">
        <v>1</v>
      </c>
      <c r="AI152" s="13">
        <v>1</v>
      </c>
      <c r="AJ152" s="13">
        <v>0</v>
      </c>
      <c r="AK152" s="13">
        <v>26</v>
      </c>
      <c r="AL152" s="13">
        <v>0</v>
      </c>
      <c r="AM152" s="13">
        <v>1.4444444444444444</v>
      </c>
    </row>
    <row r="153" spans="1:39" x14ac:dyDescent="0.3">
      <c r="A153" t="s">
        <v>47</v>
      </c>
      <c r="B153" t="s">
        <v>178</v>
      </c>
      <c r="C153" t="s">
        <v>35</v>
      </c>
      <c r="D153" t="s">
        <v>70</v>
      </c>
      <c r="E153" t="s">
        <v>43</v>
      </c>
      <c r="F153" s="11">
        <v>0.77083333333333337</v>
      </c>
      <c r="G153">
        <v>5289</v>
      </c>
      <c r="H153">
        <v>4</v>
      </c>
      <c r="I153" t="s">
        <v>0</v>
      </c>
      <c r="J153" t="s">
        <v>76</v>
      </c>
      <c r="K153">
        <v>2</v>
      </c>
      <c r="L153">
        <v>2</v>
      </c>
      <c r="M153" t="s">
        <v>30</v>
      </c>
      <c r="N153" t="s">
        <v>30</v>
      </c>
      <c r="O153" s="13">
        <v>0</v>
      </c>
      <c r="P153" s="13">
        <v>1.1052631578947369</v>
      </c>
      <c r="Q153" s="13">
        <v>0.42105263157894735</v>
      </c>
      <c r="R153" s="13">
        <v>0.6842105263157896</v>
      </c>
      <c r="S153" s="13">
        <v>1.3076923076923077</v>
      </c>
      <c r="T153" s="13">
        <v>1.7692307692307692</v>
      </c>
      <c r="U153" s="13">
        <v>-0.46153846153846145</v>
      </c>
      <c r="V153" s="13">
        <v>1.3333333333333333</v>
      </c>
      <c r="W153" s="13">
        <v>0.88888888888888884</v>
      </c>
      <c r="X153" s="13">
        <v>0.44444444444444442</v>
      </c>
      <c r="Y153" s="13">
        <v>0.9</v>
      </c>
      <c r="Z153" s="13">
        <v>1.2</v>
      </c>
      <c r="AA153" s="13">
        <v>-0.29999999999999993</v>
      </c>
      <c r="AB153" s="13">
        <v>1.2857142857142858</v>
      </c>
      <c r="AC153" s="13">
        <v>1.5714285714285714</v>
      </c>
      <c r="AD153" s="13">
        <v>-0.28571428571428559</v>
      </c>
      <c r="AE153" s="13">
        <v>1.3333333333333333</v>
      </c>
      <c r="AF153" s="13">
        <v>2</v>
      </c>
      <c r="AG153" s="13">
        <v>-0.66666666666666674</v>
      </c>
      <c r="AH153" s="13">
        <v>1</v>
      </c>
      <c r="AI153" s="13">
        <v>1</v>
      </c>
      <c r="AJ153" s="13">
        <v>27</v>
      </c>
      <c r="AK153" s="13">
        <v>14</v>
      </c>
      <c r="AL153" s="13">
        <v>1.4210526315789473</v>
      </c>
      <c r="AM153" s="13">
        <v>1.0769230769230769</v>
      </c>
    </row>
    <row r="154" spans="1:39" x14ac:dyDescent="0.3">
      <c r="A154" t="s">
        <v>47</v>
      </c>
      <c r="B154" t="s">
        <v>179</v>
      </c>
      <c r="C154" t="s">
        <v>35</v>
      </c>
      <c r="D154" t="s">
        <v>70</v>
      </c>
      <c r="E154" t="s">
        <v>43</v>
      </c>
      <c r="F154" s="11">
        <v>0.77083333333333337</v>
      </c>
      <c r="G154">
        <v>1952</v>
      </c>
      <c r="H154">
        <v>7</v>
      </c>
      <c r="I154" t="s">
        <v>56</v>
      </c>
      <c r="J154" t="s">
        <v>0</v>
      </c>
      <c r="K154">
        <v>4</v>
      </c>
      <c r="L154">
        <v>2</v>
      </c>
      <c r="M154" t="s">
        <v>32</v>
      </c>
      <c r="N154" t="s">
        <v>31</v>
      </c>
      <c r="O154" s="13">
        <v>2</v>
      </c>
      <c r="P154" s="13">
        <v>1.2307692307692308</v>
      </c>
      <c r="Q154" s="13">
        <v>1.2307692307692308</v>
      </c>
      <c r="R154" s="13">
        <v>0</v>
      </c>
      <c r="S154" s="13">
        <v>1.1499999999999999</v>
      </c>
      <c r="T154" s="13">
        <v>1.1000000000000001</v>
      </c>
      <c r="U154" s="13">
        <v>4.9999999999999822E-2</v>
      </c>
      <c r="V154" s="13">
        <v>1.6666666666666667</v>
      </c>
      <c r="W154" s="13">
        <v>2.6666666666666665</v>
      </c>
      <c r="X154" s="13">
        <v>-0.99999999999999978</v>
      </c>
      <c r="Y154" s="13">
        <v>0.8571428571428571</v>
      </c>
      <c r="Z154" s="13">
        <v>2.8571428571428572</v>
      </c>
      <c r="AA154" s="13">
        <v>-2</v>
      </c>
      <c r="AB154" s="13">
        <v>1.4</v>
      </c>
      <c r="AC154" s="13">
        <v>1</v>
      </c>
      <c r="AD154" s="13">
        <v>0.39999999999999991</v>
      </c>
      <c r="AE154" s="13">
        <v>0.9</v>
      </c>
      <c r="AF154" s="13">
        <v>1.2</v>
      </c>
      <c r="AG154" s="13">
        <v>-0.29999999999999993</v>
      </c>
      <c r="AH154" s="13">
        <v>3</v>
      </c>
      <c r="AI154" s="13">
        <v>0</v>
      </c>
      <c r="AJ154" s="13">
        <v>11</v>
      </c>
      <c r="AK154" s="13">
        <v>28</v>
      </c>
      <c r="AL154" s="13">
        <v>0.84615384615384615</v>
      </c>
      <c r="AM154" s="13">
        <v>1.4</v>
      </c>
    </row>
    <row r="155" spans="1:39" x14ac:dyDescent="0.3">
      <c r="A155" t="s">
        <v>47</v>
      </c>
      <c r="B155" t="s">
        <v>180</v>
      </c>
      <c r="C155" t="s">
        <v>35</v>
      </c>
      <c r="D155" t="s">
        <v>85</v>
      </c>
      <c r="E155" t="s">
        <v>43</v>
      </c>
      <c r="F155" s="11">
        <v>0.77083333333333337</v>
      </c>
      <c r="G155">
        <v>2418</v>
      </c>
      <c r="H155">
        <v>7</v>
      </c>
      <c r="I155" t="s">
        <v>65</v>
      </c>
      <c r="J155" t="s">
        <v>0</v>
      </c>
      <c r="K155">
        <v>0</v>
      </c>
      <c r="L155">
        <v>1</v>
      </c>
      <c r="M155" t="s">
        <v>31</v>
      </c>
      <c r="N155" t="s">
        <v>32</v>
      </c>
      <c r="O155" s="13">
        <v>-1</v>
      </c>
      <c r="P155" s="13">
        <v>0.84615384615384615</v>
      </c>
      <c r="Q155" s="13">
        <v>1</v>
      </c>
      <c r="R155" s="13">
        <v>-0.15384615384615385</v>
      </c>
      <c r="S155" s="13">
        <v>1.1904761904761905</v>
      </c>
      <c r="T155" s="13">
        <v>1.2380952380952381</v>
      </c>
      <c r="U155" s="13">
        <v>-4.7619047619047672E-2</v>
      </c>
      <c r="V155" s="13">
        <v>0.83333333333333337</v>
      </c>
      <c r="W155" s="13">
        <v>2.1666666666666665</v>
      </c>
      <c r="X155" s="13">
        <v>-1.333333333333333</v>
      </c>
      <c r="Y155" s="13">
        <v>0.8571428571428571</v>
      </c>
      <c r="Z155" s="13">
        <v>3.7142857142857144</v>
      </c>
      <c r="AA155" s="13">
        <v>-2.8571428571428572</v>
      </c>
      <c r="AB155" s="13">
        <v>1.4</v>
      </c>
      <c r="AC155" s="13">
        <v>1</v>
      </c>
      <c r="AD155" s="13">
        <v>0.39999999999999991</v>
      </c>
      <c r="AE155" s="13">
        <v>1</v>
      </c>
      <c r="AF155" s="13">
        <v>1.4545454545454546</v>
      </c>
      <c r="AG155" s="13">
        <v>-0.45454545454545459</v>
      </c>
      <c r="AH155" s="13">
        <v>0</v>
      </c>
      <c r="AI155" s="13">
        <v>3</v>
      </c>
      <c r="AJ155" s="13">
        <v>6</v>
      </c>
      <c r="AK155" s="13">
        <v>28</v>
      </c>
      <c r="AL155" s="13">
        <v>0.46153846153846156</v>
      </c>
      <c r="AM155" s="13">
        <v>1.3333333333333333</v>
      </c>
    </row>
    <row r="156" spans="1:39" x14ac:dyDescent="0.3">
      <c r="A156" t="s">
        <v>41</v>
      </c>
      <c r="B156" t="s">
        <v>195</v>
      </c>
      <c r="C156" t="s">
        <v>35</v>
      </c>
      <c r="D156" t="s">
        <v>85</v>
      </c>
      <c r="E156" t="s">
        <v>37</v>
      </c>
      <c r="F156" s="11">
        <v>0.79861111111111116</v>
      </c>
      <c r="G156">
        <v>7300</v>
      </c>
      <c r="H156">
        <v>3</v>
      </c>
      <c r="I156" t="s">
        <v>196</v>
      </c>
      <c r="J156" t="s">
        <v>0</v>
      </c>
      <c r="K156">
        <v>4</v>
      </c>
      <c r="L156">
        <v>1</v>
      </c>
      <c r="M156" t="s">
        <v>32</v>
      </c>
      <c r="N156" t="s">
        <v>31</v>
      </c>
      <c r="O156" s="13">
        <v>3</v>
      </c>
      <c r="P156" s="13">
        <v>0</v>
      </c>
      <c r="Q156" s="13">
        <v>0</v>
      </c>
      <c r="R156" s="13">
        <v>0</v>
      </c>
      <c r="S156" s="13">
        <v>1.1818181818181819</v>
      </c>
      <c r="T156" s="13">
        <v>1.1818181818181819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1.4</v>
      </c>
      <c r="AC156" s="13">
        <v>1</v>
      </c>
      <c r="AD156" s="13">
        <v>0.39999999999999991</v>
      </c>
      <c r="AE156" s="13">
        <v>1</v>
      </c>
      <c r="AF156" s="13">
        <v>1.3333333333333333</v>
      </c>
      <c r="AG156" s="13">
        <v>-0.33333333333333326</v>
      </c>
      <c r="AH156" s="13">
        <v>3</v>
      </c>
      <c r="AI156" s="13">
        <v>0</v>
      </c>
      <c r="AJ156" s="13">
        <v>0</v>
      </c>
      <c r="AK156" s="13">
        <v>31</v>
      </c>
      <c r="AL156" s="13">
        <v>0</v>
      </c>
      <c r="AM156" s="13">
        <v>1.4090909090909092</v>
      </c>
    </row>
    <row r="157" spans="1:39" x14ac:dyDescent="0.3">
      <c r="A157" t="s">
        <v>47</v>
      </c>
      <c r="B157" t="s">
        <v>182</v>
      </c>
      <c r="C157" t="s">
        <v>35</v>
      </c>
      <c r="D157" t="s">
        <v>94</v>
      </c>
      <c r="E157" t="s">
        <v>43</v>
      </c>
      <c r="F157" s="11">
        <v>0.77083333333333337</v>
      </c>
      <c r="G157">
        <v>4689</v>
      </c>
      <c r="H157">
        <v>7</v>
      </c>
      <c r="I157" t="s">
        <v>58</v>
      </c>
      <c r="J157" t="s">
        <v>0</v>
      </c>
      <c r="K157">
        <v>2</v>
      </c>
      <c r="L157">
        <v>4</v>
      </c>
      <c r="M157" t="s">
        <v>31</v>
      </c>
      <c r="N157" t="s">
        <v>32</v>
      </c>
      <c r="O157" s="13">
        <v>-2</v>
      </c>
      <c r="P157" s="13">
        <v>0.5714285714285714</v>
      </c>
      <c r="Q157" s="13">
        <v>0.2857142857142857</v>
      </c>
      <c r="R157" s="13">
        <v>0.2857142857142857</v>
      </c>
      <c r="S157" s="13">
        <v>1.173913043478261</v>
      </c>
      <c r="T157" s="13">
        <v>1.3043478260869565</v>
      </c>
      <c r="U157" s="13">
        <v>-0.13043478260869557</v>
      </c>
      <c r="V157" s="13">
        <v>0.83333333333333337</v>
      </c>
      <c r="W157" s="13">
        <v>0.66666666666666663</v>
      </c>
      <c r="X157" s="13">
        <v>0.16666666666666674</v>
      </c>
      <c r="Y157" s="13">
        <v>0.375</v>
      </c>
      <c r="Z157" s="13">
        <v>1.75</v>
      </c>
      <c r="AA157" s="13">
        <v>-1.375</v>
      </c>
      <c r="AB157" s="13">
        <v>1.4</v>
      </c>
      <c r="AC157" s="13">
        <v>1</v>
      </c>
      <c r="AD157" s="13">
        <v>0.39999999999999991</v>
      </c>
      <c r="AE157" s="13">
        <v>1</v>
      </c>
      <c r="AF157" s="13">
        <v>1.5384615384615385</v>
      </c>
      <c r="AG157" s="13">
        <v>-0.53846153846153855</v>
      </c>
      <c r="AH157" s="13">
        <v>0</v>
      </c>
      <c r="AI157" s="13">
        <v>3</v>
      </c>
      <c r="AJ157" s="13">
        <v>9</v>
      </c>
      <c r="AK157" s="13">
        <v>31</v>
      </c>
      <c r="AL157" s="13">
        <v>0.6428571428571429</v>
      </c>
      <c r="AM157" s="13">
        <v>1.3478260869565217</v>
      </c>
    </row>
    <row r="158" spans="1:39" x14ac:dyDescent="0.3">
      <c r="A158" t="s">
        <v>47</v>
      </c>
      <c r="B158" t="s">
        <v>156</v>
      </c>
      <c r="C158" t="s">
        <v>35</v>
      </c>
      <c r="D158" t="s">
        <v>94</v>
      </c>
      <c r="E158" t="s">
        <v>43</v>
      </c>
      <c r="F158" s="11">
        <v>0.66666666666666663</v>
      </c>
      <c r="G158">
        <v>5962</v>
      </c>
      <c r="H158">
        <v>14</v>
      </c>
      <c r="I158" t="s">
        <v>0</v>
      </c>
      <c r="J158" t="s">
        <v>71</v>
      </c>
      <c r="K158">
        <v>1</v>
      </c>
      <c r="L158">
        <v>2</v>
      </c>
      <c r="M158" t="s">
        <v>31</v>
      </c>
      <c r="N158" t="s">
        <v>32</v>
      </c>
      <c r="O158" s="13">
        <v>-1</v>
      </c>
      <c r="P158" s="13">
        <v>1.2916666666666667</v>
      </c>
      <c r="Q158" s="13">
        <v>0.41666666666666669</v>
      </c>
      <c r="R158" s="13">
        <v>0.875</v>
      </c>
      <c r="S158" s="13">
        <v>1.4666666666666666</v>
      </c>
      <c r="T158" s="13">
        <v>1.5333333333333334</v>
      </c>
      <c r="U158" s="13">
        <v>-6.6666666666666874E-2</v>
      </c>
      <c r="V158" s="13">
        <v>1.4</v>
      </c>
      <c r="W158" s="13">
        <v>1</v>
      </c>
      <c r="X158" s="13">
        <v>0.39999999999999991</v>
      </c>
      <c r="Y158" s="13">
        <v>1.2142857142857142</v>
      </c>
      <c r="Z158" s="13">
        <v>1.5714285714285714</v>
      </c>
      <c r="AA158" s="13">
        <v>-0.35714285714285721</v>
      </c>
      <c r="AB158" s="13">
        <v>1.2857142857142858</v>
      </c>
      <c r="AC158" s="13">
        <v>1.8571428571428572</v>
      </c>
      <c r="AD158" s="13">
        <v>-0.5714285714285714</v>
      </c>
      <c r="AE158" s="13">
        <v>1.625</v>
      </c>
      <c r="AF158" s="13">
        <v>1.25</v>
      </c>
      <c r="AG158" s="13">
        <v>0.375</v>
      </c>
      <c r="AH158" s="13">
        <v>0</v>
      </c>
      <c r="AI158" s="13">
        <v>3</v>
      </c>
      <c r="AJ158" s="13">
        <v>34</v>
      </c>
      <c r="AK158" s="13">
        <v>18</v>
      </c>
      <c r="AL158" s="13">
        <v>1.4166666666666667</v>
      </c>
      <c r="AM158" s="13">
        <v>1.2</v>
      </c>
    </row>
    <row r="159" spans="1:39" x14ac:dyDescent="0.3">
      <c r="A159" t="s">
        <v>47</v>
      </c>
      <c r="B159" t="s">
        <v>99</v>
      </c>
      <c r="C159" t="s">
        <v>35</v>
      </c>
      <c r="D159" t="s">
        <v>94</v>
      </c>
      <c r="E159" t="s">
        <v>46</v>
      </c>
      <c r="F159" s="11">
        <v>0.77083333333333337</v>
      </c>
      <c r="G159">
        <v>4457</v>
      </c>
      <c r="H159">
        <v>4</v>
      </c>
      <c r="I159" t="s">
        <v>0</v>
      </c>
      <c r="J159" t="s">
        <v>49</v>
      </c>
      <c r="K159">
        <v>2</v>
      </c>
      <c r="L159">
        <v>0</v>
      </c>
      <c r="M159" t="s">
        <v>32</v>
      </c>
      <c r="N159" t="s">
        <v>31</v>
      </c>
      <c r="O159" s="13">
        <v>2</v>
      </c>
      <c r="P159" s="13">
        <v>1.28</v>
      </c>
      <c r="Q159" s="13">
        <v>0.48</v>
      </c>
      <c r="R159" s="13">
        <v>0.8</v>
      </c>
      <c r="S159" s="13">
        <v>0.76923076923076927</v>
      </c>
      <c r="T159" s="13">
        <v>1.3846153846153846</v>
      </c>
      <c r="U159" s="13">
        <v>-0.61538461538461531</v>
      </c>
      <c r="V159" s="13">
        <v>1.3636363636363635</v>
      </c>
      <c r="W159" s="13">
        <v>1.0909090909090908</v>
      </c>
      <c r="X159" s="13">
        <v>0.27272727272727271</v>
      </c>
      <c r="Y159" s="13">
        <v>1.2142857142857142</v>
      </c>
      <c r="Z159" s="13">
        <v>1.5714285714285714</v>
      </c>
      <c r="AA159" s="13">
        <v>-0.35714285714285721</v>
      </c>
      <c r="AB159" s="13">
        <v>0.7142857142857143</v>
      </c>
      <c r="AC159" s="13">
        <v>1.1428571428571428</v>
      </c>
      <c r="AD159" s="13">
        <v>-0.42857142857142849</v>
      </c>
      <c r="AE159" s="13">
        <v>0.83333333333333337</v>
      </c>
      <c r="AF159" s="13">
        <v>1.6666666666666667</v>
      </c>
      <c r="AG159" s="13">
        <v>-0.83333333333333337</v>
      </c>
      <c r="AH159" s="13">
        <v>3</v>
      </c>
      <c r="AI159" s="13">
        <v>0</v>
      </c>
      <c r="AJ159" s="13">
        <v>34</v>
      </c>
      <c r="AK159" s="13">
        <v>12</v>
      </c>
      <c r="AL159" s="13">
        <v>1.36</v>
      </c>
      <c r="AM159" s="13">
        <v>0.92307692307692313</v>
      </c>
    </row>
    <row r="160" spans="1:39" x14ac:dyDescent="0.3">
      <c r="A160" t="s">
        <v>47</v>
      </c>
      <c r="B160" t="s">
        <v>185</v>
      </c>
      <c r="C160" t="s">
        <v>35</v>
      </c>
      <c r="D160" t="s">
        <v>101</v>
      </c>
      <c r="E160" t="s">
        <v>43</v>
      </c>
      <c r="F160" s="11">
        <v>0.77083333333333337</v>
      </c>
      <c r="G160">
        <v>1716</v>
      </c>
      <c r="H160">
        <v>3</v>
      </c>
      <c r="I160" t="s">
        <v>76</v>
      </c>
      <c r="J160" t="s">
        <v>0</v>
      </c>
      <c r="K160">
        <v>1</v>
      </c>
      <c r="L160">
        <v>0</v>
      </c>
      <c r="M160" t="s">
        <v>32</v>
      </c>
      <c r="N160" t="s">
        <v>31</v>
      </c>
      <c r="O160" s="13">
        <v>1</v>
      </c>
      <c r="P160" s="13">
        <v>1.3571428571428572</v>
      </c>
      <c r="Q160" s="13">
        <v>0.7857142857142857</v>
      </c>
      <c r="R160" s="13">
        <v>0.57142857142857151</v>
      </c>
      <c r="S160" s="13">
        <v>1.3076923076923077</v>
      </c>
      <c r="T160" s="13">
        <v>1.3076923076923077</v>
      </c>
      <c r="U160" s="13">
        <v>0</v>
      </c>
      <c r="V160" s="13">
        <v>1.2857142857142858</v>
      </c>
      <c r="W160" s="13">
        <v>1.5714285714285714</v>
      </c>
      <c r="X160" s="13">
        <v>-0.28571428571428559</v>
      </c>
      <c r="Y160" s="13">
        <v>1.4285714285714286</v>
      </c>
      <c r="Z160" s="13">
        <v>2</v>
      </c>
      <c r="AA160" s="13">
        <v>-0.5714285714285714</v>
      </c>
      <c r="AB160" s="13">
        <v>1.4166666666666667</v>
      </c>
      <c r="AC160" s="13">
        <v>1</v>
      </c>
      <c r="AD160" s="13">
        <v>0.41666666666666674</v>
      </c>
      <c r="AE160" s="13">
        <v>1.2142857142857142</v>
      </c>
      <c r="AF160" s="13">
        <v>1.5714285714285714</v>
      </c>
      <c r="AG160" s="13">
        <v>-0.35714285714285721</v>
      </c>
      <c r="AH160" s="13">
        <v>3</v>
      </c>
      <c r="AI160" s="13">
        <v>0</v>
      </c>
      <c r="AJ160" s="13">
        <v>15</v>
      </c>
      <c r="AK160" s="13">
        <v>37</v>
      </c>
      <c r="AL160" s="13">
        <v>1.0714285714285714</v>
      </c>
      <c r="AM160" s="13">
        <v>1.4230769230769231</v>
      </c>
    </row>
    <row r="161" spans="1:39" x14ac:dyDescent="0.3">
      <c r="A161" t="s">
        <v>47</v>
      </c>
      <c r="B161" t="s">
        <v>186</v>
      </c>
      <c r="C161" t="s">
        <v>35</v>
      </c>
      <c r="D161" t="s">
        <v>101</v>
      </c>
      <c r="E161" t="s">
        <v>43</v>
      </c>
      <c r="F161" s="11">
        <v>0.77083333333333337</v>
      </c>
      <c r="G161">
        <v>3817</v>
      </c>
      <c r="H161">
        <v>7</v>
      </c>
      <c r="I161" t="s">
        <v>0</v>
      </c>
      <c r="J161" t="s">
        <v>56</v>
      </c>
      <c r="K161">
        <v>2</v>
      </c>
      <c r="L161">
        <v>1</v>
      </c>
      <c r="M161" t="s">
        <v>32</v>
      </c>
      <c r="N161" t="s">
        <v>31</v>
      </c>
      <c r="O161" s="13">
        <v>1</v>
      </c>
      <c r="P161" s="13">
        <v>1.2592592592592593</v>
      </c>
      <c r="Q161" s="13">
        <v>0.44444444444444442</v>
      </c>
      <c r="R161" s="13">
        <v>0.81481481481481488</v>
      </c>
      <c r="S161" s="13">
        <v>1.4285714285714286</v>
      </c>
      <c r="T161" s="13">
        <v>2.7142857142857144</v>
      </c>
      <c r="U161" s="13">
        <v>-1.2857142857142858</v>
      </c>
      <c r="V161" s="13">
        <v>1.4166666666666667</v>
      </c>
      <c r="W161" s="13">
        <v>1</v>
      </c>
      <c r="X161" s="13">
        <v>0.41666666666666674</v>
      </c>
      <c r="Y161" s="13">
        <v>1.1333333333333333</v>
      </c>
      <c r="Z161" s="13">
        <v>1.5333333333333334</v>
      </c>
      <c r="AA161" s="13">
        <v>-0.40000000000000013</v>
      </c>
      <c r="AB161" s="13">
        <v>2</v>
      </c>
      <c r="AC161" s="13">
        <v>2.5714285714285716</v>
      </c>
      <c r="AD161" s="13">
        <v>-0.57142857142857162</v>
      </c>
      <c r="AE161" s="13">
        <v>0.8571428571428571</v>
      </c>
      <c r="AF161" s="13">
        <v>2.8571428571428572</v>
      </c>
      <c r="AG161" s="13">
        <v>-2</v>
      </c>
      <c r="AH161" s="13">
        <v>3</v>
      </c>
      <c r="AI161" s="13">
        <v>0</v>
      </c>
      <c r="AJ161" s="13">
        <v>37</v>
      </c>
      <c r="AK161" s="13">
        <v>14</v>
      </c>
      <c r="AL161" s="13">
        <v>1.3703703703703705</v>
      </c>
      <c r="AM161" s="13">
        <v>1</v>
      </c>
    </row>
    <row r="162" spans="1:39" x14ac:dyDescent="0.3">
      <c r="A162" t="s">
        <v>47</v>
      </c>
      <c r="B162" t="s">
        <v>105</v>
      </c>
      <c r="C162" t="s">
        <v>106</v>
      </c>
      <c r="D162" t="s">
        <v>107</v>
      </c>
      <c r="E162" t="s">
        <v>43</v>
      </c>
      <c r="F162" s="11">
        <v>0.77083333333333337</v>
      </c>
      <c r="G162">
        <v>3877</v>
      </c>
      <c r="H162">
        <v>49</v>
      </c>
      <c r="I162" t="s">
        <v>0</v>
      </c>
      <c r="J162" t="s">
        <v>65</v>
      </c>
      <c r="K162">
        <v>2</v>
      </c>
      <c r="L162">
        <v>1</v>
      </c>
      <c r="M162" t="s">
        <v>32</v>
      </c>
      <c r="N162" t="s">
        <v>31</v>
      </c>
      <c r="O162" s="13">
        <v>1</v>
      </c>
      <c r="P162" s="13">
        <v>1.2857142857142858</v>
      </c>
      <c r="Q162" s="13">
        <v>0.4642857142857143</v>
      </c>
      <c r="R162" s="13">
        <v>0.82142857142857151</v>
      </c>
      <c r="S162" s="13">
        <v>0.7857142857142857</v>
      </c>
      <c r="T162" s="13">
        <v>2.8571428571428572</v>
      </c>
      <c r="U162" s="13">
        <v>-2.0714285714285716</v>
      </c>
      <c r="V162" s="13">
        <v>1.4615384615384615</v>
      </c>
      <c r="W162" s="13">
        <v>1</v>
      </c>
      <c r="X162" s="13">
        <v>0.46153846153846145</v>
      </c>
      <c r="Y162" s="13">
        <v>1.1333333333333333</v>
      </c>
      <c r="Z162" s="13">
        <v>1.5333333333333334</v>
      </c>
      <c r="AA162" s="13">
        <v>-0.40000000000000013</v>
      </c>
      <c r="AB162" s="13">
        <v>0.7142857142857143</v>
      </c>
      <c r="AC162" s="13">
        <v>2</v>
      </c>
      <c r="AD162" s="13">
        <v>-1.2857142857142856</v>
      </c>
      <c r="AE162" s="13">
        <v>0.8571428571428571</v>
      </c>
      <c r="AF162" s="13">
        <v>3.7142857142857144</v>
      </c>
      <c r="AG162" s="13">
        <v>-2.8571428571428572</v>
      </c>
      <c r="AH162" s="13">
        <v>3</v>
      </c>
      <c r="AI162" s="13">
        <v>0</v>
      </c>
      <c r="AJ162" s="13">
        <v>40</v>
      </c>
      <c r="AK162" s="13">
        <v>6</v>
      </c>
      <c r="AL162" s="13">
        <v>1.4285714285714286</v>
      </c>
      <c r="AM162" s="13">
        <v>0.42857142857142855</v>
      </c>
    </row>
    <row r="163" spans="1:39" x14ac:dyDescent="0.3">
      <c r="A163" t="s">
        <v>47</v>
      </c>
      <c r="B163" t="s">
        <v>159</v>
      </c>
      <c r="C163" t="s">
        <v>106</v>
      </c>
      <c r="D163" t="s">
        <v>107</v>
      </c>
      <c r="E163" t="s">
        <v>43</v>
      </c>
      <c r="F163" s="11">
        <v>0.77083333333333337</v>
      </c>
      <c r="G163">
        <v>3893</v>
      </c>
      <c r="H163">
        <v>7</v>
      </c>
      <c r="I163" t="s">
        <v>0</v>
      </c>
      <c r="J163" t="s">
        <v>58</v>
      </c>
      <c r="K163">
        <v>2</v>
      </c>
      <c r="L163">
        <v>0</v>
      </c>
      <c r="M163" t="s">
        <v>32</v>
      </c>
      <c r="N163" t="s">
        <v>31</v>
      </c>
      <c r="O163" s="13">
        <v>2</v>
      </c>
      <c r="P163" s="13">
        <v>1.3103448275862069</v>
      </c>
      <c r="Q163" s="13">
        <v>0.48275862068965519</v>
      </c>
      <c r="R163" s="13">
        <v>0.8275862068965516</v>
      </c>
      <c r="S163" s="13">
        <v>0.66666666666666663</v>
      </c>
      <c r="T163" s="13">
        <v>1.4666666666666666</v>
      </c>
      <c r="U163" s="13">
        <v>-0.79999999999999993</v>
      </c>
      <c r="V163" s="13">
        <v>1.5</v>
      </c>
      <c r="W163" s="13">
        <v>1</v>
      </c>
      <c r="X163" s="13">
        <v>0.5</v>
      </c>
      <c r="Y163" s="13">
        <v>1.1333333333333333</v>
      </c>
      <c r="Z163" s="13">
        <v>1.5333333333333334</v>
      </c>
      <c r="AA163" s="13">
        <v>-0.40000000000000013</v>
      </c>
      <c r="AB163" s="13">
        <v>1</v>
      </c>
      <c r="AC163" s="13">
        <v>1.1428571428571428</v>
      </c>
      <c r="AD163" s="13">
        <v>-0.14285714285714279</v>
      </c>
      <c r="AE163" s="13">
        <v>0.375</v>
      </c>
      <c r="AF163" s="13">
        <v>1.75</v>
      </c>
      <c r="AG163" s="13">
        <v>-1.375</v>
      </c>
      <c r="AH163" s="13">
        <v>3</v>
      </c>
      <c r="AI163" s="13">
        <v>0</v>
      </c>
      <c r="AJ163" s="13">
        <v>43</v>
      </c>
      <c r="AK163" s="13">
        <v>9</v>
      </c>
      <c r="AL163" s="13">
        <v>1.4827586206896552</v>
      </c>
      <c r="AM163" s="13">
        <v>0.6</v>
      </c>
    </row>
    <row r="164" spans="1:39" x14ac:dyDescent="0.3">
      <c r="A164" t="s">
        <v>47</v>
      </c>
      <c r="B164" t="s">
        <v>160</v>
      </c>
      <c r="C164" t="s">
        <v>106</v>
      </c>
      <c r="D164" t="s">
        <v>107</v>
      </c>
      <c r="E164" t="s">
        <v>43</v>
      </c>
      <c r="F164" s="11">
        <v>0.77083333333333337</v>
      </c>
      <c r="G164">
        <v>16695</v>
      </c>
      <c r="H164">
        <v>7</v>
      </c>
      <c r="I164" t="s">
        <v>71</v>
      </c>
      <c r="J164" t="s">
        <v>0</v>
      </c>
      <c r="K164">
        <v>2</v>
      </c>
      <c r="L164">
        <v>0</v>
      </c>
      <c r="M164" t="s">
        <v>32</v>
      </c>
      <c r="N164" t="s">
        <v>31</v>
      </c>
      <c r="O164" s="13">
        <v>2</v>
      </c>
      <c r="P164" s="13">
        <v>1.5</v>
      </c>
      <c r="Q164" s="13">
        <v>0.8125</v>
      </c>
      <c r="R164" s="13">
        <v>0.6875</v>
      </c>
      <c r="S164" s="13">
        <v>1.3333333333333333</v>
      </c>
      <c r="T164" s="13">
        <v>1.2333333333333334</v>
      </c>
      <c r="U164" s="13">
        <v>9.9999999999999867E-2</v>
      </c>
      <c r="V164" s="13">
        <v>1.2857142857142858</v>
      </c>
      <c r="W164" s="13">
        <v>1.8571428571428572</v>
      </c>
      <c r="X164" s="13">
        <v>-0.5714285714285714</v>
      </c>
      <c r="Y164" s="13">
        <v>1.6666666666666667</v>
      </c>
      <c r="Z164" s="13">
        <v>1.2222222222222223</v>
      </c>
      <c r="AA164" s="13">
        <v>0.44444444444444442</v>
      </c>
      <c r="AB164" s="13">
        <v>1.5333333333333334</v>
      </c>
      <c r="AC164" s="13">
        <v>0.93333333333333335</v>
      </c>
      <c r="AD164" s="13">
        <v>0.60000000000000009</v>
      </c>
      <c r="AE164" s="13">
        <v>1.1333333333333333</v>
      </c>
      <c r="AF164" s="13">
        <v>1.5333333333333334</v>
      </c>
      <c r="AG164" s="13">
        <v>-0.40000000000000013</v>
      </c>
      <c r="AH164" s="13">
        <v>3</v>
      </c>
      <c r="AI164" s="13">
        <v>0</v>
      </c>
      <c r="AJ164" s="13">
        <v>21</v>
      </c>
      <c r="AK164" s="13">
        <v>46</v>
      </c>
      <c r="AL164" s="13">
        <v>1.3125</v>
      </c>
      <c r="AM164" s="13">
        <v>1.5333333333333334</v>
      </c>
    </row>
    <row r="165" spans="1:39" x14ac:dyDescent="0.3">
      <c r="A165" t="s">
        <v>47</v>
      </c>
      <c r="B165" t="s">
        <v>162</v>
      </c>
      <c r="C165" t="s">
        <v>106</v>
      </c>
      <c r="D165" t="s">
        <v>117</v>
      </c>
      <c r="E165" t="s">
        <v>43</v>
      </c>
      <c r="F165" s="11">
        <v>0.77083333333333337</v>
      </c>
      <c r="G165">
        <v>2635</v>
      </c>
      <c r="H165">
        <v>7</v>
      </c>
      <c r="I165" t="s">
        <v>49</v>
      </c>
      <c r="J165" t="s">
        <v>0</v>
      </c>
      <c r="K165">
        <v>0</v>
      </c>
      <c r="L165">
        <v>3</v>
      </c>
      <c r="M165" t="s">
        <v>31</v>
      </c>
      <c r="N165" t="s">
        <v>32</v>
      </c>
      <c r="O165" s="13">
        <v>-3</v>
      </c>
      <c r="P165" s="13">
        <v>0.7142857142857143</v>
      </c>
      <c r="Q165" s="13">
        <v>0.5714285714285714</v>
      </c>
      <c r="R165" s="13">
        <v>0.1428571428571429</v>
      </c>
      <c r="S165" s="13">
        <v>1.2903225806451613</v>
      </c>
      <c r="T165" s="13">
        <v>1.2580645161290323</v>
      </c>
      <c r="U165" s="13">
        <v>3.2258064516129004E-2</v>
      </c>
      <c r="V165" s="13">
        <v>0.7142857142857143</v>
      </c>
      <c r="W165" s="13">
        <v>1.1428571428571428</v>
      </c>
      <c r="X165" s="13">
        <v>-0.42857142857142849</v>
      </c>
      <c r="Y165" s="13">
        <v>0.7142857142857143</v>
      </c>
      <c r="Z165" s="13">
        <v>1.7142857142857142</v>
      </c>
      <c r="AA165" s="13">
        <v>-0.99999999999999989</v>
      </c>
      <c r="AB165" s="13">
        <v>1.5333333333333334</v>
      </c>
      <c r="AC165" s="13">
        <v>0.93333333333333335</v>
      </c>
      <c r="AD165" s="13">
        <v>0.60000000000000009</v>
      </c>
      <c r="AE165" s="13">
        <v>1.0625</v>
      </c>
      <c r="AF165" s="13">
        <v>1.5625</v>
      </c>
      <c r="AG165" s="13">
        <v>-0.5</v>
      </c>
      <c r="AH165" s="13">
        <v>0</v>
      </c>
      <c r="AI165" s="13">
        <v>3</v>
      </c>
      <c r="AJ165" s="13">
        <v>12</v>
      </c>
      <c r="AK165" s="13">
        <v>46</v>
      </c>
      <c r="AL165" s="13">
        <v>0.8571428571428571</v>
      </c>
      <c r="AM165" s="13">
        <v>1.4838709677419355</v>
      </c>
    </row>
    <row r="166" spans="1:39" x14ac:dyDescent="0.3">
      <c r="A166" t="s">
        <v>47</v>
      </c>
      <c r="B166" t="s">
        <v>188</v>
      </c>
      <c r="C166" t="s">
        <v>106</v>
      </c>
      <c r="D166" t="s">
        <v>117</v>
      </c>
      <c r="E166" t="s">
        <v>43</v>
      </c>
      <c r="F166" s="11">
        <v>0.77083333333333337</v>
      </c>
      <c r="G166">
        <v>4145</v>
      </c>
      <c r="H166">
        <v>7</v>
      </c>
      <c r="I166" t="s">
        <v>0</v>
      </c>
      <c r="J166" t="s">
        <v>76</v>
      </c>
      <c r="K166">
        <v>3</v>
      </c>
      <c r="L166">
        <v>1</v>
      </c>
      <c r="M166" t="s">
        <v>32</v>
      </c>
      <c r="N166" t="s">
        <v>31</v>
      </c>
      <c r="O166" s="13">
        <v>2</v>
      </c>
      <c r="P166" s="13">
        <v>1.34375</v>
      </c>
      <c r="Q166" s="13">
        <v>0.4375</v>
      </c>
      <c r="R166" s="13">
        <v>0.90625</v>
      </c>
      <c r="S166" s="13">
        <v>1.3333333333333333</v>
      </c>
      <c r="T166" s="13">
        <v>1.6666666666666667</v>
      </c>
      <c r="U166" s="13">
        <v>-0.33333333333333348</v>
      </c>
      <c r="V166" s="13">
        <v>1.5333333333333334</v>
      </c>
      <c r="W166" s="13">
        <v>0.93333333333333335</v>
      </c>
      <c r="X166" s="13">
        <v>0.60000000000000009</v>
      </c>
      <c r="Y166" s="13">
        <v>1.1764705882352942</v>
      </c>
      <c r="Z166" s="13">
        <v>1.4705882352941178</v>
      </c>
      <c r="AA166" s="13">
        <v>-0.29411764705882359</v>
      </c>
      <c r="AB166" s="13">
        <v>1.25</v>
      </c>
      <c r="AC166" s="13">
        <v>1.375</v>
      </c>
      <c r="AD166" s="13">
        <v>-0.125</v>
      </c>
      <c r="AE166" s="13">
        <v>1.4285714285714286</v>
      </c>
      <c r="AF166" s="13">
        <v>2</v>
      </c>
      <c r="AG166" s="13">
        <v>-0.5714285714285714</v>
      </c>
      <c r="AH166" s="13">
        <v>3</v>
      </c>
      <c r="AI166" s="13">
        <v>0</v>
      </c>
      <c r="AJ166" s="13">
        <v>49</v>
      </c>
      <c r="AK166" s="13">
        <v>18</v>
      </c>
      <c r="AL166" s="13">
        <v>1.53125</v>
      </c>
      <c r="AM166" s="13">
        <v>1.2</v>
      </c>
    </row>
    <row r="167" spans="1:39" x14ac:dyDescent="0.3">
      <c r="A167" t="s">
        <v>47</v>
      </c>
      <c r="B167" t="s">
        <v>123</v>
      </c>
      <c r="C167" t="s">
        <v>106</v>
      </c>
      <c r="D167" t="s">
        <v>117</v>
      </c>
      <c r="E167" t="s">
        <v>43</v>
      </c>
      <c r="F167" s="11">
        <v>0.66666666666666663</v>
      </c>
      <c r="G167">
        <v>2500</v>
      </c>
      <c r="H167">
        <v>14</v>
      </c>
      <c r="I167" t="s">
        <v>56</v>
      </c>
      <c r="J167" t="s">
        <v>0</v>
      </c>
      <c r="K167">
        <v>0</v>
      </c>
      <c r="L167">
        <v>1</v>
      </c>
      <c r="M167" t="s">
        <v>31</v>
      </c>
      <c r="N167" t="s">
        <v>32</v>
      </c>
      <c r="O167" s="13">
        <v>-1</v>
      </c>
      <c r="P167" s="13">
        <v>1.4</v>
      </c>
      <c r="Q167" s="13">
        <v>1.2</v>
      </c>
      <c r="R167" s="13">
        <v>0.19999999999999996</v>
      </c>
      <c r="S167" s="13">
        <v>1.393939393939394</v>
      </c>
      <c r="T167" s="13">
        <v>1.2121212121212122</v>
      </c>
      <c r="U167" s="13">
        <v>0.18181818181818188</v>
      </c>
      <c r="V167" s="13">
        <v>2</v>
      </c>
      <c r="W167" s="13">
        <v>2.5714285714285716</v>
      </c>
      <c r="X167" s="13">
        <v>-0.57142857142857162</v>
      </c>
      <c r="Y167" s="13">
        <v>0.875</v>
      </c>
      <c r="Z167" s="13">
        <v>2.75</v>
      </c>
      <c r="AA167" s="13">
        <v>-1.875</v>
      </c>
      <c r="AB167" s="13">
        <v>1.625</v>
      </c>
      <c r="AC167" s="13">
        <v>0.9375</v>
      </c>
      <c r="AD167" s="13">
        <v>0.6875</v>
      </c>
      <c r="AE167" s="13">
        <v>1.1764705882352942</v>
      </c>
      <c r="AF167" s="13">
        <v>1.4705882352941178</v>
      </c>
      <c r="AG167" s="13">
        <v>-0.29411764705882359</v>
      </c>
      <c r="AH167" s="13">
        <v>0</v>
      </c>
      <c r="AI167" s="13">
        <v>3</v>
      </c>
      <c r="AJ167" s="13">
        <v>14</v>
      </c>
      <c r="AK167" s="13">
        <v>52</v>
      </c>
      <c r="AL167" s="13">
        <v>0.93333333333333335</v>
      </c>
      <c r="AM167" s="13">
        <v>1.5757575757575757</v>
      </c>
    </row>
    <row r="168" spans="1:39" x14ac:dyDescent="0.3">
      <c r="A168" t="s">
        <v>47</v>
      </c>
      <c r="B168" t="s">
        <v>189</v>
      </c>
      <c r="C168" t="s">
        <v>106</v>
      </c>
      <c r="D168" t="s">
        <v>125</v>
      </c>
      <c r="E168" t="s">
        <v>43</v>
      </c>
      <c r="F168" s="11">
        <v>0.77083333333333337</v>
      </c>
      <c r="G168">
        <v>2956</v>
      </c>
      <c r="H168">
        <v>6</v>
      </c>
      <c r="I168" t="s">
        <v>65</v>
      </c>
      <c r="J168" t="s">
        <v>0</v>
      </c>
      <c r="K168">
        <v>1</v>
      </c>
      <c r="L168">
        <v>3</v>
      </c>
      <c r="M168" t="s">
        <v>31</v>
      </c>
      <c r="N168" t="s">
        <v>32</v>
      </c>
      <c r="O168" s="13">
        <v>-2</v>
      </c>
      <c r="P168" s="13">
        <v>0.8</v>
      </c>
      <c r="Q168" s="13">
        <v>0.93333333333333335</v>
      </c>
      <c r="R168" s="13">
        <v>-0.1333333333333333</v>
      </c>
      <c r="S168" s="13">
        <v>1.3823529411764706</v>
      </c>
      <c r="T168" s="13">
        <v>1.1764705882352942</v>
      </c>
      <c r="U168" s="13">
        <v>0.20588235294117641</v>
      </c>
      <c r="V168" s="13">
        <v>0.7142857142857143</v>
      </c>
      <c r="W168" s="13">
        <v>2</v>
      </c>
      <c r="X168" s="13">
        <v>-1.2857142857142856</v>
      </c>
      <c r="Y168" s="13">
        <v>0.875</v>
      </c>
      <c r="Z168" s="13">
        <v>3.5</v>
      </c>
      <c r="AA168" s="13">
        <v>-2.625</v>
      </c>
      <c r="AB168" s="13">
        <v>1.625</v>
      </c>
      <c r="AC168" s="13">
        <v>0.9375</v>
      </c>
      <c r="AD168" s="13">
        <v>0.6875</v>
      </c>
      <c r="AE168" s="13">
        <v>1.1666666666666667</v>
      </c>
      <c r="AF168" s="13">
        <v>1.3888888888888888</v>
      </c>
      <c r="AG168" s="13">
        <v>-0.2222222222222221</v>
      </c>
      <c r="AH168" s="13">
        <v>0</v>
      </c>
      <c r="AI168" s="13">
        <v>3</v>
      </c>
      <c r="AJ168" s="13">
        <v>6</v>
      </c>
      <c r="AK168" s="13">
        <v>55</v>
      </c>
      <c r="AL168" s="13">
        <v>0.4</v>
      </c>
      <c r="AM168" s="13">
        <v>1.6176470588235294</v>
      </c>
    </row>
    <row r="169" spans="1:39" x14ac:dyDescent="0.3">
      <c r="A169" t="s">
        <v>47</v>
      </c>
      <c r="B169" t="s">
        <v>165</v>
      </c>
      <c r="C169" t="s">
        <v>106</v>
      </c>
      <c r="D169" t="s">
        <v>125</v>
      </c>
      <c r="E169" t="s">
        <v>43</v>
      </c>
      <c r="F169" s="11">
        <v>0.77083333333333337</v>
      </c>
      <c r="G169">
        <v>3776</v>
      </c>
      <c r="H169">
        <v>7</v>
      </c>
      <c r="I169" t="s">
        <v>58</v>
      </c>
      <c r="J169" t="s">
        <v>0</v>
      </c>
      <c r="K169">
        <v>0</v>
      </c>
      <c r="L169">
        <v>2</v>
      </c>
      <c r="M169" t="s">
        <v>31</v>
      </c>
      <c r="N169" t="s">
        <v>32</v>
      </c>
      <c r="O169" s="13">
        <v>-2</v>
      </c>
      <c r="P169" s="13">
        <v>0.625</v>
      </c>
      <c r="Q169" s="13">
        <v>0.5</v>
      </c>
      <c r="R169" s="13">
        <v>0.125</v>
      </c>
      <c r="S169" s="13">
        <v>1.4285714285714286</v>
      </c>
      <c r="T169" s="13">
        <v>1.1714285714285715</v>
      </c>
      <c r="U169" s="13">
        <v>0.25714285714285712</v>
      </c>
      <c r="V169" s="13">
        <v>1</v>
      </c>
      <c r="W169" s="13">
        <v>1.1428571428571428</v>
      </c>
      <c r="X169" s="13">
        <v>-0.14285714285714279</v>
      </c>
      <c r="Y169" s="13">
        <v>0.33333333333333331</v>
      </c>
      <c r="Z169" s="13">
        <v>1.7777777777777777</v>
      </c>
      <c r="AA169" s="13">
        <v>-1.4444444444444444</v>
      </c>
      <c r="AB169" s="13">
        <v>1.625</v>
      </c>
      <c r="AC169" s="13">
        <v>0.9375</v>
      </c>
      <c r="AD169" s="13">
        <v>0.6875</v>
      </c>
      <c r="AE169" s="13">
        <v>1.263157894736842</v>
      </c>
      <c r="AF169" s="13">
        <v>1.368421052631579</v>
      </c>
      <c r="AG169" s="13">
        <v>-0.10526315789473695</v>
      </c>
      <c r="AH169" s="13">
        <v>0</v>
      </c>
      <c r="AI169" s="13">
        <v>3</v>
      </c>
      <c r="AJ169" s="13">
        <v>9</v>
      </c>
      <c r="AK169" s="13">
        <v>58</v>
      </c>
      <c r="AL169" s="13">
        <v>0.5625</v>
      </c>
      <c r="AM169" s="13">
        <v>1.6571428571428573</v>
      </c>
    </row>
    <row r="170" spans="1:39" x14ac:dyDescent="0.3">
      <c r="A170" t="s">
        <v>47</v>
      </c>
      <c r="B170" t="s">
        <v>166</v>
      </c>
      <c r="C170" t="s">
        <v>106</v>
      </c>
      <c r="D170" t="s">
        <v>135</v>
      </c>
      <c r="E170" t="s">
        <v>43</v>
      </c>
      <c r="F170" s="11">
        <v>0.66666666666666663</v>
      </c>
      <c r="G170">
        <v>6009</v>
      </c>
      <c r="H170">
        <v>7</v>
      </c>
      <c r="I170" t="s">
        <v>0</v>
      </c>
      <c r="J170" t="s">
        <v>71</v>
      </c>
      <c r="K170">
        <v>0</v>
      </c>
      <c r="L170">
        <v>2</v>
      </c>
      <c r="M170" t="s">
        <v>31</v>
      </c>
      <c r="N170" t="s">
        <v>32</v>
      </c>
      <c r="O170" s="13">
        <v>-2</v>
      </c>
      <c r="P170" s="13">
        <v>1.4444444444444444</v>
      </c>
      <c r="Q170" s="13">
        <v>0.41666666666666669</v>
      </c>
      <c r="R170" s="13">
        <v>1.0277777777777777</v>
      </c>
      <c r="S170" s="13">
        <v>1.5294117647058822</v>
      </c>
      <c r="T170" s="13">
        <v>1.411764705882353</v>
      </c>
      <c r="U170" s="13">
        <v>0.11764705882352922</v>
      </c>
      <c r="V170" s="13">
        <v>1.625</v>
      </c>
      <c r="W170" s="13">
        <v>0.9375</v>
      </c>
      <c r="X170" s="13">
        <v>0.6875</v>
      </c>
      <c r="Y170" s="13">
        <v>1.3</v>
      </c>
      <c r="Z170" s="13">
        <v>1.3</v>
      </c>
      <c r="AA170" s="13">
        <v>0</v>
      </c>
      <c r="AB170" s="13">
        <v>1.375</v>
      </c>
      <c r="AC170" s="13">
        <v>1.625</v>
      </c>
      <c r="AD170" s="13">
        <v>-0.25</v>
      </c>
      <c r="AE170" s="13">
        <v>1.6666666666666667</v>
      </c>
      <c r="AF170" s="13">
        <v>1.2222222222222223</v>
      </c>
      <c r="AG170" s="13">
        <v>0.44444444444444442</v>
      </c>
      <c r="AH170" s="13">
        <v>0</v>
      </c>
      <c r="AI170" s="13">
        <v>3</v>
      </c>
      <c r="AJ170" s="13">
        <v>61</v>
      </c>
      <c r="AK170" s="13">
        <v>24</v>
      </c>
      <c r="AL170" s="13">
        <v>1.6944444444444444</v>
      </c>
      <c r="AM170" s="13">
        <v>1.411764705882353</v>
      </c>
    </row>
    <row r="171" spans="1:39" x14ac:dyDescent="0.3">
      <c r="A171" t="s">
        <v>47</v>
      </c>
      <c r="B171" t="s">
        <v>139</v>
      </c>
      <c r="C171" t="s">
        <v>106</v>
      </c>
      <c r="D171" t="s">
        <v>135</v>
      </c>
      <c r="E171" t="s">
        <v>64</v>
      </c>
      <c r="F171" s="11">
        <v>0.6875</v>
      </c>
      <c r="G171">
        <v>5468</v>
      </c>
      <c r="H171">
        <v>8</v>
      </c>
      <c r="I171" t="s">
        <v>0</v>
      </c>
      <c r="J171" t="s">
        <v>49</v>
      </c>
      <c r="K171">
        <v>1</v>
      </c>
      <c r="L171">
        <v>3</v>
      </c>
      <c r="M171" t="s">
        <v>31</v>
      </c>
      <c r="N171" t="s">
        <v>32</v>
      </c>
      <c r="O171" s="13">
        <v>-2</v>
      </c>
      <c r="P171" s="13">
        <v>1.4054054054054055</v>
      </c>
      <c r="Q171" s="13">
        <v>0.45945945945945948</v>
      </c>
      <c r="R171" s="13">
        <v>0.94594594594594605</v>
      </c>
      <c r="S171" s="13">
        <v>0.66666666666666663</v>
      </c>
      <c r="T171" s="13">
        <v>1.5333333333333334</v>
      </c>
      <c r="U171" s="13">
        <v>-0.86666666666666681</v>
      </c>
      <c r="V171" s="13">
        <v>1.5294117647058822</v>
      </c>
      <c r="W171" s="13">
        <v>1</v>
      </c>
      <c r="X171" s="13">
        <v>0.52941176470588225</v>
      </c>
      <c r="Y171" s="13">
        <v>1.3</v>
      </c>
      <c r="Z171" s="13">
        <v>1.3</v>
      </c>
      <c r="AA171" s="13">
        <v>0</v>
      </c>
      <c r="AB171" s="13">
        <v>0.625</v>
      </c>
      <c r="AC171" s="13">
        <v>1.375</v>
      </c>
      <c r="AD171" s="13">
        <v>-0.75</v>
      </c>
      <c r="AE171" s="13">
        <v>0.7142857142857143</v>
      </c>
      <c r="AF171" s="13">
        <v>1.7142857142857142</v>
      </c>
      <c r="AG171" s="13">
        <v>-0.99999999999999989</v>
      </c>
      <c r="AH171" s="13">
        <v>0</v>
      </c>
      <c r="AI171" s="13">
        <v>3</v>
      </c>
      <c r="AJ171" s="13">
        <v>61</v>
      </c>
      <c r="AK171" s="13">
        <v>12</v>
      </c>
      <c r="AL171" s="13">
        <v>1.6486486486486487</v>
      </c>
      <c r="AM171" s="13">
        <v>0.8</v>
      </c>
    </row>
    <row r="172" spans="1:39" x14ac:dyDescent="0.3">
      <c r="A172" t="s">
        <v>47</v>
      </c>
      <c r="B172" t="s">
        <v>140</v>
      </c>
      <c r="C172" t="s">
        <v>106</v>
      </c>
      <c r="D172" t="s">
        <v>135</v>
      </c>
      <c r="E172" t="s">
        <v>64</v>
      </c>
      <c r="F172" s="11">
        <v>0.72916666666666663</v>
      </c>
      <c r="G172">
        <v>2901</v>
      </c>
      <c r="H172">
        <v>7</v>
      </c>
      <c r="I172" t="s">
        <v>76</v>
      </c>
      <c r="J172" t="s">
        <v>0</v>
      </c>
      <c r="K172">
        <v>2</v>
      </c>
      <c r="L172">
        <v>1</v>
      </c>
      <c r="M172" t="s">
        <v>32</v>
      </c>
      <c r="N172" t="s">
        <v>31</v>
      </c>
      <c r="O172" s="13">
        <v>1</v>
      </c>
      <c r="P172" s="13">
        <v>1.3125</v>
      </c>
      <c r="Q172" s="13">
        <v>0.6875</v>
      </c>
      <c r="R172" s="13">
        <v>0.625</v>
      </c>
      <c r="S172" s="13">
        <v>1.3947368421052631</v>
      </c>
      <c r="T172" s="13">
        <v>1.2105263157894737</v>
      </c>
      <c r="U172" s="13">
        <v>0.18421052631578938</v>
      </c>
      <c r="V172" s="13">
        <v>1.25</v>
      </c>
      <c r="W172" s="13">
        <v>1.375</v>
      </c>
      <c r="X172" s="13">
        <v>-0.125</v>
      </c>
      <c r="Y172" s="13">
        <v>1.375</v>
      </c>
      <c r="Z172" s="13">
        <v>2.125</v>
      </c>
      <c r="AA172" s="13">
        <v>-0.75</v>
      </c>
      <c r="AB172" s="13">
        <v>1.5</v>
      </c>
      <c r="AC172" s="13">
        <v>1.1111111111111112</v>
      </c>
      <c r="AD172" s="13">
        <v>0.38888888888888884</v>
      </c>
      <c r="AE172" s="13">
        <v>1.3</v>
      </c>
      <c r="AF172" s="13">
        <v>1.3</v>
      </c>
      <c r="AG172" s="13">
        <v>0</v>
      </c>
      <c r="AH172" s="13">
        <v>3</v>
      </c>
      <c r="AI172" s="13">
        <v>0</v>
      </c>
      <c r="AJ172" s="13">
        <v>18</v>
      </c>
      <c r="AK172" s="13">
        <v>61</v>
      </c>
      <c r="AL172" s="13">
        <v>1.125</v>
      </c>
      <c r="AM172" s="13">
        <v>1.6052631578947369</v>
      </c>
    </row>
    <row r="173" spans="1:39" x14ac:dyDescent="0.3">
      <c r="A173" t="s">
        <v>41</v>
      </c>
      <c r="B173" t="s">
        <v>197</v>
      </c>
      <c r="C173" t="s">
        <v>35</v>
      </c>
      <c r="D173" t="s">
        <v>36</v>
      </c>
      <c r="E173" t="s">
        <v>37</v>
      </c>
      <c r="F173" s="11">
        <v>0.77083333333333337</v>
      </c>
      <c r="G173">
        <v>700</v>
      </c>
      <c r="H173">
        <v>45</v>
      </c>
      <c r="I173" t="s">
        <v>115</v>
      </c>
      <c r="J173" t="s">
        <v>65</v>
      </c>
      <c r="K173">
        <v>2</v>
      </c>
      <c r="L173">
        <v>1</v>
      </c>
      <c r="M173" t="s">
        <v>32</v>
      </c>
      <c r="N173" t="s">
        <v>31</v>
      </c>
      <c r="O173" s="13">
        <v>1</v>
      </c>
      <c r="P173" s="13">
        <v>0</v>
      </c>
      <c r="Q173" s="13">
        <v>0</v>
      </c>
      <c r="R173" s="13">
        <v>0</v>
      </c>
      <c r="S173" s="13">
        <v>0.8125</v>
      </c>
      <c r="T173" s="13">
        <v>2.8125</v>
      </c>
      <c r="U173" s="13">
        <v>-2</v>
      </c>
      <c r="V173" s="13">
        <v>0</v>
      </c>
      <c r="W173" s="13">
        <v>0</v>
      </c>
      <c r="X173" s="13">
        <v>0</v>
      </c>
      <c r="Y173" s="13">
        <v>0</v>
      </c>
      <c r="Z173" s="13">
        <v>7</v>
      </c>
      <c r="AA173" s="13">
        <v>-7</v>
      </c>
      <c r="AB173" s="13">
        <v>0.75</v>
      </c>
      <c r="AC173" s="13">
        <v>2.125</v>
      </c>
      <c r="AD173" s="13">
        <v>-1.375</v>
      </c>
      <c r="AE173" s="13">
        <v>0.875</v>
      </c>
      <c r="AF173" s="13">
        <v>3.5</v>
      </c>
      <c r="AG173" s="13">
        <v>-2.625</v>
      </c>
      <c r="AH173" s="13">
        <v>3</v>
      </c>
      <c r="AI173" s="13">
        <v>0</v>
      </c>
      <c r="AJ173" s="13">
        <v>0</v>
      </c>
      <c r="AK173" s="13">
        <v>6</v>
      </c>
      <c r="AL173" s="13">
        <v>0</v>
      </c>
      <c r="AM173" s="13">
        <v>0.375</v>
      </c>
    </row>
    <row r="174" spans="1:39" x14ac:dyDescent="0.3">
      <c r="A174" t="s">
        <v>47</v>
      </c>
      <c r="B174" t="s">
        <v>52</v>
      </c>
      <c r="C174" t="s">
        <v>35</v>
      </c>
      <c r="D174" t="s">
        <v>36</v>
      </c>
      <c r="E174" t="s">
        <v>43</v>
      </c>
      <c r="F174" s="11">
        <v>0.77083333333333337</v>
      </c>
      <c r="G174">
        <v>6139</v>
      </c>
      <c r="H174">
        <v>6</v>
      </c>
      <c r="I174" t="s">
        <v>65</v>
      </c>
      <c r="J174" t="s">
        <v>71</v>
      </c>
      <c r="K174">
        <v>1</v>
      </c>
      <c r="L174">
        <v>4</v>
      </c>
      <c r="M174" t="s">
        <v>31</v>
      </c>
      <c r="N174" t="s">
        <v>32</v>
      </c>
      <c r="O174" s="13">
        <v>-3</v>
      </c>
      <c r="P174" s="13">
        <v>0.82352941176470584</v>
      </c>
      <c r="Q174" s="13">
        <v>1</v>
      </c>
      <c r="R174" s="13">
        <v>-0.17647058823529416</v>
      </c>
      <c r="S174" s="13">
        <v>1.5555555555555556</v>
      </c>
      <c r="T174" s="13">
        <v>1.3333333333333333</v>
      </c>
      <c r="U174" s="13">
        <v>0.22222222222222232</v>
      </c>
      <c r="V174" s="13">
        <v>0.75</v>
      </c>
      <c r="W174" s="13">
        <v>2.125</v>
      </c>
      <c r="X174" s="13">
        <v>-1.375</v>
      </c>
      <c r="Y174" s="13">
        <v>0.88888888888888884</v>
      </c>
      <c r="Z174" s="13">
        <v>3.3333333333333335</v>
      </c>
      <c r="AA174" s="13">
        <v>-2.4444444444444446</v>
      </c>
      <c r="AB174" s="13">
        <v>1.375</v>
      </c>
      <c r="AC174" s="13">
        <v>1.625</v>
      </c>
      <c r="AD174" s="13">
        <v>-0.25</v>
      </c>
      <c r="AE174" s="13">
        <v>1.7</v>
      </c>
      <c r="AF174" s="13">
        <v>1.1000000000000001</v>
      </c>
      <c r="AG174" s="13">
        <v>0.59999999999999987</v>
      </c>
      <c r="AH174" s="13">
        <v>0</v>
      </c>
      <c r="AI174" s="13">
        <v>3</v>
      </c>
      <c r="AJ174" s="13">
        <v>6</v>
      </c>
      <c r="AK174" s="13">
        <v>27</v>
      </c>
      <c r="AL174" s="13">
        <v>0.35294117647058826</v>
      </c>
      <c r="AM174" s="13">
        <v>1.5</v>
      </c>
    </row>
    <row r="175" spans="1:39" x14ac:dyDescent="0.3">
      <c r="A175" t="s">
        <v>47</v>
      </c>
      <c r="B175" t="s">
        <v>57</v>
      </c>
      <c r="C175" t="s">
        <v>35</v>
      </c>
      <c r="D175" t="s">
        <v>54</v>
      </c>
      <c r="E175" t="s">
        <v>43</v>
      </c>
      <c r="F175" s="11">
        <v>0.77083333333333337</v>
      </c>
      <c r="G175">
        <v>2886</v>
      </c>
      <c r="H175">
        <v>7</v>
      </c>
      <c r="I175" t="s">
        <v>65</v>
      </c>
      <c r="J175" t="s">
        <v>76</v>
      </c>
      <c r="K175">
        <v>0</v>
      </c>
      <c r="L175">
        <v>0</v>
      </c>
      <c r="M175" t="s">
        <v>30</v>
      </c>
      <c r="N175" t="s">
        <v>30</v>
      </c>
      <c r="O175" s="13">
        <v>0</v>
      </c>
      <c r="P175" s="13">
        <v>0.83333333333333337</v>
      </c>
      <c r="Q175" s="13">
        <v>1.1666666666666667</v>
      </c>
      <c r="R175" s="13">
        <v>-0.33333333333333337</v>
      </c>
      <c r="S175" s="13">
        <v>1.3529411764705883</v>
      </c>
      <c r="T175" s="13">
        <v>1.7058823529411764</v>
      </c>
      <c r="U175" s="13">
        <v>-0.35294117647058809</v>
      </c>
      <c r="V175" s="13">
        <v>0.77777777777777779</v>
      </c>
      <c r="W175" s="13">
        <v>2.3333333333333335</v>
      </c>
      <c r="X175" s="13">
        <v>-1.5555555555555558</v>
      </c>
      <c r="Y175" s="13">
        <v>0.88888888888888884</v>
      </c>
      <c r="Z175" s="13">
        <v>3.3333333333333335</v>
      </c>
      <c r="AA175" s="13">
        <v>-2.4444444444444446</v>
      </c>
      <c r="AB175" s="13">
        <v>1.3333333333333333</v>
      </c>
      <c r="AC175" s="13">
        <v>1.3333333333333333</v>
      </c>
      <c r="AD175" s="13">
        <v>0</v>
      </c>
      <c r="AE175" s="13">
        <v>1.375</v>
      </c>
      <c r="AF175" s="13">
        <v>2.125</v>
      </c>
      <c r="AG175" s="13">
        <v>-0.75</v>
      </c>
      <c r="AH175" s="13">
        <v>1</v>
      </c>
      <c r="AI175" s="13">
        <v>1</v>
      </c>
      <c r="AJ175" s="13">
        <v>6</v>
      </c>
      <c r="AK175" s="13">
        <v>21</v>
      </c>
      <c r="AL175" s="13">
        <v>0.33333333333333331</v>
      </c>
      <c r="AM175" s="13">
        <v>1.2352941176470589</v>
      </c>
    </row>
    <row r="176" spans="1:39" x14ac:dyDescent="0.3">
      <c r="A176" t="s">
        <v>47</v>
      </c>
      <c r="B176" t="s">
        <v>192</v>
      </c>
      <c r="C176" t="s">
        <v>35</v>
      </c>
      <c r="D176" t="s">
        <v>54</v>
      </c>
      <c r="E176" t="s">
        <v>43</v>
      </c>
      <c r="F176" s="11">
        <v>0.66666666666666663</v>
      </c>
      <c r="G176">
        <v>3120</v>
      </c>
      <c r="H176">
        <v>6</v>
      </c>
      <c r="I176" t="s">
        <v>49</v>
      </c>
      <c r="J176" t="s">
        <v>65</v>
      </c>
      <c r="K176">
        <v>2</v>
      </c>
      <c r="L176">
        <v>1</v>
      </c>
      <c r="M176" t="s">
        <v>32</v>
      </c>
      <c r="N176" t="s">
        <v>31</v>
      </c>
      <c r="O176" s="13">
        <v>1</v>
      </c>
      <c r="P176" s="13">
        <v>0.8125</v>
      </c>
      <c r="Q176" s="13">
        <v>0.6875</v>
      </c>
      <c r="R176" s="13">
        <v>0.125</v>
      </c>
      <c r="S176" s="13">
        <v>0.78947368421052633</v>
      </c>
      <c r="T176" s="13">
        <v>2.6842105263157894</v>
      </c>
      <c r="U176" s="13">
        <v>-1.8947368421052631</v>
      </c>
      <c r="V176" s="13">
        <v>0.625</v>
      </c>
      <c r="W176" s="13">
        <v>1.375</v>
      </c>
      <c r="X176" s="13">
        <v>-0.75</v>
      </c>
      <c r="Y176" s="13">
        <v>1</v>
      </c>
      <c r="Z176" s="13">
        <v>1.625</v>
      </c>
      <c r="AA176" s="13">
        <v>-0.625</v>
      </c>
      <c r="AB176" s="13">
        <v>0.7</v>
      </c>
      <c r="AC176" s="13">
        <v>2.1</v>
      </c>
      <c r="AD176" s="13">
        <v>-1.4000000000000001</v>
      </c>
      <c r="AE176" s="13">
        <v>0.88888888888888884</v>
      </c>
      <c r="AF176" s="13">
        <v>3.3333333333333335</v>
      </c>
      <c r="AG176" s="13">
        <v>-2.4444444444444446</v>
      </c>
      <c r="AH176" s="13">
        <v>3</v>
      </c>
      <c r="AI176" s="13">
        <v>0</v>
      </c>
      <c r="AJ176" s="13">
        <v>15</v>
      </c>
      <c r="AK176" s="13">
        <v>7</v>
      </c>
      <c r="AL176" s="13">
        <v>0.9375</v>
      </c>
      <c r="AM176" s="13">
        <v>0.36842105263157893</v>
      </c>
    </row>
    <row r="177" spans="1:39" x14ac:dyDescent="0.3">
      <c r="A177" t="s">
        <v>47</v>
      </c>
      <c r="B177" t="s">
        <v>150</v>
      </c>
      <c r="C177" t="s">
        <v>35</v>
      </c>
      <c r="D177" t="s">
        <v>70</v>
      </c>
      <c r="E177" t="s">
        <v>43</v>
      </c>
      <c r="F177" s="11">
        <v>0.77083333333333337</v>
      </c>
      <c r="G177">
        <v>2029</v>
      </c>
      <c r="H177">
        <v>14</v>
      </c>
      <c r="I177" t="s">
        <v>65</v>
      </c>
      <c r="J177" t="s">
        <v>58</v>
      </c>
      <c r="K177">
        <v>1</v>
      </c>
      <c r="L177">
        <v>2</v>
      </c>
      <c r="M177" t="s">
        <v>31</v>
      </c>
      <c r="N177" t="s">
        <v>32</v>
      </c>
      <c r="O177" s="13">
        <v>-1</v>
      </c>
      <c r="P177" s="13">
        <v>0.8</v>
      </c>
      <c r="Q177" s="13">
        <v>1.05</v>
      </c>
      <c r="R177" s="13">
        <v>-0.25</v>
      </c>
      <c r="S177" s="13">
        <v>0.58823529411764708</v>
      </c>
      <c r="T177" s="13">
        <v>1.5294117647058822</v>
      </c>
      <c r="U177" s="13">
        <v>-0.94117647058823517</v>
      </c>
      <c r="V177" s="13">
        <v>0.7</v>
      </c>
      <c r="W177" s="13">
        <v>2.1</v>
      </c>
      <c r="X177" s="13">
        <v>-1.4000000000000001</v>
      </c>
      <c r="Y177" s="13">
        <v>0.9</v>
      </c>
      <c r="Z177" s="13">
        <v>3.2</v>
      </c>
      <c r="AA177" s="13">
        <v>-2.3000000000000003</v>
      </c>
      <c r="AB177" s="13">
        <v>0.875</v>
      </c>
      <c r="AC177" s="13">
        <v>1.25</v>
      </c>
      <c r="AD177" s="13">
        <v>-0.375</v>
      </c>
      <c r="AE177" s="13">
        <v>0.33333333333333331</v>
      </c>
      <c r="AF177" s="13">
        <v>1.7777777777777777</v>
      </c>
      <c r="AG177" s="13">
        <v>-1.4444444444444444</v>
      </c>
      <c r="AH177" s="13">
        <v>0</v>
      </c>
      <c r="AI177" s="13">
        <v>3</v>
      </c>
      <c r="AJ177" s="13">
        <v>7</v>
      </c>
      <c r="AK177" s="13">
        <v>9</v>
      </c>
      <c r="AL177" s="13">
        <v>0.35</v>
      </c>
      <c r="AM177" s="13">
        <v>0.52941176470588236</v>
      </c>
    </row>
    <row r="178" spans="1:39" x14ac:dyDescent="0.3">
      <c r="A178" t="s">
        <v>47</v>
      </c>
      <c r="B178" t="s">
        <v>178</v>
      </c>
      <c r="C178" t="s">
        <v>35</v>
      </c>
      <c r="D178" t="s">
        <v>70</v>
      </c>
      <c r="E178" t="s">
        <v>43</v>
      </c>
      <c r="F178" s="11">
        <v>0.77083333333333337</v>
      </c>
      <c r="G178">
        <v>2500</v>
      </c>
      <c r="H178">
        <v>6</v>
      </c>
      <c r="I178" t="s">
        <v>65</v>
      </c>
      <c r="J178" t="s">
        <v>56</v>
      </c>
      <c r="K178">
        <v>1</v>
      </c>
      <c r="L178">
        <v>1</v>
      </c>
      <c r="M178" t="s">
        <v>30</v>
      </c>
      <c r="N178" t="s">
        <v>30</v>
      </c>
      <c r="O178" s="13">
        <v>0</v>
      </c>
      <c r="P178" s="13">
        <v>0.80952380952380953</v>
      </c>
      <c r="Q178" s="13">
        <v>1.0952380952380953</v>
      </c>
      <c r="R178" s="13">
        <v>-0.28571428571428581</v>
      </c>
      <c r="S178" s="13">
        <v>1.3125</v>
      </c>
      <c r="T178" s="13">
        <v>2.5625</v>
      </c>
      <c r="U178" s="13">
        <v>-1.25</v>
      </c>
      <c r="V178" s="13">
        <v>0.72727272727272729</v>
      </c>
      <c r="W178" s="13">
        <v>2.0909090909090908</v>
      </c>
      <c r="X178" s="13">
        <v>-1.3636363636363635</v>
      </c>
      <c r="Y178" s="13">
        <v>0.9</v>
      </c>
      <c r="Z178" s="13">
        <v>3.2</v>
      </c>
      <c r="AA178" s="13">
        <v>-2.3000000000000003</v>
      </c>
      <c r="AB178" s="13">
        <v>1.75</v>
      </c>
      <c r="AC178" s="13">
        <v>2.375</v>
      </c>
      <c r="AD178" s="13">
        <v>-0.625</v>
      </c>
      <c r="AE178" s="13">
        <v>0.875</v>
      </c>
      <c r="AF178" s="13">
        <v>2.75</v>
      </c>
      <c r="AG178" s="13">
        <v>-1.875</v>
      </c>
      <c r="AH178" s="13">
        <v>1</v>
      </c>
      <c r="AI178" s="13">
        <v>1</v>
      </c>
      <c r="AJ178" s="13">
        <v>7</v>
      </c>
      <c r="AK178" s="13">
        <v>14</v>
      </c>
      <c r="AL178" s="13">
        <v>0.33333333333333331</v>
      </c>
      <c r="AM178" s="13">
        <v>0.875</v>
      </c>
    </row>
    <row r="179" spans="1:39" x14ac:dyDescent="0.3">
      <c r="A179" t="s">
        <v>47</v>
      </c>
      <c r="B179" t="s">
        <v>86</v>
      </c>
      <c r="C179" t="s">
        <v>35</v>
      </c>
      <c r="D179" t="s">
        <v>85</v>
      </c>
      <c r="E179" t="s">
        <v>43</v>
      </c>
      <c r="F179" s="11">
        <v>0.77083333333333337</v>
      </c>
      <c r="G179">
        <v>24200</v>
      </c>
      <c r="H179">
        <v>14</v>
      </c>
      <c r="I179" t="s">
        <v>71</v>
      </c>
      <c r="J179" t="s">
        <v>65</v>
      </c>
      <c r="K179">
        <v>1</v>
      </c>
      <c r="L179">
        <v>0</v>
      </c>
      <c r="M179" t="s">
        <v>32</v>
      </c>
      <c r="N179" t="s">
        <v>31</v>
      </c>
      <c r="O179" s="13">
        <v>1</v>
      </c>
      <c r="P179" s="13">
        <v>1.6842105263157894</v>
      </c>
      <c r="Q179" s="13">
        <v>0.68421052631578949</v>
      </c>
      <c r="R179" s="13">
        <v>0.99999999999999989</v>
      </c>
      <c r="S179" s="13">
        <v>0.81818181818181823</v>
      </c>
      <c r="T179" s="13">
        <v>2.5454545454545454</v>
      </c>
      <c r="U179" s="13">
        <v>-1.7272727272727271</v>
      </c>
      <c r="V179" s="13">
        <v>1.375</v>
      </c>
      <c r="W179" s="13">
        <v>1.625</v>
      </c>
      <c r="X179" s="13">
        <v>-0.25</v>
      </c>
      <c r="Y179" s="13">
        <v>1.9090909090909092</v>
      </c>
      <c r="Z179" s="13">
        <v>1.0909090909090908</v>
      </c>
      <c r="AA179" s="13">
        <v>0.81818181818181834</v>
      </c>
      <c r="AB179" s="13">
        <v>0.75</v>
      </c>
      <c r="AC179" s="13">
        <v>2</v>
      </c>
      <c r="AD179" s="13">
        <v>-1.25</v>
      </c>
      <c r="AE179" s="13">
        <v>0.9</v>
      </c>
      <c r="AF179" s="13">
        <v>3.2</v>
      </c>
      <c r="AG179" s="13">
        <v>-2.3000000000000003</v>
      </c>
      <c r="AH179" s="13">
        <v>3</v>
      </c>
      <c r="AI179" s="13">
        <v>0</v>
      </c>
      <c r="AJ179" s="13">
        <v>30</v>
      </c>
      <c r="AK179" s="13">
        <v>8</v>
      </c>
      <c r="AL179" s="13">
        <v>1.5789473684210527</v>
      </c>
      <c r="AM179" s="13">
        <v>0.36363636363636365</v>
      </c>
    </row>
    <row r="180" spans="1:39" x14ac:dyDescent="0.3">
      <c r="A180" t="s">
        <v>47</v>
      </c>
      <c r="B180" t="s">
        <v>92</v>
      </c>
      <c r="C180" t="s">
        <v>35</v>
      </c>
      <c r="D180" t="s">
        <v>85</v>
      </c>
      <c r="E180" t="s">
        <v>43</v>
      </c>
      <c r="F180" s="11">
        <v>0.77083333333333337</v>
      </c>
      <c r="G180">
        <v>2200</v>
      </c>
      <c r="H180">
        <v>7</v>
      </c>
      <c r="I180" t="s">
        <v>76</v>
      </c>
      <c r="J180" t="s">
        <v>65</v>
      </c>
      <c r="K180">
        <v>1</v>
      </c>
      <c r="L180">
        <v>1</v>
      </c>
      <c r="M180" t="s">
        <v>30</v>
      </c>
      <c r="N180" t="s">
        <v>30</v>
      </c>
      <c r="O180" s="13">
        <v>0</v>
      </c>
      <c r="P180" s="13">
        <v>1.2777777777777777</v>
      </c>
      <c r="Q180" s="13">
        <v>0.66666666666666663</v>
      </c>
      <c r="R180" s="13">
        <v>0.61111111111111105</v>
      </c>
      <c r="S180" s="13">
        <v>0.78260869565217395</v>
      </c>
      <c r="T180" s="13">
        <v>2.4782608695652173</v>
      </c>
      <c r="U180" s="13">
        <v>-1.6956521739130435</v>
      </c>
      <c r="V180" s="13">
        <v>1.3333333333333333</v>
      </c>
      <c r="W180" s="13">
        <v>1.3333333333333333</v>
      </c>
      <c r="X180" s="13">
        <v>0</v>
      </c>
      <c r="Y180" s="13">
        <v>1.2222222222222223</v>
      </c>
      <c r="Z180" s="13">
        <v>1.8888888888888888</v>
      </c>
      <c r="AA180" s="13">
        <v>-0.66666666666666652</v>
      </c>
      <c r="AB180" s="13">
        <v>0.75</v>
      </c>
      <c r="AC180" s="13">
        <v>2</v>
      </c>
      <c r="AD180" s="13">
        <v>-1.25</v>
      </c>
      <c r="AE180" s="13">
        <v>0.81818181818181823</v>
      </c>
      <c r="AF180" s="13">
        <v>3</v>
      </c>
      <c r="AG180" s="13">
        <v>-2.1818181818181817</v>
      </c>
      <c r="AH180" s="13">
        <v>1</v>
      </c>
      <c r="AI180" s="13">
        <v>1</v>
      </c>
      <c r="AJ180" s="13">
        <v>22</v>
      </c>
      <c r="AK180" s="13">
        <v>8</v>
      </c>
      <c r="AL180" s="13">
        <v>1.2222222222222223</v>
      </c>
      <c r="AM180" s="13">
        <v>0.34782608695652173</v>
      </c>
    </row>
    <row r="181" spans="1:39" x14ac:dyDescent="0.3">
      <c r="A181" t="s">
        <v>47</v>
      </c>
      <c r="B181" t="s">
        <v>156</v>
      </c>
      <c r="C181" t="s">
        <v>35</v>
      </c>
      <c r="D181" t="s">
        <v>94</v>
      </c>
      <c r="E181" t="s">
        <v>43</v>
      </c>
      <c r="F181" s="11">
        <v>0.77083333333333337</v>
      </c>
      <c r="G181">
        <v>2053</v>
      </c>
      <c r="H181">
        <v>13</v>
      </c>
      <c r="I181" t="s">
        <v>65</v>
      </c>
      <c r="J181" t="s">
        <v>49</v>
      </c>
      <c r="K181">
        <v>0</v>
      </c>
      <c r="L181">
        <v>0</v>
      </c>
      <c r="M181" t="s">
        <v>30</v>
      </c>
      <c r="N181" t="s">
        <v>30</v>
      </c>
      <c r="O181" s="13">
        <v>0</v>
      </c>
      <c r="P181" s="13">
        <v>0.79166666666666663</v>
      </c>
      <c r="Q181" s="13">
        <v>1</v>
      </c>
      <c r="R181" s="13">
        <v>-0.20833333333333337</v>
      </c>
      <c r="S181" s="13">
        <v>0.88235294117647056</v>
      </c>
      <c r="T181" s="13">
        <v>1.4705882352941178</v>
      </c>
      <c r="U181" s="13">
        <v>-0.58823529411764719</v>
      </c>
      <c r="V181" s="13">
        <v>0.75</v>
      </c>
      <c r="W181" s="13">
        <v>2</v>
      </c>
      <c r="X181" s="13">
        <v>-1.25</v>
      </c>
      <c r="Y181" s="13">
        <v>0.83333333333333337</v>
      </c>
      <c r="Z181" s="13">
        <v>2.8333333333333335</v>
      </c>
      <c r="AA181" s="13">
        <v>-2</v>
      </c>
      <c r="AB181" s="13">
        <v>0.77777777777777779</v>
      </c>
      <c r="AC181" s="13">
        <v>1.3333333333333333</v>
      </c>
      <c r="AD181" s="13">
        <v>-0.55555555555555547</v>
      </c>
      <c r="AE181" s="13">
        <v>1</v>
      </c>
      <c r="AF181" s="13">
        <v>1.625</v>
      </c>
      <c r="AG181" s="13">
        <v>-0.625</v>
      </c>
      <c r="AH181" s="13">
        <v>1</v>
      </c>
      <c r="AI181" s="13">
        <v>1</v>
      </c>
      <c r="AJ181" s="13">
        <v>9</v>
      </c>
      <c r="AK181" s="13">
        <v>18</v>
      </c>
      <c r="AL181" s="13">
        <v>0.375</v>
      </c>
      <c r="AM181" s="13">
        <v>1.0588235294117647</v>
      </c>
    </row>
    <row r="182" spans="1:39" x14ac:dyDescent="0.3">
      <c r="A182" t="s">
        <v>47</v>
      </c>
      <c r="B182" t="s">
        <v>183</v>
      </c>
      <c r="C182" t="s">
        <v>35</v>
      </c>
      <c r="D182" t="s">
        <v>94</v>
      </c>
      <c r="E182" t="s">
        <v>43</v>
      </c>
      <c r="F182" s="11">
        <v>0.77083333333333337</v>
      </c>
      <c r="G182">
        <v>3169</v>
      </c>
      <c r="H182">
        <v>7</v>
      </c>
      <c r="I182" t="s">
        <v>58</v>
      </c>
      <c r="J182" t="s">
        <v>65</v>
      </c>
      <c r="K182">
        <v>3</v>
      </c>
      <c r="L182">
        <v>0</v>
      </c>
      <c r="M182" t="s">
        <v>32</v>
      </c>
      <c r="N182" t="s">
        <v>31</v>
      </c>
      <c r="O182" s="13">
        <v>3</v>
      </c>
      <c r="P182" s="13">
        <v>0.66666666666666663</v>
      </c>
      <c r="Q182" s="13">
        <v>0.55555555555555558</v>
      </c>
      <c r="R182" s="13">
        <v>0.11111111111111105</v>
      </c>
      <c r="S182" s="13">
        <v>0.76</v>
      </c>
      <c r="T182" s="13">
        <v>2.3199999999999998</v>
      </c>
      <c r="U182" s="13">
        <v>-1.5599999999999998</v>
      </c>
      <c r="V182" s="13">
        <v>0.875</v>
      </c>
      <c r="W182" s="13">
        <v>1.25</v>
      </c>
      <c r="X182" s="13">
        <v>-0.375</v>
      </c>
      <c r="Y182" s="13">
        <v>0.5</v>
      </c>
      <c r="Z182" s="13">
        <v>1.7</v>
      </c>
      <c r="AA182" s="13">
        <v>-1.2</v>
      </c>
      <c r="AB182" s="13">
        <v>0.69230769230769229</v>
      </c>
      <c r="AC182" s="13">
        <v>1.8461538461538463</v>
      </c>
      <c r="AD182" s="13">
        <v>-1.153846153846154</v>
      </c>
      <c r="AE182" s="13">
        <v>0.83333333333333337</v>
      </c>
      <c r="AF182" s="13">
        <v>2.8333333333333335</v>
      </c>
      <c r="AG182" s="13">
        <v>-2</v>
      </c>
      <c r="AH182" s="13">
        <v>3</v>
      </c>
      <c r="AI182" s="13">
        <v>0</v>
      </c>
      <c r="AJ182" s="13">
        <v>12</v>
      </c>
      <c r="AK182" s="13">
        <v>10</v>
      </c>
      <c r="AL182" s="13">
        <v>0.66666666666666663</v>
      </c>
      <c r="AM182" s="13">
        <v>0.4</v>
      </c>
    </row>
    <row r="183" spans="1:39" x14ac:dyDescent="0.3">
      <c r="A183" t="s">
        <v>47</v>
      </c>
      <c r="B183" t="s">
        <v>185</v>
      </c>
      <c r="C183" t="s">
        <v>35</v>
      </c>
      <c r="D183" t="s">
        <v>101</v>
      </c>
      <c r="E183" t="s">
        <v>43</v>
      </c>
      <c r="F183" s="11">
        <v>0.77083333333333337</v>
      </c>
      <c r="G183">
        <v>1600</v>
      </c>
      <c r="H183">
        <v>3</v>
      </c>
      <c r="I183" t="s">
        <v>56</v>
      </c>
      <c r="J183" t="s">
        <v>65</v>
      </c>
      <c r="K183">
        <v>1</v>
      </c>
      <c r="L183">
        <v>0</v>
      </c>
      <c r="M183" t="s">
        <v>32</v>
      </c>
      <c r="N183" t="s">
        <v>31</v>
      </c>
      <c r="O183" s="13">
        <v>1</v>
      </c>
      <c r="P183" s="13">
        <v>1.2941176470588236</v>
      </c>
      <c r="Q183" s="13">
        <v>1.1176470588235294</v>
      </c>
      <c r="R183" s="13">
        <v>0.17647058823529416</v>
      </c>
      <c r="S183" s="13">
        <v>0.73076923076923073</v>
      </c>
      <c r="T183" s="13">
        <v>2.3461538461538463</v>
      </c>
      <c r="U183" s="13">
        <v>-1.6153846153846154</v>
      </c>
      <c r="V183" s="13">
        <v>1.75</v>
      </c>
      <c r="W183" s="13">
        <v>2.375</v>
      </c>
      <c r="X183" s="13">
        <v>-0.625</v>
      </c>
      <c r="Y183" s="13">
        <v>0.88888888888888884</v>
      </c>
      <c r="Z183" s="13">
        <v>2.5555555555555554</v>
      </c>
      <c r="AA183" s="13">
        <v>-1.6666666666666665</v>
      </c>
      <c r="AB183" s="13">
        <v>0.69230769230769229</v>
      </c>
      <c r="AC183" s="13">
        <v>1.8461538461538463</v>
      </c>
      <c r="AD183" s="13">
        <v>-1.153846153846154</v>
      </c>
      <c r="AE183" s="13">
        <v>0.76923076923076927</v>
      </c>
      <c r="AF183" s="13">
        <v>2.8461538461538463</v>
      </c>
      <c r="AG183" s="13">
        <v>-2.0769230769230771</v>
      </c>
      <c r="AH183" s="13">
        <v>3</v>
      </c>
      <c r="AI183" s="13">
        <v>0</v>
      </c>
      <c r="AJ183" s="13">
        <v>15</v>
      </c>
      <c r="AK183" s="13">
        <v>10</v>
      </c>
      <c r="AL183" s="13">
        <v>0.88235294117647056</v>
      </c>
      <c r="AM183" s="13">
        <v>0.38461538461538464</v>
      </c>
    </row>
    <row r="184" spans="1:39" x14ac:dyDescent="0.3">
      <c r="A184" t="s">
        <v>47</v>
      </c>
      <c r="B184" t="s">
        <v>104</v>
      </c>
      <c r="C184" t="s">
        <v>35</v>
      </c>
      <c r="D184" t="s">
        <v>101</v>
      </c>
      <c r="E184" t="s">
        <v>43</v>
      </c>
      <c r="F184" s="11">
        <v>0.77083333333333337</v>
      </c>
      <c r="G184">
        <v>3669</v>
      </c>
      <c r="H184">
        <v>7</v>
      </c>
      <c r="I184" t="s">
        <v>65</v>
      </c>
      <c r="J184" t="s">
        <v>71</v>
      </c>
      <c r="K184">
        <v>0</v>
      </c>
      <c r="L184">
        <v>5</v>
      </c>
      <c r="M184" t="s">
        <v>31</v>
      </c>
      <c r="N184" t="s">
        <v>32</v>
      </c>
      <c r="O184" s="13">
        <v>-5</v>
      </c>
      <c r="P184" s="13">
        <v>0.70370370370370372</v>
      </c>
      <c r="Q184" s="13">
        <v>0.88888888888888884</v>
      </c>
      <c r="R184" s="13">
        <v>-0.18518518518518512</v>
      </c>
      <c r="S184" s="13">
        <v>1.65</v>
      </c>
      <c r="T184" s="13">
        <v>1.25</v>
      </c>
      <c r="U184" s="13">
        <v>0.39999999999999991</v>
      </c>
      <c r="V184" s="13">
        <v>0.69230769230769229</v>
      </c>
      <c r="W184" s="13">
        <v>1.8461538461538463</v>
      </c>
      <c r="X184" s="13">
        <v>-1.153846153846154</v>
      </c>
      <c r="Y184" s="13">
        <v>0.7142857142857143</v>
      </c>
      <c r="Z184" s="13">
        <v>2.7142857142857144</v>
      </c>
      <c r="AA184" s="13">
        <v>-2</v>
      </c>
      <c r="AB184" s="13">
        <v>1.3333333333333333</v>
      </c>
      <c r="AC184" s="13">
        <v>1.4444444444444444</v>
      </c>
      <c r="AD184" s="13">
        <v>-0.11111111111111116</v>
      </c>
      <c r="AE184" s="13">
        <v>1.9090909090909092</v>
      </c>
      <c r="AF184" s="13">
        <v>1.0909090909090908</v>
      </c>
      <c r="AG184" s="13">
        <v>0.81818181818181834</v>
      </c>
      <c r="AH184" s="13">
        <v>0</v>
      </c>
      <c r="AI184" s="13">
        <v>3</v>
      </c>
      <c r="AJ184" s="13">
        <v>10</v>
      </c>
      <c r="AK184" s="13">
        <v>33</v>
      </c>
      <c r="AL184" s="13">
        <v>0.37037037037037035</v>
      </c>
      <c r="AM184" s="13">
        <v>1.65</v>
      </c>
    </row>
    <row r="185" spans="1:39" x14ac:dyDescent="0.3">
      <c r="A185" t="s">
        <v>47</v>
      </c>
      <c r="B185" t="s">
        <v>108</v>
      </c>
      <c r="C185" t="s">
        <v>106</v>
      </c>
      <c r="D185" t="s">
        <v>107</v>
      </c>
      <c r="E185" t="s">
        <v>43</v>
      </c>
      <c r="F185" s="11">
        <v>0.77083333333333337</v>
      </c>
      <c r="G185">
        <v>2381</v>
      </c>
      <c r="H185">
        <v>7</v>
      </c>
      <c r="I185" t="s">
        <v>65</v>
      </c>
      <c r="J185" t="s">
        <v>76</v>
      </c>
      <c r="K185">
        <v>0</v>
      </c>
      <c r="L185">
        <v>3</v>
      </c>
      <c r="M185" t="s">
        <v>31</v>
      </c>
      <c r="N185" t="s">
        <v>32</v>
      </c>
      <c r="O185" s="13">
        <v>-3</v>
      </c>
      <c r="P185" s="13">
        <v>0.6785714285714286</v>
      </c>
      <c r="Q185" s="13">
        <v>1.0357142857142858</v>
      </c>
      <c r="R185" s="13">
        <v>-0.35714285714285721</v>
      </c>
      <c r="S185" s="13">
        <v>1.263157894736842</v>
      </c>
      <c r="T185" s="13">
        <v>1.5789473684210527</v>
      </c>
      <c r="U185" s="13">
        <v>-0.31578947368421062</v>
      </c>
      <c r="V185" s="13">
        <v>0.6428571428571429</v>
      </c>
      <c r="W185" s="13">
        <v>2.0714285714285716</v>
      </c>
      <c r="X185" s="13">
        <v>-1.4285714285714288</v>
      </c>
      <c r="Y185" s="13">
        <v>0.7142857142857143</v>
      </c>
      <c r="Z185" s="13">
        <v>2.7142857142857144</v>
      </c>
      <c r="AA185" s="13">
        <v>-2</v>
      </c>
      <c r="AB185" s="13">
        <v>1.3</v>
      </c>
      <c r="AC185" s="13">
        <v>1.3</v>
      </c>
      <c r="AD185" s="13">
        <v>0</v>
      </c>
      <c r="AE185" s="13">
        <v>1.2222222222222223</v>
      </c>
      <c r="AF185" s="13">
        <v>1.8888888888888888</v>
      </c>
      <c r="AG185" s="13">
        <v>-0.66666666666666652</v>
      </c>
      <c r="AH185" s="13">
        <v>0</v>
      </c>
      <c r="AI185" s="13">
        <v>3</v>
      </c>
      <c r="AJ185" s="13">
        <v>10</v>
      </c>
      <c r="AK185" s="13">
        <v>23</v>
      </c>
      <c r="AL185" s="13">
        <v>0.35714285714285715</v>
      </c>
      <c r="AM185" s="13">
        <v>1.2105263157894737</v>
      </c>
    </row>
    <row r="186" spans="1:39" x14ac:dyDescent="0.3">
      <c r="A186" t="s">
        <v>47</v>
      </c>
      <c r="B186" t="s">
        <v>160</v>
      </c>
      <c r="C186" t="s">
        <v>106</v>
      </c>
      <c r="D186" t="s">
        <v>107</v>
      </c>
      <c r="E186" t="s">
        <v>43</v>
      </c>
      <c r="F186" s="11">
        <v>0.77083333333333337</v>
      </c>
      <c r="G186">
        <v>1912</v>
      </c>
      <c r="H186">
        <v>6</v>
      </c>
      <c r="I186" t="s">
        <v>49</v>
      </c>
      <c r="J186" t="s">
        <v>65</v>
      </c>
      <c r="K186">
        <v>0</v>
      </c>
      <c r="L186">
        <v>1</v>
      </c>
      <c r="M186" t="s">
        <v>31</v>
      </c>
      <c r="N186" t="s">
        <v>32</v>
      </c>
      <c r="O186" s="13">
        <v>-1</v>
      </c>
      <c r="P186" s="13">
        <v>0.83333333333333337</v>
      </c>
      <c r="Q186" s="13">
        <v>0.66666666666666663</v>
      </c>
      <c r="R186" s="13">
        <v>0.16666666666666674</v>
      </c>
      <c r="S186" s="13">
        <v>0.65517241379310343</v>
      </c>
      <c r="T186" s="13">
        <v>2.4137931034482758</v>
      </c>
      <c r="U186" s="13">
        <v>-1.7586206896551724</v>
      </c>
      <c r="V186" s="13">
        <v>0.77777777777777779</v>
      </c>
      <c r="W186" s="13">
        <v>1.3333333333333333</v>
      </c>
      <c r="X186" s="13">
        <v>-0.55555555555555547</v>
      </c>
      <c r="Y186" s="13">
        <v>0.88888888888888884</v>
      </c>
      <c r="Z186" s="13">
        <v>1.4444444444444444</v>
      </c>
      <c r="AA186" s="13">
        <v>-0.55555555555555558</v>
      </c>
      <c r="AB186" s="13">
        <v>0.6</v>
      </c>
      <c r="AC186" s="13">
        <v>2.1333333333333333</v>
      </c>
      <c r="AD186" s="13">
        <v>-1.5333333333333332</v>
      </c>
      <c r="AE186" s="13">
        <v>0.7142857142857143</v>
      </c>
      <c r="AF186" s="13">
        <v>2.7142857142857144</v>
      </c>
      <c r="AG186" s="13">
        <v>-2</v>
      </c>
      <c r="AH186" s="13">
        <v>0</v>
      </c>
      <c r="AI186" s="13">
        <v>3</v>
      </c>
      <c r="AJ186" s="13">
        <v>19</v>
      </c>
      <c r="AK186" s="13">
        <v>10</v>
      </c>
      <c r="AL186" s="13">
        <v>1.0555555555555556</v>
      </c>
      <c r="AM186" s="13">
        <v>0.34482758620689657</v>
      </c>
    </row>
    <row r="187" spans="1:39" x14ac:dyDescent="0.3">
      <c r="A187" t="s">
        <v>47</v>
      </c>
      <c r="B187" t="s">
        <v>161</v>
      </c>
      <c r="C187" t="s">
        <v>106</v>
      </c>
      <c r="D187" t="s">
        <v>117</v>
      </c>
      <c r="E187" t="s">
        <v>43</v>
      </c>
      <c r="F187" s="11">
        <v>0.77083333333333337</v>
      </c>
      <c r="G187">
        <v>1447</v>
      </c>
      <c r="H187">
        <v>7</v>
      </c>
      <c r="I187" t="s">
        <v>65</v>
      </c>
      <c r="J187" t="s">
        <v>58</v>
      </c>
      <c r="K187">
        <v>1</v>
      </c>
      <c r="L187">
        <v>2</v>
      </c>
      <c r="M187" t="s">
        <v>31</v>
      </c>
      <c r="N187" t="s">
        <v>32</v>
      </c>
      <c r="O187" s="13">
        <v>-1</v>
      </c>
      <c r="P187" s="13">
        <v>0.66666666666666663</v>
      </c>
      <c r="Q187" s="13">
        <v>1.0666666666666667</v>
      </c>
      <c r="R187" s="13">
        <v>-0.4</v>
      </c>
      <c r="S187" s="13">
        <v>0.78947368421052633</v>
      </c>
      <c r="T187" s="13">
        <v>1.4210526315789473</v>
      </c>
      <c r="U187" s="13">
        <v>-0.63157894736842102</v>
      </c>
      <c r="V187" s="13">
        <v>0.6</v>
      </c>
      <c r="W187" s="13">
        <v>2.1333333333333333</v>
      </c>
      <c r="X187" s="13">
        <v>-1.5333333333333332</v>
      </c>
      <c r="Y187" s="13">
        <v>0.73333333333333328</v>
      </c>
      <c r="Z187" s="13">
        <v>2.5333333333333332</v>
      </c>
      <c r="AA187" s="13">
        <v>-1.7999999999999998</v>
      </c>
      <c r="AB187" s="13">
        <v>1.1111111111111112</v>
      </c>
      <c r="AC187" s="13">
        <v>1.1111111111111112</v>
      </c>
      <c r="AD187" s="13">
        <v>0</v>
      </c>
      <c r="AE187" s="13">
        <v>0.5</v>
      </c>
      <c r="AF187" s="13">
        <v>1.7</v>
      </c>
      <c r="AG187" s="13">
        <v>-1.2</v>
      </c>
      <c r="AH187" s="13">
        <v>0</v>
      </c>
      <c r="AI187" s="13">
        <v>3</v>
      </c>
      <c r="AJ187" s="13">
        <v>13</v>
      </c>
      <c r="AK187" s="13">
        <v>15</v>
      </c>
      <c r="AL187" s="13">
        <v>0.43333333333333335</v>
      </c>
      <c r="AM187" s="13">
        <v>0.78947368421052633</v>
      </c>
    </row>
    <row r="188" spans="1:39" x14ac:dyDescent="0.3">
      <c r="A188" t="s">
        <v>47</v>
      </c>
      <c r="B188" t="s">
        <v>188</v>
      </c>
      <c r="C188" t="s">
        <v>106</v>
      </c>
      <c r="D188" t="s">
        <v>117</v>
      </c>
      <c r="E188" t="s">
        <v>43</v>
      </c>
      <c r="F188" s="11">
        <v>0.77083333333333337</v>
      </c>
      <c r="G188">
        <v>1346</v>
      </c>
      <c r="H188">
        <v>7</v>
      </c>
      <c r="I188" t="s">
        <v>65</v>
      </c>
      <c r="J188" t="s">
        <v>56</v>
      </c>
      <c r="K188">
        <v>1</v>
      </c>
      <c r="L188">
        <v>2</v>
      </c>
      <c r="M188" t="s">
        <v>31</v>
      </c>
      <c r="N188" t="s">
        <v>32</v>
      </c>
      <c r="O188" s="13">
        <v>-1</v>
      </c>
      <c r="P188" s="13">
        <v>0.67741935483870963</v>
      </c>
      <c r="Q188" s="13">
        <v>1.096774193548387</v>
      </c>
      <c r="R188" s="13">
        <v>-0.41935483870967738</v>
      </c>
      <c r="S188" s="13">
        <v>1.2777777777777777</v>
      </c>
      <c r="T188" s="13">
        <v>2.3333333333333335</v>
      </c>
      <c r="U188" s="13">
        <v>-1.0555555555555558</v>
      </c>
      <c r="V188" s="13">
        <v>0.625</v>
      </c>
      <c r="W188" s="13">
        <v>2.125</v>
      </c>
      <c r="X188" s="13">
        <v>-1.5</v>
      </c>
      <c r="Y188" s="13">
        <v>0.73333333333333328</v>
      </c>
      <c r="Z188" s="13">
        <v>2.5333333333333332</v>
      </c>
      <c r="AA188" s="13">
        <v>-1.7999999999999998</v>
      </c>
      <c r="AB188" s="13">
        <v>1.6666666666666667</v>
      </c>
      <c r="AC188" s="13">
        <v>2.1111111111111112</v>
      </c>
      <c r="AD188" s="13">
        <v>-0.44444444444444442</v>
      </c>
      <c r="AE188" s="13">
        <v>0.88888888888888884</v>
      </c>
      <c r="AF188" s="13">
        <v>2.5555555555555554</v>
      </c>
      <c r="AG188" s="13">
        <v>-1.6666666666666665</v>
      </c>
      <c r="AH188" s="13">
        <v>0</v>
      </c>
      <c r="AI188" s="13">
        <v>3</v>
      </c>
      <c r="AJ188" s="13">
        <v>13</v>
      </c>
      <c r="AK188" s="13">
        <v>18</v>
      </c>
      <c r="AL188" s="13">
        <v>0.41935483870967744</v>
      </c>
      <c r="AM188" s="13">
        <v>1</v>
      </c>
    </row>
    <row r="189" spans="1:39" x14ac:dyDescent="0.3">
      <c r="A189" t="s">
        <v>47</v>
      </c>
      <c r="B189" t="s">
        <v>163</v>
      </c>
      <c r="C189" t="s">
        <v>106</v>
      </c>
      <c r="D189" t="s">
        <v>125</v>
      </c>
      <c r="E189" t="s">
        <v>43</v>
      </c>
      <c r="F189" s="11">
        <v>0.77083333333333337</v>
      </c>
      <c r="G189">
        <v>9200</v>
      </c>
      <c r="H189">
        <v>7</v>
      </c>
      <c r="I189" t="s">
        <v>71</v>
      </c>
      <c r="J189" t="s">
        <v>65</v>
      </c>
      <c r="K189">
        <v>2</v>
      </c>
      <c r="L189">
        <v>1</v>
      </c>
      <c r="M189" t="s">
        <v>32</v>
      </c>
      <c r="N189" t="s">
        <v>31</v>
      </c>
      <c r="O189" s="13">
        <v>1</v>
      </c>
      <c r="P189" s="13">
        <v>1.8095238095238095</v>
      </c>
      <c r="Q189" s="13">
        <v>0.61904761904761907</v>
      </c>
      <c r="R189" s="13">
        <v>1.1904761904761905</v>
      </c>
      <c r="S189" s="13">
        <v>0.6875</v>
      </c>
      <c r="T189" s="13">
        <v>2.3125</v>
      </c>
      <c r="U189" s="13">
        <v>-1.625</v>
      </c>
      <c r="V189" s="13">
        <v>1.3333333333333333</v>
      </c>
      <c r="W189" s="13">
        <v>1.4444444444444444</v>
      </c>
      <c r="X189" s="13">
        <v>-0.11111111111111116</v>
      </c>
      <c r="Y189" s="13">
        <v>2.1666666666666665</v>
      </c>
      <c r="Z189" s="13">
        <v>1</v>
      </c>
      <c r="AA189" s="13">
        <v>1.1666666666666665</v>
      </c>
      <c r="AB189" s="13">
        <v>0.6470588235294118</v>
      </c>
      <c r="AC189" s="13">
        <v>2.1176470588235294</v>
      </c>
      <c r="AD189" s="13">
        <v>-1.4705882352941178</v>
      </c>
      <c r="AE189" s="13">
        <v>0.73333333333333328</v>
      </c>
      <c r="AF189" s="13">
        <v>2.5333333333333332</v>
      </c>
      <c r="AG189" s="13">
        <v>-1.7999999999999998</v>
      </c>
      <c r="AH189" s="13">
        <v>3</v>
      </c>
      <c r="AI189" s="13">
        <v>0</v>
      </c>
      <c r="AJ189" s="13">
        <v>36</v>
      </c>
      <c r="AK189" s="13">
        <v>13</v>
      </c>
      <c r="AL189" s="13">
        <v>1.7142857142857142</v>
      </c>
      <c r="AM189" s="13">
        <v>0.40625</v>
      </c>
    </row>
    <row r="190" spans="1:39" x14ac:dyDescent="0.3">
      <c r="A190" t="s">
        <v>47</v>
      </c>
      <c r="B190" t="s">
        <v>164</v>
      </c>
      <c r="C190" t="s">
        <v>106</v>
      </c>
      <c r="D190" t="s">
        <v>125</v>
      </c>
      <c r="E190" t="s">
        <v>43</v>
      </c>
      <c r="F190" s="11">
        <v>0.77083333333333337</v>
      </c>
      <c r="G190">
        <v>2700</v>
      </c>
      <c r="H190">
        <v>7</v>
      </c>
      <c r="I190" t="s">
        <v>76</v>
      </c>
      <c r="J190" t="s">
        <v>65</v>
      </c>
      <c r="K190">
        <v>1</v>
      </c>
      <c r="L190">
        <v>1</v>
      </c>
      <c r="M190" t="s">
        <v>30</v>
      </c>
      <c r="N190" t="s">
        <v>30</v>
      </c>
      <c r="O190" s="13">
        <v>0</v>
      </c>
      <c r="P190" s="13">
        <v>1.35</v>
      </c>
      <c r="Q190" s="13">
        <v>0.65</v>
      </c>
      <c r="R190" s="13">
        <v>0.70000000000000007</v>
      </c>
      <c r="S190" s="13">
        <v>0.69696969696969702</v>
      </c>
      <c r="T190" s="13">
        <v>2.3030303030303032</v>
      </c>
      <c r="U190" s="13">
        <v>-1.6060606060606062</v>
      </c>
      <c r="V190" s="13">
        <v>1.3</v>
      </c>
      <c r="W190" s="13">
        <v>1.3</v>
      </c>
      <c r="X190" s="13">
        <v>0</v>
      </c>
      <c r="Y190" s="13">
        <v>1.4</v>
      </c>
      <c r="Z190" s="13">
        <v>1.7</v>
      </c>
      <c r="AA190" s="13">
        <v>-0.30000000000000004</v>
      </c>
      <c r="AB190" s="13">
        <v>0.6470588235294118</v>
      </c>
      <c r="AC190" s="13">
        <v>2.1176470588235294</v>
      </c>
      <c r="AD190" s="13">
        <v>-1.4705882352941178</v>
      </c>
      <c r="AE190" s="13">
        <v>0.75</v>
      </c>
      <c r="AF190" s="13">
        <v>2.5</v>
      </c>
      <c r="AG190" s="13">
        <v>-1.75</v>
      </c>
      <c r="AH190" s="13">
        <v>1</v>
      </c>
      <c r="AI190" s="13">
        <v>1</v>
      </c>
      <c r="AJ190" s="13">
        <v>26</v>
      </c>
      <c r="AK190" s="13">
        <v>13</v>
      </c>
      <c r="AL190" s="13">
        <v>1.3</v>
      </c>
      <c r="AM190" s="13">
        <v>0.39393939393939392</v>
      </c>
    </row>
    <row r="191" spans="1:39" x14ac:dyDescent="0.3">
      <c r="A191" t="s">
        <v>47</v>
      </c>
      <c r="B191" t="s">
        <v>166</v>
      </c>
      <c r="C191" t="s">
        <v>106</v>
      </c>
      <c r="D191" t="s">
        <v>135</v>
      </c>
      <c r="E191" t="s">
        <v>43</v>
      </c>
      <c r="F191" s="11">
        <v>0.77083333333333337</v>
      </c>
      <c r="G191">
        <v>1788</v>
      </c>
      <c r="H191">
        <v>6</v>
      </c>
      <c r="I191" t="s">
        <v>65</v>
      </c>
      <c r="J191" t="s">
        <v>49</v>
      </c>
      <c r="K191">
        <v>0</v>
      </c>
      <c r="L191">
        <v>1</v>
      </c>
      <c r="M191" t="s">
        <v>31</v>
      </c>
      <c r="N191" t="s">
        <v>32</v>
      </c>
      <c r="O191" s="13">
        <v>-1</v>
      </c>
      <c r="P191" s="13">
        <v>0.70588235294117652</v>
      </c>
      <c r="Q191" s="13">
        <v>1.0588235294117647</v>
      </c>
      <c r="R191" s="13">
        <v>-0.3529411764705882</v>
      </c>
      <c r="S191" s="13">
        <v>0.78947368421052633</v>
      </c>
      <c r="T191" s="13">
        <v>1.368421052631579</v>
      </c>
      <c r="U191" s="13">
        <v>-0.57894736842105265</v>
      </c>
      <c r="V191" s="13">
        <v>0.6470588235294118</v>
      </c>
      <c r="W191" s="13">
        <v>2.1176470588235294</v>
      </c>
      <c r="X191" s="13">
        <v>-1.4705882352941178</v>
      </c>
      <c r="Y191" s="13">
        <v>0.76470588235294112</v>
      </c>
      <c r="Z191" s="13">
        <v>2.4117647058823528</v>
      </c>
      <c r="AA191" s="13">
        <v>-1.6470588235294117</v>
      </c>
      <c r="AB191" s="13">
        <v>0.7</v>
      </c>
      <c r="AC191" s="13">
        <v>1.3</v>
      </c>
      <c r="AD191" s="13">
        <v>-0.60000000000000009</v>
      </c>
      <c r="AE191" s="13">
        <v>0.88888888888888884</v>
      </c>
      <c r="AF191" s="13">
        <v>1.4444444444444444</v>
      </c>
      <c r="AG191" s="13">
        <v>-0.55555555555555558</v>
      </c>
      <c r="AH191" s="13">
        <v>0</v>
      </c>
      <c r="AI191" s="13">
        <v>3</v>
      </c>
      <c r="AJ191" s="13">
        <v>14</v>
      </c>
      <c r="AK191" s="13">
        <v>19</v>
      </c>
      <c r="AL191" s="13">
        <v>0.41176470588235292</v>
      </c>
      <c r="AM191" s="13">
        <v>1</v>
      </c>
    </row>
    <row r="192" spans="1:39" x14ac:dyDescent="0.3">
      <c r="A192" t="s">
        <v>47</v>
      </c>
      <c r="B192" t="s">
        <v>190</v>
      </c>
      <c r="C192" t="s">
        <v>106</v>
      </c>
      <c r="D192" t="s">
        <v>135</v>
      </c>
      <c r="E192" t="s">
        <v>43</v>
      </c>
      <c r="F192" s="11">
        <v>0.77083333333333337</v>
      </c>
      <c r="G192">
        <v>3613</v>
      </c>
      <c r="H192">
        <v>7</v>
      </c>
      <c r="I192" t="s">
        <v>58</v>
      </c>
      <c r="J192" t="s">
        <v>65</v>
      </c>
      <c r="K192">
        <v>1</v>
      </c>
      <c r="L192">
        <v>3</v>
      </c>
      <c r="M192" t="s">
        <v>31</v>
      </c>
      <c r="N192" t="s">
        <v>32</v>
      </c>
      <c r="O192" s="13">
        <v>-2</v>
      </c>
      <c r="P192" s="13">
        <v>0.85</v>
      </c>
      <c r="Q192" s="13">
        <v>0.5</v>
      </c>
      <c r="R192" s="13">
        <v>0.35</v>
      </c>
      <c r="S192" s="13">
        <v>0.68571428571428572</v>
      </c>
      <c r="T192" s="13">
        <v>2.2285714285714286</v>
      </c>
      <c r="U192" s="13">
        <v>-1.5428571428571429</v>
      </c>
      <c r="V192" s="13">
        <v>1.1111111111111112</v>
      </c>
      <c r="W192" s="13">
        <v>1.1111111111111112</v>
      </c>
      <c r="X192" s="13">
        <v>0</v>
      </c>
      <c r="Y192" s="13">
        <v>0.63636363636363635</v>
      </c>
      <c r="Z192" s="13">
        <v>1.6363636363636365</v>
      </c>
      <c r="AA192" s="13">
        <v>-1</v>
      </c>
      <c r="AB192" s="13">
        <v>0.61111111111111116</v>
      </c>
      <c r="AC192" s="13">
        <v>2.0555555555555554</v>
      </c>
      <c r="AD192" s="13">
        <v>-1.4444444444444442</v>
      </c>
      <c r="AE192" s="13">
        <v>0.76470588235294112</v>
      </c>
      <c r="AF192" s="13">
        <v>2.4117647058823528</v>
      </c>
      <c r="AG192" s="13">
        <v>-1.6470588235294117</v>
      </c>
      <c r="AH192" s="13">
        <v>0</v>
      </c>
      <c r="AI192" s="13">
        <v>3</v>
      </c>
      <c r="AJ192" s="13">
        <v>18</v>
      </c>
      <c r="AK192" s="13">
        <v>14</v>
      </c>
      <c r="AL192" s="13">
        <v>0.9</v>
      </c>
      <c r="AM192" s="13">
        <v>0.4</v>
      </c>
    </row>
    <row r="193" spans="1:39" x14ac:dyDescent="0.3">
      <c r="A193" t="s">
        <v>47</v>
      </c>
      <c r="B193" t="s">
        <v>140</v>
      </c>
      <c r="C193" t="s">
        <v>106</v>
      </c>
      <c r="D193" t="s">
        <v>135</v>
      </c>
      <c r="E193" t="s">
        <v>64</v>
      </c>
      <c r="F193" s="11">
        <v>0.72916666666666663</v>
      </c>
      <c r="G193">
        <v>2150</v>
      </c>
      <c r="H193">
        <v>7</v>
      </c>
      <c r="I193" t="s">
        <v>56</v>
      </c>
      <c r="J193" t="s">
        <v>65</v>
      </c>
      <c r="K193">
        <v>0</v>
      </c>
      <c r="L193">
        <v>2</v>
      </c>
      <c r="M193" t="s">
        <v>31</v>
      </c>
      <c r="N193" t="s">
        <v>32</v>
      </c>
      <c r="O193" s="13">
        <v>-2</v>
      </c>
      <c r="P193" s="13">
        <v>1.3157894736842106</v>
      </c>
      <c r="Q193" s="13">
        <v>1</v>
      </c>
      <c r="R193" s="13">
        <v>0.31578947368421062</v>
      </c>
      <c r="S193" s="13">
        <v>0.75</v>
      </c>
      <c r="T193" s="13">
        <v>2.1944444444444446</v>
      </c>
      <c r="U193" s="13">
        <v>-1.4444444444444446</v>
      </c>
      <c r="V193" s="13">
        <v>1.6666666666666667</v>
      </c>
      <c r="W193" s="13">
        <v>2.1111111111111112</v>
      </c>
      <c r="X193" s="13">
        <v>-0.44444444444444442</v>
      </c>
      <c r="Y193" s="13">
        <v>1</v>
      </c>
      <c r="Z193" s="13">
        <v>2.4</v>
      </c>
      <c r="AA193" s="13">
        <v>-1.4</v>
      </c>
      <c r="AB193" s="13">
        <v>0.61111111111111116</v>
      </c>
      <c r="AC193" s="13">
        <v>2.0555555555555554</v>
      </c>
      <c r="AD193" s="13">
        <v>-1.4444444444444442</v>
      </c>
      <c r="AE193" s="13">
        <v>0.88888888888888884</v>
      </c>
      <c r="AF193" s="13">
        <v>2.3333333333333335</v>
      </c>
      <c r="AG193" s="13">
        <v>-1.4444444444444446</v>
      </c>
      <c r="AH193" s="13">
        <v>0</v>
      </c>
      <c r="AI193" s="13">
        <v>3</v>
      </c>
      <c r="AJ193" s="13">
        <v>21</v>
      </c>
      <c r="AK193" s="13">
        <v>17</v>
      </c>
      <c r="AL193" s="13">
        <v>1.1052631578947369</v>
      </c>
      <c r="AM193" s="13">
        <v>0.47222222222222221</v>
      </c>
    </row>
    <row r="194" spans="1:39" x14ac:dyDescent="0.3">
      <c r="A194" t="s">
        <v>198</v>
      </c>
      <c r="B194" t="s">
        <v>199</v>
      </c>
      <c r="C194" t="s">
        <v>106</v>
      </c>
      <c r="D194" t="s">
        <v>135</v>
      </c>
      <c r="E194" t="s">
        <v>61</v>
      </c>
      <c r="F194" s="11">
        <v>0.77083333333333337</v>
      </c>
      <c r="G194">
        <v>3200</v>
      </c>
      <c r="H194">
        <v>4</v>
      </c>
      <c r="I194" t="s">
        <v>200</v>
      </c>
      <c r="J194" t="s">
        <v>65</v>
      </c>
      <c r="K194">
        <v>0</v>
      </c>
      <c r="L194">
        <v>2</v>
      </c>
      <c r="M194" t="s">
        <v>31</v>
      </c>
      <c r="N194" t="s">
        <v>32</v>
      </c>
      <c r="O194" s="13">
        <v>-2</v>
      </c>
      <c r="P194" s="13">
        <v>0</v>
      </c>
      <c r="Q194" s="13">
        <v>0</v>
      </c>
      <c r="R194" s="13">
        <v>0</v>
      </c>
      <c r="S194" s="13">
        <v>0.78378378378378377</v>
      </c>
      <c r="T194" s="13">
        <v>2.1351351351351351</v>
      </c>
      <c r="U194" s="13">
        <v>-1.3513513513513513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0.61111111111111116</v>
      </c>
      <c r="AC194" s="13">
        <v>2.0555555555555554</v>
      </c>
      <c r="AD194" s="13">
        <v>-1.4444444444444442</v>
      </c>
      <c r="AE194" s="13">
        <v>0.94736842105263153</v>
      </c>
      <c r="AF194" s="13">
        <v>2.2105263157894739</v>
      </c>
      <c r="AG194" s="13">
        <v>-1.2631578947368425</v>
      </c>
      <c r="AH194" s="13">
        <v>0</v>
      </c>
      <c r="AI194" s="13">
        <v>3</v>
      </c>
      <c r="AJ194" s="13">
        <v>0</v>
      </c>
      <c r="AK194" s="13">
        <v>20</v>
      </c>
      <c r="AL194" s="13">
        <v>0</v>
      </c>
      <c r="AM194" s="13">
        <v>0.54054054054054057</v>
      </c>
    </row>
    <row r="195" spans="1:39" x14ac:dyDescent="0.3">
      <c r="A195" t="s">
        <v>201</v>
      </c>
      <c r="B195" t="s">
        <v>202</v>
      </c>
      <c r="C195" t="s">
        <v>106</v>
      </c>
      <c r="D195" t="s">
        <v>203</v>
      </c>
      <c r="E195" t="s">
        <v>64</v>
      </c>
      <c r="F195" s="11">
        <v>0.64583333333333337</v>
      </c>
      <c r="G195">
        <v>4844</v>
      </c>
      <c r="H195">
        <v>3</v>
      </c>
      <c r="I195" t="s">
        <v>65</v>
      </c>
      <c r="J195" t="s">
        <v>200</v>
      </c>
      <c r="K195">
        <v>1</v>
      </c>
      <c r="L195">
        <v>1</v>
      </c>
      <c r="M195" t="s">
        <v>30</v>
      </c>
      <c r="N195" t="s">
        <v>30</v>
      </c>
      <c r="O195" s="13">
        <v>0</v>
      </c>
      <c r="P195" s="13">
        <v>0.81578947368421051</v>
      </c>
      <c r="Q195" s="13">
        <v>0.97368421052631582</v>
      </c>
      <c r="R195" s="13">
        <v>-0.15789473684210531</v>
      </c>
      <c r="S195" s="13">
        <v>0</v>
      </c>
      <c r="T195" s="13">
        <v>2</v>
      </c>
      <c r="U195" s="13">
        <v>-2</v>
      </c>
      <c r="V195" s="13">
        <v>0.61111111111111116</v>
      </c>
      <c r="W195" s="13">
        <v>2.0555555555555554</v>
      </c>
      <c r="X195" s="13">
        <v>-1.4444444444444442</v>
      </c>
      <c r="Y195" s="13">
        <v>1</v>
      </c>
      <c r="Z195" s="13">
        <v>2.1</v>
      </c>
      <c r="AA195" s="13">
        <v>-1.1000000000000001</v>
      </c>
      <c r="AB195" s="13">
        <v>0</v>
      </c>
      <c r="AC195" s="13">
        <v>2</v>
      </c>
      <c r="AD195" s="13">
        <v>-2</v>
      </c>
      <c r="AE195" s="13">
        <v>0</v>
      </c>
      <c r="AF195" s="13">
        <v>0</v>
      </c>
      <c r="AG195" s="13">
        <v>0</v>
      </c>
      <c r="AH195" s="13">
        <v>1</v>
      </c>
      <c r="AI195" s="13">
        <v>1</v>
      </c>
      <c r="AJ195" s="13">
        <v>23</v>
      </c>
      <c r="AK195" s="13">
        <v>0</v>
      </c>
      <c r="AL195" s="13">
        <v>0.60526315789473684</v>
      </c>
      <c r="AM195" s="13">
        <v>0</v>
      </c>
    </row>
    <row r="196" spans="1:39" x14ac:dyDescent="0.3">
      <c r="A196" t="s">
        <v>41</v>
      </c>
      <c r="B196" t="s">
        <v>42</v>
      </c>
      <c r="C196" t="s">
        <v>35</v>
      </c>
      <c r="D196" t="s">
        <v>36</v>
      </c>
      <c r="E196" t="s">
        <v>43</v>
      </c>
      <c r="F196" s="11">
        <v>0.79166666666666663</v>
      </c>
      <c r="G196">
        <v>400</v>
      </c>
      <c r="H196">
        <v>45</v>
      </c>
      <c r="I196" t="s">
        <v>204</v>
      </c>
      <c r="J196" t="s">
        <v>49</v>
      </c>
      <c r="K196">
        <v>1</v>
      </c>
      <c r="L196">
        <v>2</v>
      </c>
      <c r="M196" t="s">
        <v>31</v>
      </c>
      <c r="N196" t="s">
        <v>32</v>
      </c>
      <c r="O196" s="13">
        <v>-1</v>
      </c>
      <c r="P196" s="13">
        <v>0</v>
      </c>
      <c r="Q196" s="13">
        <v>0</v>
      </c>
      <c r="R196" s="13">
        <v>0</v>
      </c>
      <c r="S196" s="13">
        <v>0.8</v>
      </c>
      <c r="T196" s="13">
        <v>1.3</v>
      </c>
      <c r="U196" s="13">
        <v>-0.5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0.7</v>
      </c>
      <c r="AC196" s="13">
        <v>1.3</v>
      </c>
      <c r="AD196" s="13">
        <v>-0.60000000000000009</v>
      </c>
      <c r="AE196" s="13">
        <v>0.9</v>
      </c>
      <c r="AF196" s="13">
        <v>1.3</v>
      </c>
      <c r="AG196" s="13">
        <v>-0.4</v>
      </c>
      <c r="AH196" s="13">
        <v>0</v>
      </c>
      <c r="AI196" s="13">
        <v>3</v>
      </c>
      <c r="AJ196" s="13">
        <v>0</v>
      </c>
      <c r="AK196" s="13">
        <v>22</v>
      </c>
      <c r="AL196" s="13">
        <v>0</v>
      </c>
      <c r="AM196" s="13">
        <v>1.1000000000000001</v>
      </c>
    </row>
    <row r="197" spans="1:39" x14ac:dyDescent="0.3">
      <c r="A197" t="s">
        <v>47</v>
      </c>
      <c r="B197" t="s">
        <v>52</v>
      </c>
      <c r="C197" t="s">
        <v>35</v>
      </c>
      <c r="D197" t="s">
        <v>36</v>
      </c>
      <c r="E197" t="s">
        <v>43</v>
      </c>
      <c r="F197" s="11">
        <v>0.77083333333333337</v>
      </c>
      <c r="G197">
        <v>3100</v>
      </c>
      <c r="H197">
        <v>7</v>
      </c>
      <c r="I197" t="s">
        <v>76</v>
      </c>
      <c r="J197" t="s">
        <v>49</v>
      </c>
      <c r="K197">
        <v>1</v>
      </c>
      <c r="L197">
        <v>0</v>
      </c>
      <c r="M197" t="s">
        <v>32</v>
      </c>
      <c r="N197" t="s">
        <v>31</v>
      </c>
      <c r="O197" s="13">
        <v>1</v>
      </c>
      <c r="P197" s="13">
        <v>1.3333333333333333</v>
      </c>
      <c r="Q197" s="13">
        <v>0.66666666666666663</v>
      </c>
      <c r="R197" s="13">
        <v>0.66666666666666663</v>
      </c>
      <c r="S197" s="13">
        <v>0.8571428571428571</v>
      </c>
      <c r="T197" s="13">
        <v>1.2857142857142858</v>
      </c>
      <c r="U197" s="13">
        <v>-0.42857142857142871</v>
      </c>
      <c r="V197" s="13">
        <v>1.2727272727272727</v>
      </c>
      <c r="W197" s="13">
        <v>1.2727272727272727</v>
      </c>
      <c r="X197" s="13">
        <v>0</v>
      </c>
      <c r="Y197" s="13">
        <v>1.4</v>
      </c>
      <c r="Z197" s="13">
        <v>1.7</v>
      </c>
      <c r="AA197" s="13">
        <v>-0.30000000000000004</v>
      </c>
      <c r="AB197" s="13">
        <v>0.7</v>
      </c>
      <c r="AC197" s="13">
        <v>1.3</v>
      </c>
      <c r="AD197" s="13">
        <v>-0.60000000000000009</v>
      </c>
      <c r="AE197" s="13">
        <v>1</v>
      </c>
      <c r="AF197" s="13">
        <v>1.2727272727272727</v>
      </c>
      <c r="AG197" s="13">
        <v>-0.27272727272727271</v>
      </c>
      <c r="AH197" s="13">
        <v>3</v>
      </c>
      <c r="AI197" s="13">
        <v>0</v>
      </c>
      <c r="AJ197" s="13">
        <v>27</v>
      </c>
      <c r="AK197" s="13">
        <v>25</v>
      </c>
      <c r="AL197" s="13">
        <v>1.2857142857142858</v>
      </c>
      <c r="AM197" s="13">
        <v>1.1904761904761905</v>
      </c>
    </row>
    <row r="198" spans="1:39" x14ac:dyDescent="0.3">
      <c r="A198" t="s">
        <v>47</v>
      </c>
      <c r="B198" t="s">
        <v>148</v>
      </c>
      <c r="C198" t="s">
        <v>35</v>
      </c>
      <c r="D198" t="s">
        <v>54</v>
      </c>
      <c r="E198" t="s">
        <v>64</v>
      </c>
      <c r="F198" s="11">
        <v>0.6875</v>
      </c>
      <c r="G198">
        <v>3030</v>
      </c>
      <c r="H198">
        <v>8</v>
      </c>
      <c r="I198" t="s">
        <v>49</v>
      </c>
      <c r="J198" t="s">
        <v>58</v>
      </c>
      <c r="K198">
        <v>1</v>
      </c>
      <c r="L198">
        <v>0</v>
      </c>
      <c r="M198" t="s">
        <v>32</v>
      </c>
      <c r="N198" t="s">
        <v>31</v>
      </c>
      <c r="O198" s="13">
        <v>1</v>
      </c>
      <c r="P198" s="13">
        <v>0.81818181818181823</v>
      </c>
      <c r="Q198" s="13">
        <v>0.59090909090909094</v>
      </c>
      <c r="R198" s="13">
        <v>0.22727272727272729</v>
      </c>
      <c r="S198" s="13">
        <v>0.8571428571428571</v>
      </c>
      <c r="T198" s="13">
        <v>1.4761904761904763</v>
      </c>
      <c r="U198" s="13">
        <v>-0.61904761904761918</v>
      </c>
      <c r="V198" s="13">
        <v>0.7</v>
      </c>
      <c r="W198" s="13">
        <v>1.3</v>
      </c>
      <c r="X198" s="13">
        <v>-0.60000000000000009</v>
      </c>
      <c r="Y198" s="13">
        <v>0.91666666666666663</v>
      </c>
      <c r="Z198" s="13">
        <v>1.25</v>
      </c>
      <c r="AA198" s="13">
        <v>-0.33333333333333337</v>
      </c>
      <c r="AB198" s="13">
        <v>1.1000000000000001</v>
      </c>
      <c r="AC198" s="13">
        <v>1.3</v>
      </c>
      <c r="AD198" s="13">
        <v>-0.19999999999999996</v>
      </c>
      <c r="AE198" s="13">
        <v>0.63636363636363635</v>
      </c>
      <c r="AF198" s="13">
        <v>1.6363636363636365</v>
      </c>
      <c r="AG198" s="13">
        <v>-1</v>
      </c>
      <c r="AH198" s="13">
        <v>3</v>
      </c>
      <c r="AI198" s="13">
        <v>0</v>
      </c>
      <c r="AJ198" s="13">
        <v>25</v>
      </c>
      <c r="AK198" s="13">
        <v>18</v>
      </c>
      <c r="AL198" s="13">
        <v>1.1363636363636365</v>
      </c>
      <c r="AM198" s="13">
        <v>0.8571428571428571</v>
      </c>
    </row>
    <row r="199" spans="1:39" x14ac:dyDescent="0.3">
      <c r="A199" t="s">
        <v>47</v>
      </c>
      <c r="B199" t="s">
        <v>175</v>
      </c>
      <c r="C199" t="s">
        <v>35</v>
      </c>
      <c r="D199" t="s">
        <v>54</v>
      </c>
      <c r="E199" t="s">
        <v>43</v>
      </c>
      <c r="F199" s="11">
        <v>0.77083333333333337</v>
      </c>
      <c r="G199">
        <v>2965</v>
      </c>
      <c r="H199">
        <v>7</v>
      </c>
      <c r="I199" t="s">
        <v>49</v>
      </c>
      <c r="J199" t="s">
        <v>56</v>
      </c>
      <c r="K199">
        <v>2</v>
      </c>
      <c r="L199">
        <v>0</v>
      </c>
      <c r="M199" t="s">
        <v>32</v>
      </c>
      <c r="N199" t="s">
        <v>31</v>
      </c>
      <c r="O199" s="13">
        <v>2</v>
      </c>
      <c r="P199" s="13">
        <v>0.82608695652173914</v>
      </c>
      <c r="Q199" s="13">
        <v>0.56521739130434778</v>
      </c>
      <c r="R199" s="13">
        <v>0.26086956521739135</v>
      </c>
      <c r="S199" s="13">
        <v>1.25</v>
      </c>
      <c r="T199" s="13">
        <v>2.25</v>
      </c>
      <c r="U199" s="13">
        <v>-1</v>
      </c>
      <c r="V199" s="13">
        <v>0.72727272727272729</v>
      </c>
      <c r="W199" s="13">
        <v>1.1818181818181819</v>
      </c>
      <c r="X199" s="13">
        <v>-0.45454545454545459</v>
      </c>
      <c r="Y199" s="13">
        <v>0.91666666666666663</v>
      </c>
      <c r="Z199" s="13">
        <v>1.25</v>
      </c>
      <c r="AA199" s="13">
        <v>-0.33333333333333337</v>
      </c>
      <c r="AB199" s="13">
        <v>1.5</v>
      </c>
      <c r="AC199" s="13">
        <v>2.1</v>
      </c>
      <c r="AD199" s="13">
        <v>-0.60000000000000009</v>
      </c>
      <c r="AE199" s="13">
        <v>1</v>
      </c>
      <c r="AF199" s="13">
        <v>2.4</v>
      </c>
      <c r="AG199" s="13">
        <v>-1.4</v>
      </c>
      <c r="AH199" s="13">
        <v>3</v>
      </c>
      <c r="AI199" s="13">
        <v>0</v>
      </c>
      <c r="AJ199" s="13">
        <v>28</v>
      </c>
      <c r="AK199" s="13">
        <v>21</v>
      </c>
      <c r="AL199" s="13">
        <v>1.2173913043478262</v>
      </c>
      <c r="AM199" s="13">
        <v>1.05</v>
      </c>
    </row>
    <row r="200" spans="1:39" x14ac:dyDescent="0.3">
      <c r="A200" t="s">
        <v>41</v>
      </c>
      <c r="B200" t="s">
        <v>193</v>
      </c>
      <c r="C200" t="s">
        <v>35</v>
      </c>
      <c r="D200" t="s">
        <v>70</v>
      </c>
      <c r="E200" t="s">
        <v>37</v>
      </c>
      <c r="F200" s="11">
        <v>0.79166666666666663</v>
      </c>
      <c r="G200">
        <v>700</v>
      </c>
      <c r="H200">
        <v>3</v>
      </c>
      <c r="I200" t="s">
        <v>205</v>
      </c>
      <c r="J200" t="s">
        <v>49</v>
      </c>
      <c r="K200">
        <v>1</v>
      </c>
      <c r="L200">
        <v>2</v>
      </c>
      <c r="M200" t="s">
        <v>31</v>
      </c>
      <c r="N200" t="s">
        <v>32</v>
      </c>
      <c r="O200" s="13">
        <v>-1</v>
      </c>
      <c r="P200" s="13">
        <v>0</v>
      </c>
      <c r="Q200" s="13">
        <v>0</v>
      </c>
      <c r="R200" s="13">
        <v>0</v>
      </c>
      <c r="S200" s="13">
        <v>0.875</v>
      </c>
      <c r="T200" s="13">
        <v>1.1666666666666667</v>
      </c>
      <c r="U200" s="13">
        <v>-0.29166666666666674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0.83333333333333337</v>
      </c>
      <c r="AC200" s="13">
        <v>1.0833333333333333</v>
      </c>
      <c r="AD200" s="13">
        <v>-0.24999999999999989</v>
      </c>
      <c r="AE200" s="13">
        <v>0.91666666666666663</v>
      </c>
      <c r="AF200" s="13">
        <v>1.25</v>
      </c>
      <c r="AG200" s="13">
        <v>-0.33333333333333337</v>
      </c>
      <c r="AH200" s="13">
        <v>0</v>
      </c>
      <c r="AI200" s="13">
        <v>3</v>
      </c>
      <c r="AJ200" s="13">
        <v>0</v>
      </c>
      <c r="AK200" s="13">
        <v>31</v>
      </c>
      <c r="AL200" s="13">
        <v>0</v>
      </c>
      <c r="AM200" s="13">
        <v>1.2916666666666667</v>
      </c>
    </row>
    <row r="201" spans="1:39" x14ac:dyDescent="0.3">
      <c r="A201" t="s">
        <v>47</v>
      </c>
      <c r="B201" t="s">
        <v>178</v>
      </c>
      <c r="C201" t="s">
        <v>35</v>
      </c>
      <c r="D201" t="s">
        <v>70</v>
      </c>
      <c r="E201" t="s">
        <v>43</v>
      </c>
      <c r="F201" s="11">
        <v>0.66666666666666663</v>
      </c>
      <c r="G201">
        <v>20600</v>
      </c>
      <c r="H201">
        <v>4</v>
      </c>
      <c r="I201" t="s">
        <v>71</v>
      </c>
      <c r="J201" t="s">
        <v>49</v>
      </c>
      <c r="K201">
        <v>4</v>
      </c>
      <c r="L201">
        <v>2</v>
      </c>
      <c r="M201" t="s">
        <v>32</v>
      </c>
      <c r="N201" t="s">
        <v>31</v>
      </c>
      <c r="O201" s="13">
        <v>2</v>
      </c>
      <c r="P201" s="13">
        <v>1.8181818181818181</v>
      </c>
      <c r="Q201" s="13">
        <v>0.63636363636363635</v>
      </c>
      <c r="R201" s="13">
        <v>1.1818181818181817</v>
      </c>
      <c r="S201" s="13">
        <v>0.92</v>
      </c>
      <c r="T201" s="13">
        <v>1.1599999999999999</v>
      </c>
      <c r="U201" s="13">
        <v>-0.23999999999999988</v>
      </c>
      <c r="V201" s="13">
        <v>1.4</v>
      </c>
      <c r="W201" s="13">
        <v>1.4</v>
      </c>
      <c r="X201" s="13">
        <v>0</v>
      </c>
      <c r="Y201" s="13">
        <v>2.1666666666666665</v>
      </c>
      <c r="Z201" s="13">
        <v>1</v>
      </c>
      <c r="AA201" s="13">
        <v>1.1666666666666665</v>
      </c>
      <c r="AB201" s="13">
        <v>0.83333333333333337</v>
      </c>
      <c r="AC201" s="13">
        <v>1.0833333333333333</v>
      </c>
      <c r="AD201" s="13">
        <v>-0.24999999999999989</v>
      </c>
      <c r="AE201" s="13">
        <v>1</v>
      </c>
      <c r="AF201" s="13">
        <v>1.2307692307692308</v>
      </c>
      <c r="AG201" s="13">
        <v>-0.23076923076923084</v>
      </c>
      <c r="AH201" s="13">
        <v>3</v>
      </c>
      <c r="AI201" s="13">
        <v>0</v>
      </c>
      <c r="AJ201" s="13">
        <v>39</v>
      </c>
      <c r="AK201" s="13">
        <v>34</v>
      </c>
      <c r="AL201" s="13">
        <v>1.7727272727272727</v>
      </c>
      <c r="AM201" s="13">
        <v>1.36</v>
      </c>
    </row>
    <row r="202" spans="1:39" x14ac:dyDescent="0.3">
      <c r="A202" t="s">
        <v>47</v>
      </c>
      <c r="B202" t="s">
        <v>86</v>
      </c>
      <c r="C202" t="s">
        <v>35</v>
      </c>
      <c r="D202" t="s">
        <v>85</v>
      </c>
      <c r="E202" t="s">
        <v>43</v>
      </c>
      <c r="F202" s="11">
        <v>0.77083333333333337</v>
      </c>
      <c r="G202">
        <v>3230</v>
      </c>
      <c r="H202">
        <v>13</v>
      </c>
      <c r="I202" t="s">
        <v>49</v>
      </c>
      <c r="J202" t="s">
        <v>76</v>
      </c>
      <c r="K202">
        <v>2</v>
      </c>
      <c r="L202">
        <v>2</v>
      </c>
      <c r="M202" t="s">
        <v>30</v>
      </c>
      <c r="N202" t="s">
        <v>30</v>
      </c>
      <c r="O202" s="13">
        <v>0</v>
      </c>
      <c r="P202" s="13">
        <v>0.96153846153846156</v>
      </c>
      <c r="Q202" s="13">
        <v>0.5</v>
      </c>
      <c r="R202" s="13">
        <v>0.46153846153846156</v>
      </c>
      <c r="S202" s="13">
        <v>1.3181818181818181</v>
      </c>
      <c r="T202" s="13">
        <v>1.4090909090909092</v>
      </c>
      <c r="U202" s="13">
        <v>-9.090909090909105E-2</v>
      </c>
      <c r="V202" s="13">
        <v>0.83333333333333337</v>
      </c>
      <c r="W202" s="13">
        <v>1.0833333333333333</v>
      </c>
      <c r="X202" s="13">
        <v>-0.24999999999999989</v>
      </c>
      <c r="Y202" s="13">
        <v>1.0714285714285714</v>
      </c>
      <c r="Z202" s="13">
        <v>1.4285714285714286</v>
      </c>
      <c r="AA202" s="13">
        <v>-0.35714285714285721</v>
      </c>
      <c r="AB202" s="13">
        <v>1.25</v>
      </c>
      <c r="AC202" s="13">
        <v>1.1666666666666667</v>
      </c>
      <c r="AD202" s="13">
        <v>8.3333333333333259E-2</v>
      </c>
      <c r="AE202" s="13">
        <v>1.4</v>
      </c>
      <c r="AF202" s="13">
        <v>1.7</v>
      </c>
      <c r="AG202" s="13">
        <v>-0.30000000000000004</v>
      </c>
      <c r="AH202" s="13">
        <v>1</v>
      </c>
      <c r="AI202" s="13">
        <v>1</v>
      </c>
      <c r="AJ202" s="13">
        <v>34</v>
      </c>
      <c r="AK202" s="13">
        <v>30</v>
      </c>
      <c r="AL202" s="13">
        <v>1.3076923076923077</v>
      </c>
      <c r="AM202" s="13">
        <v>1.3636363636363635</v>
      </c>
    </row>
    <row r="203" spans="1:39" x14ac:dyDescent="0.3">
      <c r="A203" t="s">
        <v>47</v>
      </c>
      <c r="B203" t="s">
        <v>180</v>
      </c>
      <c r="C203" t="s">
        <v>35</v>
      </c>
      <c r="D203" t="s">
        <v>85</v>
      </c>
      <c r="E203" t="s">
        <v>43</v>
      </c>
      <c r="F203" s="11">
        <v>0.77083333333333337</v>
      </c>
      <c r="G203">
        <v>4560</v>
      </c>
      <c r="H203">
        <v>7</v>
      </c>
      <c r="I203" t="s">
        <v>58</v>
      </c>
      <c r="J203" t="s">
        <v>49</v>
      </c>
      <c r="K203">
        <v>3</v>
      </c>
      <c r="L203">
        <v>2</v>
      </c>
      <c r="M203" t="s">
        <v>32</v>
      </c>
      <c r="N203" t="s">
        <v>31</v>
      </c>
      <c r="O203" s="13">
        <v>1</v>
      </c>
      <c r="P203" s="13">
        <v>0.81818181818181823</v>
      </c>
      <c r="Q203" s="13">
        <v>0.59090909090909094</v>
      </c>
      <c r="R203" s="13">
        <v>0.22727272727272729</v>
      </c>
      <c r="S203" s="13">
        <v>1</v>
      </c>
      <c r="T203" s="13">
        <v>1.2962962962962963</v>
      </c>
      <c r="U203" s="13">
        <v>-0.29629629629629628</v>
      </c>
      <c r="V203" s="13">
        <v>1.1000000000000001</v>
      </c>
      <c r="W203" s="13">
        <v>1.3</v>
      </c>
      <c r="X203" s="13">
        <v>-0.19999999999999996</v>
      </c>
      <c r="Y203" s="13">
        <v>0.58333333333333337</v>
      </c>
      <c r="Z203" s="13">
        <v>1.5833333333333333</v>
      </c>
      <c r="AA203" s="13">
        <v>-0.99999999999999989</v>
      </c>
      <c r="AB203" s="13">
        <v>0.92307692307692313</v>
      </c>
      <c r="AC203" s="13">
        <v>1.1538461538461537</v>
      </c>
      <c r="AD203" s="13">
        <v>-0.23076923076923062</v>
      </c>
      <c r="AE203" s="13">
        <v>1.0714285714285714</v>
      </c>
      <c r="AF203" s="13">
        <v>1.4285714285714286</v>
      </c>
      <c r="AG203" s="13">
        <v>-0.35714285714285721</v>
      </c>
      <c r="AH203" s="13">
        <v>3</v>
      </c>
      <c r="AI203" s="13">
        <v>0</v>
      </c>
      <c r="AJ203" s="13">
        <v>18</v>
      </c>
      <c r="AK203" s="13">
        <v>35</v>
      </c>
      <c r="AL203" s="13">
        <v>0.81818181818181823</v>
      </c>
      <c r="AM203" s="13">
        <v>1.2962962962962963</v>
      </c>
    </row>
    <row r="204" spans="1:39" x14ac:dyDescent="0.3">
      <c r="A204" t="s">
        <v>41</v>
      </c>
      <c r="B204" t="s">
        <v>90</v>
      </c>
      <c r="C204" t="s">
        <v>35</v>
      </c>
      <c r="D204" t="s">
        <v>85</v>
      </c>
      <c r="E204" t="s">
        <v>46</v>
      </c>
      <c r="F204" s="11">
        <v>0.77083333333333337</v>
      </c>
      <c r="G204">
        <v>400</v>
      </c>
      <c r="H204">
        <v>4</v>
      </c>
      <c r="I204" t="s">
        <v>187</v>
      </c>
      <c r="J204" t="s">
        <v>49</v>
      </c>
      <c r="K204">
        <v>1</v>
      </c>
      <c r="L204">
        <v>0</v>
      </c>
      <c r="M204" t="s">
        <v>32</v>
      </c>
      <c r="N204" t="s">
        <v>31</v>
      </c>
      <c r="O204" s="13">
        <v>1</v>
      </c>
      <c r="P204" s="13">
        <v>0</v>
      </c>
      <c r="Q204" s="13">
        <v>0</v>
      </c>
      <c r="R204" s="13">
        <v>0</v>
      </c>
      <c r="S204" s="13">
        <v>1.0357142857142858</v>
      </c>
      <c r="T204" s="13">
        <v>1.3571428571428572</v>
      </c>
      <c r="U204" s="13">
        <v>-0.3214285714285714</v>
      </c>
      <c r="V204" s="13">
        <v>0</v>
      </c>
      <c r="W204" s="13">
        <v>0</v>
      </c>
      <c r="X204" s="13">
        <v>0</v>
      </c>
      <c r="Y204" s="13">
        <v>0</v>
      </c>
      <c r="Z204" s="13">
        <v>3</v>
      </c>
      <c r="AA204" s="13">
        <v>-3</v>
      </c>
      <c r="AB204" s="13">
        <v>0.92307692307692313</v>
      </c>
      <c r="AC204" s="13">
        <v>1.1538461538461537</v>
      </c>
      <c r="AD204" s="13">
        <v>-0.23076923076923062</v>
      </c>
      <c r="AE204" s="13">
        <v>1.1333333333333333</v>
      </c>
      <c r="AF204" s="13">
        <v>1.5333333333333334</v>
      </c>
      <c r="AG204" s="13">
        <v>-0.40000000000000013</v>
      </c>
      <c r="AH204" s="13">
        <v>3</v>
      </c>
      <c r="AI204" s="13">
        <v>0</v>
      </c>
      <c r="AJ204" s="13">
        <v>0</v>
      </c>
      <c r="AK204" s="13">
        <v>35</v>
      </c>
      <c r="AL204" s="13">
        <v>0</v>
      </c>
      <c r="AM204" s="13">
        <v>1.25</v>
      </c>
    </row>
    <row r="205" spans="1:39" x14ac:dyDescent="0.3">
      <c r="A205" t="s">
        <v>47</v>
      </c>
      <c r="B205" t="s">
        <v>182</v>
      </c>
      <c r="C205" t="s">
        <v>35</v>
      </c>
      <c r="D205" t="s">
        <v>94</v>
      </c>
      <c r="E205" t="s">
        <v>43</v>
      </c>
      <c r="F205" s="11">
        <v>0.77083333333333337</v>
      </c>
      <c r="G205">
        <v>1558</v>
      </c>
      <c r="H205">
        <v>6</v>
      </c>
      <c r="I205" t="s">
        <v>56</v>
      </c>
      <c r="J205" t="s">
        <v>49</v>
      </c>
      <c r="K205">
        <v>0</v>
      </c>
      <c r="L205">
        <v>0</v>
      </c>
      <c r="M205" t="s">
        <v>30</v>
      </c>
      <c r="N205" t="s">
        <v>30</v>
      </c>
      <c r="O205" s="13">
        <v>0</v>
      </c>
      <c r="P205" s="13">
        <v>1.1904761904761905</v>
      </c>
      <c r="Q205" s="13">
        <v>1</v>
      </c>
      <c r="R205" s="13">
        <v>0.19047619047619047</v>
      </c>
      <c r="S205" s="13">
        <v>1</v>
      </c>
      <c r="T205" s="13">
        <v>1.3448275862068966</v>
      </c>
      <c r="U205" s="13">
        <v>-0.34482758620689657</v>
      </c>
      <c r="V205" s="13">
        <v>1.5</v>
      </c>
      <c r="W205" s="13">
        <v>2.1</v>
      </c>
      <c r="X205" s="13">
        <v>-0.60000000000000009</v>
      </c>
      <c r="Y205" s="13">
        <v>0.90909090909090906</v>
      </c>
      <c r="Z205" s="13">
        <v>2.3636363636363638</v>
      </c>
      <c r="AA205" s="13">
        <v>-1.4545454545454546</v>
      </c>
      <c r="AB205" s="13">
        <v>0.92307692307692313</v>
      </c>
      <c r="AC205" s="13">
        <v>1.1538461538461537</v>
      </c>
      <c r="AD205" s="13">
        <v>-0.23076923076923062</v>
      </c>
      <c r="AE205" s="13">
        <v>1.0625</v>
      </c>
      <c r="AF205" s="13">
        <v>1.5</v>
      </c>
      <c r="AG205" s="13">
        <v>-0.4375</v>
      </c>
      <c r="AH205" s="13">
        <v>1</v>
      </c>
      <c r="AI205" s="13">
        <v>1</v>
      </c>
      <c r="AJ205" s="13">
        <v>21</v>
      </c>
      <c r="AK205" s="13">
        <v>35</v>
      </c>
      <c r="AL205" s="13">
        <v>1</v>
      </c>
      <c r="AM205" s="13">
        <v>1.2068965517241379</v>
      </c>
    </row>
    <row r="206" spans="1:39" x14ac:dyDescent="0.3">
      <c r="A206" t="s">
        <v>47</v>
      </c>
      <c r="B206" t="s">
        <v>185</v>
      </c>
      <c r="C206" t="s">
        <v>35</v>
      </c>
      <c r="D206" t="s">
        <v>101</v>
      </c>
      <c r="E206" t="s">
        <v>43</v>
      </c>
      <c r="F206" s="11">
        <v>0.66666666666666663</v>
      </c>
      <c r="G206">
        <v>3401</v>
      </c>
      <c r="H206">
        <v>3</v>
      </c>
      <c r="I206" t="s">
        <v>49</v>
      </c>
      <c r="J206" t="s">
        <v>71</v>
      </c>
      <c r="K206">
        <v>0</v>
      </c>
      <c r="L206">
        <v>0</v>
      </c>
      <c r="M206" t="s">
        <v>30</v>
      </c>
      <c r="N206" t="s">
        <v>30</v>
      </c>
      <c r="O206" s="13">
        <v>0</v>
      </c>
      <c r="P206" s="13">
        <v>0.96666666666666667</v>
      </c>
      <c r="Q206" s="13">
        <v>0.5</v>
      </c>
      <c r="R206" s="13">
        <v>0.46666666666666667</v>
      </c>
      <c r="S206" s="13">
        <v>1.9130434782608696</v>
      </c>
      <c r="T206" s="13">
        <v>1.2173913043478262</v>
      </c>
      <c r="U206" s="13">
        <v>0.69565217391304346</v>
      </c>
      <c r="V206" s="13">
        <v>0.92307692307692313</v>
      </c>
      <c r="W206" s="13">
        <v>1.1538461538461537</v>
      </c>
      <c r="X206" s="13">
        <v>-0.23076923076923062</v>
      </c>
      <c r="Y206" s="13">
        <v>1</v>
      </c>
      <c r="Z206" s="13">
        <v>1.411764705882353</v>
      </c>
      <c r="AA206" s="13">
        <v>-0.41176470588235303</v>
      </c>
      <c r="AB206" s="13">
        <v>1.6363636363636365</v>
      </c>
      <c r="AC206" s="13">
        <v>1.4545454545454546</v>
      </c>
      <c r="AD206" s="13">
        <v>0.18181818181818188</v>
      </c>
      <c r="AE206" s="13">
        <v>2.1666666666666665</v>
      </c>
      <c r="AF206" s="13">
        <v>1</v>
      </c>
      <c r="AG206" s="13">
        <v>1.1666666666666665</v>
      </c>
      <c r="AH206" s="13">
        <v>1</v>
      </c>
      <c r="AI206" s="13">
        <v>1</v>
      </c>
      <c r="AJ206" s="13">
        <v>36</v>
      </c>
      <c r="AK206" s="13">
        <v>42</v>
      </c>
      <c r="AL206" s="13">
        <v>1.2</v>
      </c>
      <c r="AM206" s="13">
        <v>1.826086956521739</v>
      </c>
    </row>
    <row r="207" spans="1:39" x14ac:dyDescent="0.3">
      <c r="A207" t="s">
        <v>47</v>
      </c>
      <c r="B207" t="s">
        <v>104</v>
      </c>
      <c r="C207" t="s">
        <v>35</v>
      </c>
      <c r="D207" t="s">
        <v>101</v>
      </c>
      <c r="E207" t="s">
        <v>43</v>
      </c>
      <c r="F207" s="11">
        <v>0.77083333333333337</v>
      </c>
      <c r="G207">
        <v>3000</v>
      </c>
      <c r="H207">
        <v>6</v>
      </c>
      <c r="I207" t="s">
        <v>76</v>
      </c>
      <c r="J207" t="s">
        <v>49</v>
      </c>
      <c r="K207">
        <v>5</v>
      </c>
      <c r="L207">
        <v>1</v>
      </c>
      <c r="M207" t="s">
        <v>32</v>
      </c>
      <c r="N207" t="s">
        <v>31</v>
      </c>
      <c r="O207" s="13">
        <v>4</v>
      </c>
      <c r="P207" s="13">
        <v>1.3478260869565217</v>
      </c>
      <c r="Q207" s="13">
        <v>0.60869565217391308</v>
      </c>
      <c r="R207" s="13">
        <v>0.73913043478260865</v>
      </c>
      <c r="S207" s="13">
        <v>0.93548387096774188</v>
      </c>
      <c r="T207" s="13">
        <v>1.2580645161290323</v>
      </c>
      <c r="U207" s="13">
        <v>-0.32258064516129037</v>
      </c>
      <c r="V207" s="13">
        <v>1.25</v>
      </c>
      <c r="W207" s="13">
        <v>1.1666666666666667</v>
      </c>
      <c r="X207" s="13">
        <v>8.3333333333333259E-2</v>
      </c>
      <c r="Y207" s="13">
        <v>1.4545454545454546</v>
      </c>
      <c r="Z207" s="13">
        <v>1.7272727272727273</v>
      </c>
      <c r="AA207" s="13">
        <v>-0.27272727272727271</v>
      </c>
      <c r="AB207" s="13">
        <v>0.8571428571428571</v>
      </c>
      <c r="AC207" s="13">
        <v>1.0714285714285714</v>
      </c>
      <c r="AD207" s="13">
        <v>-0.2142857142857143</v>
      </c>
      <c r="AE207" s="13">
        <v>1</v>
      </c>
      <c r="AF207" s="13">
        <v>1.411764705882353</v>
      </c>
      <c r="AG207" s="13">
        <v>-0.41176470588235303</v>
      </c>
      <c r="AH207" s="13">
        <v>3</v>
      </c>
      <c r="AI207" s="13">
        <v>0</v>
      </c>
      <c r="AJ207" s="13">
        <v>31</v>
      </c>
      <c r="AK207" s="13">
        <v>37</v>
      </c>
      <c r="AL207" s="13">
        <v>1.3478260869565217</v>
      </c>
      <c r="AM207" s="13">
        <v>1.1935483870967742</v>
      </c>
    </row>
    <row r="208" spans="1:39" x14ac:dyDescent="0.3">
      <c r="A208" t="s">
        <v>47</v>
      </c>
      <c r="B208" t="s">
        <v>105</v>
      </c>
      <c r="C208" t="s">
        <v>106</v>
      </c>
      <c r="D208" t="s">
        <v>107</v>
      </c>
      <c r="E208" t="s">
        <v>43</v>
      </c>
      <c r="F208" s="11">
        <v>0.77083333333333337</v>
      </c>
      <c r="G208">
        <v>2210</v>
      </c>
      <c r="H208">
        <v>49</v>
      </c>
      <c r="I208" t="s">
        <v>49</v>
      </c>
      <c r="J208" t="s">
        <v>58</v>
      </c>
      <c r="K208">
        <v>0</v>
      </c>
      <c r="L208">
        <v>0</v>
      </c>
      <c r="M208" t="s">
        <v>30</v>
      </c>
      <c r="N208" t="s">
        <v>30</v>
      </c>
      <c r="O208" s="13">
        <v>0</v>
      </c>
      <c r="P208" s="13">
        <v>0.9375</v>
      </c>
      <c r="Q208" s="13">
        <v>0.46875</v>
      </c>
      <c r="R208" s="13">
        <v>0.46875</v>
      </c>
      <c r="S208" s="13">
        <v>0.91304347826086951</v>
      </c>
      <c r="T208" s="13">
        <v>1.4782608695652173</v>
      </c>
      <c r="U208" s="13">
        <v>-0.56521739130434778</v>
      </c>
      <c r="V208" s="13">
        <v>0.8571428571428571</v>
      </c>
      <c r="W208" s="13">
        <v>1.0714285714285714</v>
      </c>
      <c r="X208" s="13">
        <v>-0.2142857142857143</v>
      </c>
      <c r="Y208" s="13">
        <v>1</v>
      </c>
      <c r="Z208" s="13">
        <v>1.6111111111111112</v>
      </c>
      <c r="AA208" s="13">
        <v>-0.61111111111111116</v>
      </c>
      <c r="AB208" s="13">
        <v>1.2727272727272727</v>
      </c>
      <c r="AC208" s="13">
        <v>1.3636363636363635</v>
      </c>
      <c r="AD208" s="13">
        <v>-9.0909090909090828E-2</v>
      </c>
      <c r="AE208" s="13">
        <v>0.58333333333333337</v>
      </c>
      <c r="AF208" s="13">
        <v>1.5833333333333333</v>
      </c>
      <c r="AG208" s="13">
        <v>-0.99999999999999989</v>
      </c>
      <c r="AH208" s="13">
        <v>1</v>
      </c>
      <c r="AI208" s="13">
        <v>1</v>
      </c>
      <c r="AJ208" s="13">
        <v>37</v>
      </c>
      <c r="AK208" s="13">
        <v>21</v>
      </c>
      <c r="AL208" s="13">
        <v>1.15625</v>
      </c>
      <c r="AM208" s="13">
        <v>0.91304347826086951</v>
      </c>
    </row>
    <row r="209" spans="1:39" x14ac:dyDescent="0.3">
      <c r="A209" t="s">
        <v>47</v>
      </c>
      <c r="B209" t="s">
        <v>159</v>
      </c>
      <c r="C209" t="s">
        <v>106</v>
      </c>
      <c r="D209" t="s">
        <v>107</v>
      </c>
      <c r="E209" t="s">
        <v>43</v>
      </c>
      <c r="F209" s="11">
        <v>0.77083333333333337</v>
      </c>
      <c r="G209">
        <v>2287</v>
      </c>
      <c r="H209">
        <v>7</v>
      </c>
      <c r="I209" t="s">
        <v>49</v>
      </c>
      <c r="J209" t="s">
        <v>56</v>
      </c>
      <c r="K209">
        <v>1</v>
      </c>
      <c r="L209">
        <v>3</v>
      </c>
      <c r="M209" t="s">
        <v>31</v>
      </c>
      <c r="N209" t="s">
        <v>32</v>
      </c>
      <c r="O209" s="13">
        <v>-2</v>
      </c>
      <c r="P209" s="13">
        <v>0.90909090909090906</v>
      </c>
      <c r="Q209" s="13">
        <v>0.45454545454545453</v>
      </c>
      <c r="R209" s="13">
        <v>0.45454545454545453</v>
      </c>
      <c r="S209" s="13">
        <v>1.1363636363636365</v>
      </c>
      <c r="T209" s="13">
        <v>2.1363636363636362</v>
      </c>
      <c r="U209" s="13">
        <v>-0.99999999999999978</v>
      </c>
      <c r="V209" s="13">
        <v>0.8</v>
      </c>
      <c r="W209" s="13">
        <v>1</v>
      </c>
      <c r="X209" s="13">
        <v>-0.19999999999999996</v>
      </c>
      <c r="Y209" s="13">
        <v>1</v>
      </c>
      <c r="Z209" s="13">
        <v>1.6111111111111112</v>
      </c>
      <c r="AA209" s="13">
        <v>-0.61111111111111116</v>
      </c>
      <c r="AB209" s="13">
        <v>1.3636363636363635</v>
      </c>
      <c r="AC209" s="13">
        <v>1.9090909090909092</v>
      </c>
      <c r="AD209" s="13">
        <v>-0.54545454545454564</v>
      </c>
      <c r="AE209" s="13">
        <v>0.90909090909090906</v>
      </c>
      <c r="AF209" s="13">
        <v>2.3636363636363638</v>
      </c>
      <c r="AG209" s="13">
        <v>-1.4545454545454546</v>
      </c>
      <c r="AH209" s="13">
        <v>0</v>
      </c>
      <c r="AI209" s="13">
        <v>3</v>
      </c>
      <c r="AJ209" s="13">
        <v>38</v>
      </c>
      <c r="AK209" s="13">
        <v>22</v>
      </c>
      <c r="AL209" s="13">
        <v>1.1515151515151516</v>
      </c>
      <c r="AM209" s="13">
        <v>1</v>
      </c>
    </row>
    <row r="210" spans="1:39" x14ac:dyDescent="0.3">
      <c r="A210" t="s">
        <v>47</v>
      </c>
      <c r="B210" t="s">
        <v>188</v>
      </c>
      <c r="C210" t="s">
        <v>106</v>
      </c>
      <c r="D210" t="s">
        <v>117</v>
      </c>
      <c r="E210" t="s">
        <v>43</v>
      </c>
      <c r="F210" s="11">
        <v>0.66666666666666663</v>
      </c>
      <c r="G210">
        <v>12700</v>
      </c>
      <c r="H210">
        <v>7</v>
      </c>
      <c r="I210" t="s">
        <v>71</v>
      </c>
      <c r="J210" t="s">
        <v>49</v>
      </c>
      <c r="K210">
        <v>5</v>
      </c>
      <c r="L210">
        <v>1</v>
      </c>
      <c r="M210" t="s">
        <v>32</v>
      </c>
      <c r="N210" t="s">
        <v>31</v>
      </c>
      <c r="O210" s="13">
        <v>4</v>
      </c>
      <c r="P210" s="13">
        <v>1.8333333333333333</v>
      </c>
      <c r="Q210" s="13">
        <v>0.66666666666666663</v>
      </c>
      <c r="R210" s="13">
        <v>1.1666666666666665</v>
      </c>
      <c r="S210" s="13">
        <v>0.91176470588235292</v>
      </c>
      <c r="T210" s="13">
        <v>1.3823529411764706</v>
      </c>
      <c r="U210" s="13">
        <v>-0.47058823529411764</v>
      </c>
      <c r="V210" s="13">
        <v>1.6363636363636365</v>
      </c>
      <c r="W210" s="13">
        <v>1.4545454545454546</v>
      </c>
      <c r="X210" s="13">
        <v>0.18181818181818188</v>
      </c>
      <c r="Y210" s="13">
        <v>2</v>
      </c>
      <c r="Z210" s="13">
        <v>0.92307692307692313</v>
      </c>
      <c r="AA210" s="13">
        <v>1.0769230769230769</v>
      </c>
      <c r="AB210" s="13">
        <v>0.8125</v>
      </c>
      <c r="AC210" s="13">
        <v>1.125</v>
      </c>
      <c r="AD210" s="13">
        <v>-0.3125</v>
      </c>
      <c r="AE210" s="13">
        <v>1</v>
      </c>
      <c r="AF210" s="13">
        <v>1.6111111111111112</v>
      </c>
      <c r="AG210" s="13">
        <v>-0.61111111111111116</v>
      </c>
      <c r="AH210" s="13">
        <v>3</v>
      </c>
      <c r="AI210" s="13">
        <v>0</v>
      </c>
      <c r="AJ210" s="13">
        <v>43</v>
      </c>
      <c r="AK210" s="13">
        <v>38</v>
      </c>
      <c r="AL210" s="13">
        <v>1.7916666666666667</v>
      </c>
      <c r="AM210" s="13">
        <v>1.1176470588235294</v>
      </c>
    </row>
    <row r="211" spans="1:39" x14ac:dyDescent="0.3">
      <c r="A211" t="s">
        <v>47</v>
      </c>
      <c r="B211" t="s">
        <v>163</v>
      </c>
      <c r="C211" t="s">
        <v>106</v>
      </c>
      <c r="D211" t="s">
        <v>125</v>
      </c>
      <c r="E211" t="s">
        <v>43</v>
      </c>
      <c r="F211" s="11">
        <v>0.77083333333333337</v>
      </c>
      <c r="G211">
        <v>2814</v>
      </c>
      <c r="H211">
        <v>7</v>
      </c>
      <c r="I211" t="s">
        <v>49</v>
      </c>
      <c r="J211" t="s">
        <v>76</v>
      </c>
      <c r="K211">
        <v>0</v>
      </c>
      <c r="L211">
        <v>2</v>
      </c>
      <c r="M211" t="s">
        <v>31</v>
      </c>
      <c r="N211" t="s">
        <v>32</v>
      </c>
      <c r="O211" s="13">
        <v>-2</v>
      </c>
      <c r="P211" s="13">
        <v>0.91428571428571426</v>
      </c>
      <c r="Q211" s="13">
        <v>0.51428571428571423</v>
      </c>
      <c r="R211" s="13">
        <v>0.4</v>
      </c>
      <c r="S211" s="13">
        <v>1.5</v>
      </c>
      <c r="T211" s="13">
        <v>1.4166666666666667</v>
      </c>
      <c r="U211" s="13">
        <v>8.3333333333333259E-2</v>
      </c>
      <c r="V211" s="13">
        <v>0.8125</v>
      </c>
      <c r="W211" s="13">
        <v>1.125</v>
      </c>
      <c r="X211" s="13">
        <v>-0.3125</v>
      </c>
      <c r="Y211" s="13">
        <v>1</v>
      </c>
      <c r="Z211" s="13">
        <v>1.7894736842105263</v>
      </c>
      <c r="AA211" s="13">
        <v>-0.78947368421052633</v>
      </c>
      <c r="AB211" s="13">
        <v>1.5384615384615385</v>
      </c>
      <c r="AC211" s="13">
        <v>1.1538461538461537</v>
      </c>
      <c r="AD211" s="13">
        <v>0.3846153846153848</v>
      </c>
      <c r="AE211" s="13">
        <v>1.4545454545454546</v>
      </c>
      <c r="AF211" s="13">
        <v>1.7272727272727273</v>
      </c>
      <c r="AG211" s="13">
        <v>-0.27272727272727271</v>
      </c>
      <c r="AH211" s="13">
        <v>0</v>
      </c>
      <c r="AI211" s="13">
        <v>3</v>
      </c>
      <c r="AJ211" s="13">
        <v>38</v>
      </c>
      <c r="AK211" s="13">
        <v>34</v>
      </c>
      <c r="AL211" s="13">
        <v>1.0857142857142856</v>
      </c>
      <c r="AM211" s="13">
        <v>1.4166666666666667</v>
      </c>
    </row>
    <row r="212" spans="1:39" x14ac:dyDescent="0.3">
      <c r="A212" t="s">
        <v>47</v>
      </c>
      <c r="B212" t="s">
        <v>189</v>
      </c>
      <c r="C212" t="s">
        <v>106</v>
      </c>
      <c r="D212" t="s">
        <v>125</v>
      </c>
      <c r="E212" t="s">
        <v>43</v>
      </c>
      <c r="F212" s="11">
        <v>0.77083333333333337</v>
      </c>
      <c r="G212">
        <v>3827</v>
      </c>
      <c r="H212">
        <v>7</v>
      </c>
      <c r="I212" t="s">
        <v>58</v>
      </c>
      <c r="J212" t="s">
        <v>49</v>
      </c>
      <c r="K212">
        <v>2</v>
      </c>
      <c r="L212">
        <v>1</v>
      </c>
      <c r="M212" t="s">
        <v>32</v>
      </c>
      <c r="N212" t="s">
        <v>31</v>
      </c>
      <c r="O212" s="13">
        <v>1</v>
      </c>
      <c r="P212" s="13">
        <v>0.875</v>
      </c>
      <c r="Q212" s="13">
        <v>0.625</v>
      </c>
      <c r="R212" s="13">
        <v>0.25</v>
      </c>
      <c r="S212" s="13">
        <v>0.88888888888888884</v>
      </c>
      <c r="T212" s="13">
        <v>1.5</v>
      </c>
      <c r="U212" s="13">
        <v>-0.61111111111111116</v>
      </c>
      <c r="V212" s="13">
        <v>1.2727272727272727</v>
      </c>
      <c r="W212" s="13">
        <v>1.3636363636363635</v>
      </c>
      <c r="X212" s="13">
        <v>-9.0909090909090828E-2</v>
      </c>
      <c r="Y212" s="13">
        <v>0.53846153846153844</v>
      </c>
      <c r="Z212" s="13">
        <v>1.4615384615384615</v>
      </c>
      <c r="AA212" s="13">
        <v>-0.92307692307692302</v>
      </c>
      <c r="AB212" s="13">
        <v>0.76470588235294112</v>
      </c>
      <c r="AC212" s="13">
        <v>1.1764705882352942</v>
      </c>
      <c r="AD212" s="13">
        <v>-0.41176470588235303</v>
      </c>
      <c r="AE212" s="13">
        <v>1</v>
      </c>
      <c r="AF212" s="13">
        <v>1.7894736842105263</v>
      </c>
      <c r="AG212" s="13">
        <v>-0.78947368421052633</v>
      </c>
      <c r="AH212" s="13">
        <v>3</v>
      </c>
      <c r="AI212" s="13">
        <v>0</v>
      </c>
      <c r="AJ212" s="13">
        <v>22</v>
      </c>
      <c r="AK212" s="13">
        <v>38</v>
      </c>
      <c r="AL212" s="13">
        <v>0.91666666666666663</v>
      </c>
      <c r="AM212" s="13">
        <v>1.0555555555555556</v>
      </c>
    </row>
    <row r="213" spans="1:39" x14ac:dyDescent="0.3">
      <c r="A213" t="s">
        <v>47</v>
      </c>
      <c r="B213" t="s">
        <v>165</v>
      </c>
      <c r="C213" t="s">
        <v>106</v>
      </c>
      <c r="D213" t="s">
        <v>125</v>
      </c>
      <c r="E213" t="s">
        <v>43</v>
      </c>
      <c r="F213" s="11">
        <v>0.77083333333333337</v>
      </c>
      <c r="G213">
        <v>1700</v>
      </c>
      <c r="H213">
        <v>7</v>
      </c>
      <c r="I213" t="s">
        <v>56</v>
      </c>
      <c r="J213" t="s">
        <v>49</v>
      </c>
      <c r="K213">
        <v>4</v>
      </c>
      <c r="L213">
        <v>2</v>
      </c>
      <c r="M213" t="s">
        <v>32</v>
      </c>
      <c r="N213" t="s">
        <v>31</v>
      </c>
      <c r="O213" s="13">
        <v>2</v>
      </c>
      <c r="P213" s="13">
        <v>1.2173913043478262</v>
      </c>
      <c r="Q213" s="13">
        <v>0.91304347826086951</v>
      </c>
      <c r="R213" s="13">
        <v>0.30434782608695665</v>
      </c>
      <c r="S213" s="13">
        <v>0.89189189189189189</v>
      </c>
      <c r="T213" s="13">
        <v>1.5135135135135136</v>
      </c>
      <c r="U213" s="13">
        <v>-0.62162162162162171</v>
      </c>
      <c r="V213" s="13">
        <v>1.3636363636363635</v>
      </c>
      <c r="W213" s="13">
        <v>1.9090909090909092</v>
      </c>
      <c r="X213" s="13">
        <v>-0.54545454545454564</v>
      </c>
      <c r="Y213" s="13">
        <v>1.0833333333333333</v>
      </c>
      <c r="Z213" s="13">
        <v>2.25</v>
      </c>
      <c r="AA213" s="13">
        <v>-1.1666666666666667</v>
      </c>
      <c r="AB213" s="13">
        <v>0.76470588235294112</v>
      </c>
      <c r="AC213" s="13">
        <v>1.1764705882352942</v>
      </c>
      <c r="AD213" s="13">
        <v>-0.41176470588235303</v>
      </c>
      <c r="AE213" s="13">
        <v>1</v>
      </c>
      <c r="AF213" s="13">
        <v>1.8</v>
      </c>
      <c r="AG213" s="13">
        <v>-0.8</v>
      </c>
      <c r="AH213" s="13">
        <v>3</v>
      </c>
      <c r="AI213" s="13">
        <v>0</v>
      </c>
      <c r="AJ213" s="13">
        <v>25</v>
      </c>
      <c r="AK213" s="13">
        <v>38</v>
      </c>
      <c r="AL213" s="13">
        <v>1.0869565217391304</v>
      </c>
      <c r="AM213" s="13">
        <v>1.027027027027027</v>
      </c>
    </row>
    <row r="214" spans="1:39" x14ac:dyDescent="0.3">
      <c r="A214" t="s">
        <v>47</v>
      </c>
      <c r="B214" t="s">
        <v>140</v>
      </c>
      <c r="C214" t="s">
        <v>106</v>
      </c>
      <c r="D214" t="s">
        <v>135</v>
      </c>
      <c r="E214" t="s">
        <v>64</v>
      </c>
      <c r="F214" s="11">
        <v>0.72916666666666663</v>
      </c>
      <c r="G214">
        <v>4000</v>
      </c>
      <c r="H214">
        <v>7</v>
      </c>
      <c r="I214" t="s">
        <v>49</v>
      </c>
      <c r="J214" t="s">
        <v>71</v>
      </c>
      <c r="K214">
        <v>0</v>
      </c>
      <c r="L214">
        <v>0</v>
      </c>
      <c r="M214" t="s">
        <v>30</v>
      </c>
      <c r="N214" t="s">
        <v>30</v>
      </c>
      <c r="O214" s="13">
        <v>0</v>
      </c>
      <c r="P214" s="13">
        <v>0.92105263157894735</v>
      </c>
      <c r="Q214" s="13">
        <v>0.52631578947368418</v>
      </c>
      <c r="R214" s="13">
        <v>0.39473684210526316</v>
      </c>
      <c r="S214" s="13">
        <v>1.96</v>
      </c>
      <c r="T214" s="13">
        <v>1.1599999999999999</v>
      </c>
      <c r="U214" s="13">
        <v>0.8</v>
      </c>
      <c r="V214" s="13">
        <v>0.76470588235294112</v>
      </c>
      <c r="W214" s="13">
        <v>1.1764705882352942</v>
      </c>
      <c r="X214" s="13">
        <v>-0.41176470588235303</v>
      </c>
      <c r="Y214" s="13">
        <v>1.0476190476190477</v>
      </c>
      <c r="Z214" s="13">
        <v>1.9047619047619047</v>
      </c>
      <c r="AA214" s="13">
        <v>-0.85714285714285698</v>
      </c>
      <c r="AB214" s="13">
        <v>1.9166666666666667</v>
      </c>
      <c r="AC214" s="13">
        <v>1.4166666666666667</v>
      </c>
      <c r="AD214" s="13">
        <v>0.5</v>
      </c>
      <c r="AE214" s="13">
        <v>2</v>
      </c>
      <c r="AF214" s="13">
        <v>0.92307692307692313</v>
      </c>
      <c r="AG214" s="13">
        <v>1.0769230769230769</v>
      </c>
      <c r="AH214" s="13">
        <v>1</v>
      </c>
      <c r="AI214" s="13">
        <v>1</v>
      </c>
      <c r="AJ214" s="13">
        <v>38</v>
      </c>
      <c r="AK214" s="13">
        <v>46</v>
      </c>
      <c r="AL214" s="13">
        <v>1</v>
      </c>
      <c r="AM214" s="13">
        <v>1.84</v>
      </c>
    </row>
    <row r="215" spans="1:39" x14ac:dyDescent="0.3">
      <c r="A215" t="s">
        <v>41</v>
      </c>
      <c r="B215" t="s">
        <v>170</v>
      </c>
      <c r="C215" t="s">
        <v>35</v>
      </c>
      <c r="D215" t="s">
        <v>36</v>
      </c>
      <c r="E215" t="s">
        <v>64</v>
      </c>
      <c r="F215" s="11">
        <v>0.66666666666666663</v>
      </c>
      <c r="G215">
        <v>1600</v>
      </c>
      <c r="H215">
        <v>45</v>
      </c>
      <c r="I215" t="s">
        <v>206</v>
      </c>
      <c r="J215" t="s">
        <v>71</v>
      </c>
      <c r="K215">
        <v>0</v>
      </c>
      <c r="L215">
        <v>2</v>
      </c>
      <c r="M215" t="s">
        <v>31</v>
      </c>
      <c r="N215" t="s">
        <v>32</v>
      </c>
      <c r="O215" s="13">
        <v>-2</v>
      </c>
      <c r="P215" s="13">
        <v>0</v>
      </c>
      <c r="Q215" s="13">
        <v>0</v>
      </c>
      <c r="R215" s="13">
        <v>0</v>
      </c>
      <c r="S215" s="13">
        <v>1.8846153846153846</v>
      </c>
      <c r="T215" s="13">
        <v>1.1153846153846154</v>
      </c>
      <c r="U215" s="13">
        <v>0.76923076923076916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1.9166666666666667</v>
      </c>
      <c r="AC215" s="13">
        <v>1.4166666666666667</v>
      </c>
      <c r="AD215" s="13">
        <v>0.5</v>
      </c>
      <c r="AE215" s="13">
        <v>1.8571428571428572</v>
      </c>
      <c r="AF215" s="13">
        <v>0.8571428571428571</v>
      </c>
      <c r="AG215" s="13">
        <v>1</v>
      </c>
      <c r="AH215" s="13">
        <v>0</v>
      </c>
      <c r="AI215" s="13">
        <v>3</v>
      </c>
      <c r="AJ215" s="13">
        <v>0</v>
      </c>
      <c r="AK215" s="13">
        <v>47</v>
      </c>
      <c r="AL215" s="13">
        <v>0</v>
      </c>
      <c r="AM215" s="13">
        <v>1.8076923076923077</v>
      </c>
    </row>
    <row r="216" spans="1:39" x14ac:dyDescent="0.3">
      <c r="A216" t="s">
        <v>47</v>
      </c>
      <c r="B216" t="s">
        <v>48</v>
      </c>
      <c r="C216" t="s">
        <v>35</v>
      </c>
      <c r="D216" t="s">
        <v>36</v>
      </c>
      <c r="E216" t="s">
        <v>43</v>
      </c>
      <c r="F216" s="11">
        <v>0.66666666666666663</v>
      </c>
      <c r="G216">
        <v>17800</v>
      </c>
      <c r="H216">
        <v>6</v>
      </c>
      <c r="I216" t="s">
        <v>71</v>
      </c>
      <c r="J216" t="s">
        <v>76</v>
      </c>
      <c r="K216">
        <v>2</v>
      </c>
      <c r="L216">
        <v>2</v>
      </c>
      <c r="M216" t="s">
        <v>30</v>
      </c>
      <c r="N216" t="s">
        <v>30</v>
      </c>
      <c r="O216" s="13">
        <v>0</v>
      </c>
      <c r="P216" s="13">
        <v>1.8888888888888888</v>
      </c>
      <c r="Q216" s="13">
        <v>0.62962962962962965</v>
      </c>
      <c r="R216" s="13">
        <v>1.2592592592592591</v>
      </c>
      <c r="S216" s="13">
        <v>1.52</v>
      </c>
      <c r="T216" s="13">
        <v>1.36</v>
      </c>
      <c r="U216" s="13">
        <v>0.15999999999999992</v>
      </c>
      <c r="V216" s="13">
        <v>1.9166666666666667</v>
      </c>
      <c r="W216" s="13">
        <v>1.4166666666666667</v>
      </c>
      <c r="X216" s="13">
        <v>0.5</v>
      </c>
      <c r="Y216" s="13">
        <v>1.8666666666666667</v>
      </c>
      <c r="Z216" s="13">
        <v>0.8</v>
      </c>
      <c r="AA216" s="13">
        <v>1.0666666666666667</v>
      </c>
      <c r="AB216" s="13">
        <v>1.5384615384615385</v>
      </c>
      <c r="AC216" s="13">
        <v>1.1538461538461537</v>
      </c>
      <c r="AD216" s="13">
        <v>0.3846153846153848</v>
      </c>
      <c r="AE216" s="13">
        <v>1.5</v>
      </c>
      <c r="AF216" s="13">
        <v>1.5833333333333333</v>
      </c>
      <c r="AG216" s="13">
        <v>-8.3333333333333259E-2</v>
      </c>
      <c r="AH216" s="13">
        <v>1</v>
      </c>
      <c r="AI216" s="13">
        <v>1</v>
      </c>
      <c r="AJ216" s="13">
        <v>50</v>
      </c>
      <c r="AK216" s="13">
        <v>37</v>
      </c>
      <c r="AL216" s="13">
        <v>1.8518518518518519</v>
      </c>
      <c r="AM216" s="13">
        <v>1.48</v>
      </c>
    </row>
    <row r="217" spans="1:39" x14ac:dyDescent="0.3">
      <c r="A217" t="s">
        <v>47</v>
      </c>
      <c r="B217" t="s">
        <v>207</v>
      </c>
      <c r="C217" t="s">
        <v>35</v>
      </c>
      <c r="D217" t="s">
        <v>54</v>
      </c>
      <c r="E217" t="s">
        <v>64</v>
      </c>
      <c r="F217" s="11">
        <v>0.6875</v>
      </c>
      <c r="G217">
        <v>4700</v>
      </c>
      <c r="H217">
        <v>7</v>
      </c>
      <c r="I217" t="s">
        <v>56</v>
      </c>
      <c r="J217" t="s">
        <v>71</v>
      </c>
      <c r="K217">
        <v>3</v>
      </c>
      <c r="L217">
        <v>1</v>
      </c>
      <c r="M217" t="s">
        <v>32</v>
      </c>
      <c r="N217" t="s">
        <v>31</v>
      </c>
      <c r="O217" s="13">
        <v>2</v>
      </c>
      <c r="P217" s="13">
        <v>1.3333333333333333</v>
      </c>
      <c r="Q217" s="13">
        <v>0.95833333333333337</v>
      </c>
      <c r="R217" s="13">
        <v>0.37499999999999989</v>
      </c>
      <c r="S217" s="13">
        <v>1.8928571428571428</v>
      </c>
      <c r="T217" s="13">
        <v>1.1071428571428572</v>
      </c>
      <c r="U217" s="13">
        <v>0.78571428571428559</v>
      </c>
      <c r="V217" s="13">
        <v>1.5833333333333333</v>
      </c>
      <c r="W217" s="13">
        <v>1.9166666666666667</v>
      </c>
      <c r="X217" s="13">
        <v>-0.33333333333333348</v>
      </c>
      <c r="Y217" s="13">
        <v>1.0833333333333333</v>
      </c>
      <c r="Z217" s="13">
        <v>2.25</v>
      </c>
      <c r="AA217" s="13">
        <v>-1.1666666666666667</v>
      </c>
      <c r="AB217" s="13">
        <v>1.9230769230769231</v>
      </c>
      <c r="AC217" s="13">
        <v>1.4615384615384615</v>
      </c>
      <c r="AD217" s="13">
        <v>0.46153846153846168</v>
      </c>
      <c r="AE217" s="13">
        <v>1.8666666666666667</v>
      </c>
      <c r="AF217" s="13">
        <v>0.8</v>
      </c>
      <c r="AG217" s="13">
        <v>1.0666666666666667</v>
      </c>
      <c r="AH217" s="13">
        <v>3</v>
      </c>
      <c r="AI217" s="13">
        <v>0</v>
      </c>
      <c r="AJ217" s="13">
        <v>28</v>
      </c>
      <c r="AK217" s="13">
        <v>51</v>
      </c>
      <c r="AL217" s="13">
        <v>1.1666666666666667</v>
      </c>
      <c r="AM217" s="13">
        <v>1.8214285714285714</v>
      </c>
    </row>
    <row r="218" spans="1:39" x14ac:dyDescent="0.3">
      <c r="A218" t="s">
        <v>47</v>
      </c>
      <c r="B218" t="s">
        <v>176</v>
      </c>
      <c r="C218" t="s">
        <v>35</v>
      </c>
      <c r="D218" t="s">
        <v>70</v>
      </c>
      <c r="E218" t="s">
        <v>43</v>
      </c>
      <c r="F218" s="11">
        <v>0.66666666666666663</v>
      </c>
      <c r="G218">
        <v>5631</v>
      </c>
      <c r="H218">
        <v>6</v>
      </c>
      <c r="I218" t="s">
        <v>58</v>
      </c>
      <c r="J218" t="s">
        <v>71</v>
      </c>
      <c r="K218">
        <v>2</v>
      </c>
      <c r="L218">
        <v>2</v>
      </c>
      <c r="M218" t="s">
        <v>30</v>
      </c>
      <c r="N218" t="s">
        <v>30</v>
      </c>
      <c r="O218" s="13">
        <v>0</v>
      </c>
      <c r="P218" s="13">
        <v>0.92</v>
      </c>
      <c r="Q218" s="13">
        <v>0.64</v>
      </c>
      <c r="R218" s="13">
        <v>0.28000000000000003</v>
      </c>
      <c r="S218" s="13">
        <v>1.8620689655172413</v>
      </c>
      <c r="T218" s="13">
        <v>1.1724137931034482</v>
      </c>
      <c r="U218" s="13">
        <v>0.68965517241379315</v>
      </c>
      <c r="V218" s="13">
        <v>1.3333333333333333</v>
      </c>
      <c r="W218" s="13">
        <v>1.3333333333333333</v>
      </c>
      <c r="X218" s="13">
        <v>0</v>
      </c>
      <c r="Y218" s="13">
        <v>0.53846153846153844</v>
      </c>
      <c r="Z218" s="13">
        <v>1.4615384615384615</v>
      </c>
      <c r="AA218" s="13">
        <v>-0.92307692307692302</v>
      </c>
      <c r="AB218" s="13">
        <v>1.9230769230769231</v>
      </c>
      <c r="AC218" s="13">
        <v>1.4615384615384615</v>
      </c>
      <c r="AD218" s="13">
        <v>0.46153846153846168</v>
      </c>
      <c r="AE218" s="13">
        <v>1.8125</v>
      </c>
      <c r="AF218" s="13">
        <v>0.9375</v>
      </c>
      <c r="AG218" s="13">
        <v>0.875</v>
      </c>
      <c r="AH218" s="13">
        <v>1</v>
      </c>
      <c r="AI218" s="13">
        <v>1</v>
      </c>
      <c r="AJ218" s="13">
        <v>25</v>
      </c>
      <c r="AK218" s="13">
        <v>51</v>
      </c>
      <c r="AL218" s="13">
        <v>1</v>
      </c>
      <c r="AM218" s="13">
        <v>1.7586206896551724</v>
      </c>
    </row>
    <row r="219" spans="1:39" x14ac:dyDescent="0.3">
      <c r="A219" t="s">
        <v>41</v>
      </c>
      <c r="B219" t="s">
        <v>152</v>
      </c>
      <c r="C219" t="s">
        <v>35</v>
      </c>
      <c r="D219" t="s">
        <v>70</v>
      </c>
      <c r="E219" t="s">
        <v>46</v>
      </c>
      <c r="F219" s="11">
        <v>0.85416666666666663</v>
      </c>
      <c r="G219">
        <v>4100</v>
      </c>
      <c r="H219">
        <v>4</v>
      </c>
      <c r="I219" t="s">
        <v>208</v>
      </c>
      <c r="J219" t="s">
        <v>71</v>
      </c>
      <c r="K219">
        <v>0</v>
      </c>
      <c r="L219">
        <v>4</v>
      </c>
      <c r="M219" t="s">
        <v>31</v>
      </c>
      <c r="N219" t="s">
        <v>32</v>
      </c>
      <c r="O219" s="13">
        <v>-4</v>
      </c>
      <c r="P219" s="13">
        <v>0</v>
      </c>
      <c r="Q219" s="13">
        <v>0</v>
      </c>
      <c r="R219" s="13">
        <v>0</v>
      </c>
      <c r="S219" s="13">
        <v>1.8666666666666667</v>
      </c>
      <c r="T219" s="13">
        <v>1.2</v>
      </c>
      <c r="U219" s="13">
        <v>0.66666666666666674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1.9230769230769231</v>
      </c>
      <c r="AC219" s="13">
        <v>1.4615384615384615</v>
      </c>
      <c r="AD219" s="13">
        <v>0.46153846153846168</v>
      </c>
      <c r="AE219" s="13">
        <v>1.8235294117647058</v>
      </c>
      <c r="AF219" s="13">
        <v>1</v>
      </c>
      <c r="AG219" s="13">
        <v>0.82352941176470584</v>
      </c>
      <c r="AH219" s="13">
        <v>0</v>
      </c>
      <c r="AI219" s="13">
        <v>3</v>
      </c>
      <c r="AJ219" s="13">
        <v>0</v>
      </c>
      <c r="AK219" s="13">
        <v>52</v>
      </c>
      <c r="AL219" s="13">
        <v>0</v>
      </c>
      <c r="AM219" s="13">
        <v>1.7333333333333334</v>
      </c>
    </row>
    <row r="220" spans="1:39" x14ac:dyDescent="0.3">
      <c r="A220" t="s">
        <v>47</v>
      </c>
      <c r="B220" t="s">
        <v>179</v>
      </c>
      <c r="C220" t="s">
        <v>35</v>
      </c>
      <c r="D220" t="s">
        <v>70</v>
      </c>
      <c r="E220" t="s">
        <v>43</v>
      </c>
      <c r="F220" s="11">
        <v>0.77083333333333337</v>
      </c>
      <c r="G220">
        <v>7800</v>
      </c>
      <c r="H220">
        <v>7</v>
      </c>
      <c r="I220" t="s">
        <v>76</v>
      </c>
      <c r="J220" t="s">
        <v>71</v>
      </c>
      <c r="K220">
        <v>0</v>
      </c>
      <c r="L220">
        <v>1</v>
      </c>
      <c r="M220" t="s">
        <v>31</v>
      </c>
      <c r="N220" t="s">
        <v>32</v>
      </c>
      <c r="O220" s="13">
        <v>-1</v>
      </c>
      <c r="P220" s="13">
        <v>1.5384615384615385</v>
      </c>
      <c r="Q220" s="13">
        <v>0.57692307692307687</v>
      </c>
      <c r="R220" s="13">
        <v>0.96153846153846168</v>
      </c>
      <c r="S220" s="13">
        <v>1.935483870967742</v>
      </c>
      <c r="T220" s="13">
        <v>1.1612903225806452</v>
      </c>
      <c r="U220" s="13">
        <v>0.77419354838709675</v>
      </c>
      <c r="V220" s="13">
        <v>1.5384615384615385</v>
      </c>
      <c r="W220" s="13">
        <v>1.1538461538461537</v>
      </c>
      <c r="X220" s="13">
        <v>0.3846153846153848</v>
      </c>
      <c r="Y220" s="13">
        <v>1.5384615384615385</v>
      </c>
      <c r="Z220" s="13">
        <v>1.6153846153846154</v>
      </c>
      <c r="AA220" s="13">
        <v>-7.6923076923076872E-2</v>
      </c>
      <c r="AB220" s="13">
        <v>1.9230769230769231</v>
      </c>
      <c r="AC220" s="13">
        <v>1.4615384615384615</v>
      </c>
      <c r="AD220" s="13">
        <v>0.46153846153846168</v>
      </c>
      <c r="AE220" s="13">
        <v>1.9444444444444444</v>
      </c>
      <c r="AF220" s="13">
        <v>0.94444444444444442</v>
      </c>
      <c r="AG220" s="13">
        <v>1</v>
      </c>
      <c r="AH220" s="13">
        <v>0</v>
      </c>
      <c r="AI220" s="13">
        <v>3</v>
      </c>
      <c r="AJ220" s="13">
        <v>38</v>
      </c>
      <c r="AK220" s="13">
        <v>55</v>
      </c>
      <c r="AL220" s="13">
        <v>1.4615384615384615</v>
      </c>
      <c r="AM220" s="13">
        <v>1.7741935483870968</v>
      </c>
    </row>
    <row r="221" spans="1:39" x14ac:dyDescent="0.3">
      <c r="A221" t="s">
        <v>47</v>
      </c>
      <c r="B221" t="s">
        <v>92</v>
      </c>
      <c r="C221" t="s">
        <v>35</v>
      </c>
      <c r="D221" t="s">
        <v>85</v>
      </c>
      <c r="E221" t="s">
        <v>43</v>
      </c>
      <c r="F221" s="11">
        <v>0.66666666666666663</v>
      </c>
      <c r="G221">
        <v>16800</v>
      </c>
      <c r="H221">
        <v>3</v>
      </c>
      <c r="I221" t="s">
        <v>71</v>
      </c>
      <c r="J221" t="s">
        <v>56</v>
      </c>
      <c r="K221">
        <v>1</v>
      </c>
      <c r="L221">
        <v>0</v>
      </c>
      <c r="M221" t="s">
        <v>32</v>
      </c>
      <c r="N221" t="s">
        <v>31</v>
      </c>
      <c r="O221" s="13">
        <v>1</v>
      </c>
      <c r="P221" s="13">
        <v>1.90625</v>
      </c>
      <c r="Q221" s="13">
        <v>0.59375</v>
      </c>
      <c r="R221" s="13">
        <v>1.3125</v>
      </c>
      <c r="S221" s="13">
        <v>1.4</v>
      </c>
      <c r="T221" s="13">
        <v>2.04</v>
      </c>
      <c r="U221" s="13">
        <v>-0.64000000000000012</v>
      </c>
      <c r="V221" s="13">
        <v>1.9230769230769231</v>
      </c>
      <c r="W221" s="13">
        <v>1.4615384615384615</v>
      </c>
      <c r="X221" s="13">
        <v>0.46153846153846168</v>
      </c>
      <c r="Y221" s="13">
        <v>1.8947368421052631</v>
      </c>
      <c r="Z221" s="13">
        <v>0.89473684210526316</v>
      </c>
      <c r="AA221" s="13">
        <v>0.99999999999999989</v>
      </c>
      <c r="AB221" s="13">
        <v>1.6923076923076923</v>
      </c>
      <c r="AC221" s="13">
        <v>1.8461538461538463</v>
      </c>
      <c r="AD221" s="13">
        <v>-0.15384615384615397</v>
      </c>
      <c r="AE221" s="13">
        <v>1.0833333333333333</v>
      </c>
      <c r="AF221" s="13">
        <v>2.25</v>
      </c>
      <c r="AG221" s="13">
        <v>-1.1666666666666667</v>
      </c>
      <c r="AH221" s="13">
        <v>3</v>
      </c>
      <c r="AI221" s="13">
        <v>0</v>
      </c>
      <c r="AJ221" s="13">
        <v>58</v>
      </c>
      <c r="AK221" s="13">
        <v>31</v>
      </c>
      <c r="AL221" s="13">
        <v>1.8125</v>
      </c>
      <c r="AM221" s="13">
        <v>1.24</v>
      </c>
    </row>
    <row r="222" spans="1:39" x14ac:dyDescent="0.3">
      <c r="A222" t="s">
        <v>47</v>
      </c>
      <c r="B222" t="s">
        <v>99</v>
      </c>
      <c r="C222" t="s">
        <v>35</v>
      </c>
      <c r="D222" t="s">
        <v>94</v>
      </c>
      <c r="E222" t="s">
        <v>46</v>
      </c>
      <c r="F222" s="11">
        <v>0.85416666666666663</v>
      </c>
      <c r="G222">
        <v>13400</v>
      </c>
      <c r="H222">
        <v>3</v>
      </c>
      <c r="I222" t="s">
        <v>71</v>
      </c>
      <c r="J222" t="s">
        <v>58</v>
      </c>
      <c r="K222">
        <v>1</v>
      </c>
      <c r="L222">
        <v>2</v>
      </c>
      <c r="M222" t="s">
        <v>31</v>
      </c>
      <c r="N222" t="s">
        <v>32</v>
      </c>
      <c r="O222" s="13">
        <v>-1</v>
      </c>
      <c r="P222" s="13">
        <v>1.8787878787878789</v>
      </c>
      <c r="Q222" s="13">
        <v>0.5757575757575758</v>
      </c>
      <c r="R222" s="13">
        <v>1.3030303030303032</v>
      </c>
      <c r="S222" s="13">
        <v>0.96153846153846156</v>
      </c>
      <c r="T222" s="13">
        <v>1.4230769230769231</v>
      </c>
      <c r="U222" s="13">
        <v>-0.46153846153846156</v>
      </c>
      <c r="V222" s="13">
        <v>1.8571428571428572</v>
      </c>
      <c r="W222" s="13">
        <v>1.3571428571428572</v>
      </c>
      <c r="X222" s="13">
        <v>0.5</v>
      </c>
      <c r="Y222" s="13">
        <v>1.8947368421052631</v>
      </c>
      <c r="Z222" s="13">
        <v>0.89473684210526316</v>
      </c>
      <c r="AA222" s="13">
        <v>0.99999999999999989</v>
      </c>
      <c r="AB222" s="13">
        <v>1.3846153846153846</v>
      </c>
      <c r="AC222" s="13">
        <v>1.3846153846153846</v>
      </c>
      <c r="AD222" s="13">
        <v>0</v>
      </c>
      <c r="AE222" s="13">
        <v>0.53846153846153844</v>
      </c>
      <c r="AF222" s="13">
        <v>1.4615384615384615</v>
      </c>
      <c r="AG222" s="13">
        <v>-0.92307692307692302</v>
      </c>
      <c r="AH222" s="13">
        <v>0</v>
      </c>
      <c r="AI222" s="13">
        <v>3</v>
      </c>
      <c r="AJ222" s="13">
        <v>61</v>
      </c>
      <c r="AK222" s="13">
        <v>26</v>
      </c>
      <c r="AL222" s="13">
        <v>1.8484848484848484</v>
      </c>
      <c r="AM222" s="13">
        <v>1</v>
      </c>
    </row>
    <row r="223" spans="1:39" x14ac:dyDescent="0.3">
      <c r="A223" t="s">
        <v>47</v>
      </c>
      <c r="B223" t="s">
        <v>186</v>
      </c>
      <c r="C223" t="s">
        <v>35</v>
      </c>
      <c r="D223" t="s">
        <v>101</v>
      </c>
      <c r="E223" t="s">
        <v>43</v>
      </c>
      <c r="F223" s="11">
        <v>0.66666666666666663</v>
      </c>
      <c r="G223">
        <v>14400</v>
      </c>
      <c r="H223">
        <v>7</v>
      </c>
      <c r="I223" t="s">
        <v>71</v>
      </c>
      <c r="J223" t="s">
        <v>76</v>
      </c>
      <c r="K223">
        <v>2</v>
      </c>
      <c r="L223">
        <v>2</v>
      </c>
      <c r="M223" t="s">
        <v>30</v>
      </c>
      <c r="N223" t="s">
        <v>30</v>
      </c>
      <c r="O223" s="13">
        <v>0</v>
      </c>
      <c r="P223" s="13">
        <v>1.8529411764705883</v>
      </c>
      <c r="Q223" s="13">
        <v>0.61764705882352944</v>
      </c>
      <c r="R223" s="13">
        <v>1.2352941176470589</v>
      </c>
      <c r="S223" s="13">
        <v>1.4814814814814814</v>
      </c>
      <c r="T223" s="13">
        <v>1.3703703703703705</v>
      </c>
      <c r="U223" s="13">
        <v>0.11111111111111094</v>
      </c>
      <c r="V223" s="13">
        <v>1.8</v>
      </c>
      <c r="W223" s="13">
        <v>1.4</v>
      </c>
      <c r="X223" s="13">
        <v>0.40000000000000013</v>
      </c>
      <c r="Y223" s="13">
        <v>1.8947368421052631</v>
      </c>
      <c r="Z223" s="13">
        <v>0.89473684210526316</v>
      </c>
      <c r="AA223" s="13">
        <v>0.99999999999999989</v>
      </c>
      <c r="AB223" s="13">
        <v>1.4285714285714286</v>
      </c>
      <c r="AC223" s="13">
        <v>1.1428571428571428</v>
      </c>
      <c r="AD223" s="13">
        <v>0.28571428571428581</v>
      </c>
      <c r="AE223" s="13">
        <v>1.5384615384615385</v>
      </c>
      <c r="AF223" s="13">
        <v>1.6153846153846154</v>
      </c>
      <c r="AG223" s="13">
        <v>-7.6923076923076872E-2</v>
      </c>
      <c r="AH223" s="13">
        <v>1</v>
      </c>
      <c r="AI223" s="13">
        <v>1</v>
      </c>
      <c r="AJ223" s="13">
        <v>61</v>
      </c>
      <c r="AK223" s="13">
        <v>38</v>
      </c>
      <c r="AL223" s="13">
        <v>1.7941176470588236</v>
      </c>
      <c r="AM223" s="13">
        <v>1.4074074074074074</v>
      </c>
    </row>
    <row r="224" spans="1:39" x14ac:dyDescent="0.3">
      <c r="A224" t="s">
        <v>47</v>
      </c>
      <c r="B224" t="s">
        <v>209</v>
      </c>
      <c r="C224" t="s">
        <v>106</v>
      </c>
      <c r="D224" t="s">
        <v>107</v>
      </c>
      <c r="E224" t="s">
        <v>64</v>
      </c>
      <c r="F224" s="11">
        <v>0.6875</v>
      </c>
      <c r="G224">
        <v>3200</v>
      </c>
      <c r="H224">
        <v>7</v>
      </c>
      <c r="I224" t="s">
        <v>56</v>
      </c>
      <c r="J224" t="s">
        <v>71</v>
      </c>
      <c r="K224">
        <v>2</v>
      </c>
      <c r="L224">
        <v>1</v>
      </c>
      <c r="M224" t="s">
        <v>32</v>
      </c>
      <c r="N224" t="s">
        <v>31</v>
      </c>
      <c r="O224" s="13">
        <v>1</v>
      </c>
      <c r="P224" s="13">
        <v>1.3461538461538463</v>
      </c>
      <c r="Q224" s="13">
        <v>0.92307692307692313</v>
      </c>
      <c r="R224" s="13">
        <v>0.42307692307692313</v>
      </c>
      <c r="S224" s="13">
        <v>1.8571428571428572</v>
      </c>
      <c r="T224" s="13">
        <v>1.1428571428571428</v>
      </c>
      <c r="U224" s="13">
        <v>0.71428571428571441</v>
      </c>
      <c r="V224" s="13">
        <v>1.6923076923076923</v>
      </c>
      <c r="W224" s="13">
        <v>1.8461538461538463</v>
      </c>
      <c r="X224" s="13">
        <v>-0.15384615384615397</v>
      </c>
      <c r="Y224" s="13">
        <v>1</v>
      </c>
      <c r="Z224" s="13">
        <v>2.1538461538461537</v>
      </c>
      <c r="AA224" s="13">
        <v>-1.1538461538461537</v>
      </c>
      <c r="AB224" s="13">
        <v>1.8125</v>
      </c>
      <c r="AC224" s="13">
        <v>1.4375</v>
      </c>
      <c r="AD224" s="13">
        <v>0.375</v>
      </c>
      <c r="AE224" s="13">
        <v>1.8947368421052631</v>
      </c>
      <c r="AF224" s="13">
        <v>0.89473684210526316</v>
      </c>
      <c r="AG224" s="13">
        <v>0.99999999999999989</v>
      </c>
      <c r="AH224" s="13">
        <v>3</v>
      </c>
      <c r="AI224" s="13">
        <v>0</v>
      </c>
      <c r="AJ224" s="13">
        <v>31</v>
      </c>
      <c r="AK224" s="13">
        <v>62</v>
      </c>
      <c r="AL224" s="13">
        <v>1.1923076923076923</v>
      </c>
      <c r="AM224" s="13">
        <v>1.7714285714285714</v>
      </c>
    </row>
    <row r="225" spans="1:39" x14ac:dyDescent="0.3">
      <c r="A225" t="s">
        <v>41</v>
      </c>
      <c r="B225" t="s">
        <v>114</v>
      </c>
      <c r="C225" t="s">
        <v>106</v>
      </c>
      <c r="D225" t="s">
        <v>107</v>
      </c>
      <c r="E225" t="s">
        <v>46</v>
      </c>
      <c r="F225" s="11">
        <v>0.85416666666666663</v>
      </c>
      <c r="G225">
        <v>7200</v>
      </c>
      <c r="H225">
        <v>4</v>
      </c>
      <c r="I225" t="s">
        <v>71</v>
      </c>
      <c r="J225" t="s">
        <v>196</v>
      </c>
      <c r="K225">
        <v>2</v>
      </c>
      <c r="L225">
        <v>1</v>
      </c>
      <c r="M225" t="s">
        <v>32</v>
      </c>
      <c r="N225" t="s">
        <v>31</v>
      </c>
      <c r="O225" s="13">
        <v>1</v>
      </c>
      <c r="P225" s="13">
        <v>1.8333333333333333</v>
      </c>
      <c r="Q225" s="13">
        <v>0.63888888888888884</v>
      </c>
      <c r="R225" s="13">
        <v>1.1944444444444444</v>
      </c>
      <c r="S225" s="13">
        <v>4</v>
      </c>
      <c r="T225" s="13">
        <v>1</v>
      </c>
      <c r="U225" s="13">
        <v>3</v>
      </c>
      <c r="V225" s="13">
        <v>1.8125</v>
      </c>
      <c r="W225" s="13">
        <v>1.4375</v>
      </c>
      <c r="X225" s="13">
        <v>0.375</v>
      </c>
      <c r="Y225" s="13">
        <v>1.85</v>
      </c>
      <c r="Z225" s="13">
        <v>0.95</v>
      </c>
      <c r="AA225" s="13">
        <v>0.90000000000000013</v>
      </c>
      <c r="AB225" s="13">
        <v>4</v>
      </c>
      <c r="AC225" s="13">
        <v>1</v>
      </c>
      <c r="AD225" s="13">
        <v>3</v>
      </c>
      <c r="AE225" s="13">
        <v>0</v>
      </c>
      <c r="AF225" s="13">
        <v>0</v>
      </c>
      <c r="AG225" s="13">
        <v>0</v>
      </c>
      <c r="AH225" s="13">
        <v>3</v>
      </c>
      <c r="AI225" s="13">
        <v>0</v>
      </c>
      <c r="AJ225" s="13">
        <v>62</v>
      </c>
      <c r="AK225" s="13">
        <v>3</v>
      </c>
      <c r="AL225" s="13">
        <v>1.7222222222222223</v>
      </c>
      <c r="AM225" s="13">
        <v>3</v>
      </c>
    </row>
    <row r="226" spans="1:39" x14ac:dyDescent="0.3">
      <c r="A226" t="s">
        <v>47</v>
      </c>
      <c r="B226" t="s">
        <v>162</v>
      </c>
      <c r="C226" t="s">
        <v>106</v>
      </c>
      <c r="D226" t="s">
        <v>117</v>
      </c>
      <c r="E226" t="s">
        <v>43</v>
      </c>
      <c r="F226" s="11">
        <v>0.66666666666666663</v>
      </c>
      <c r="G226">
        <v>5193</v>
      </c>
      <c r="H226">
        <v>6</v>
      </c>
      <c r="I226" t="s">
        <v>58</v>
      </c>
      <c r="J226" t="s">
        <v>71</v>
      </c>
      <c r="K226">
        <v>0</v>
      </c>
      <c r="L226">
        <v>0</v>
      </c>
      <c r="M226" t="s">
        <v>30</v>
      </c>
      <c r="N226" t="s">
        <v>30</v>
      </c>
      <c r="O226" s="13">
        <v>0</v>
      </c>
      <c r="P226" s="13">
        <v>1</v>
      </c>
      <c r="Q226" s="13">
        <v>0.66666666666666663</v>
      </c>
      <c r="R226" s="13">
        <v>0.33333333333333337</v>
      </c>
      <c r="S226" s="13">
        <v>1.8378378378378379</v>
      </c>
      <c r="T226" s="13">
        <v>1.1621621621621621</v>
      </c>
      <c r="U226" s="13">
        <v>0.67567567567567588</v>
      </c>
      <c r="V226" s="13">
        <v>1.3846153846153846</v>
      </c>
      <c r="W226" s="13">
        <v>1.3846153846153846</v>
      </c>
      <c r="X226" s="13">
        <v>0</v>
      </c>
      <c r="Y226" s="13">
        <v>0.6428571428571429</v>
      </c>
      <c r="Z226" s="13">
        <v>1.4285714285714286</v>
      </c>
      <c r="AA226" s="13">
        <v>-0.7857142857142857</v>
      </c>
      <c r="AB226" s="13">
        <v>1.8235294117647058</v>
      </c>
      <c r="AC226" s="13">
        <v>1.411764705882353</v>
      </c>
      <c r="AD226" s="13">
        <v>0.41176470588235281</v>
      </c>
      <c r="AE226" s="13">
        <v>1.85</v>
      </c>
      <c r="AF226" s="13">
        <v>0.95</v>
      </c>
      <c r="AG226" s="13">
        <v>0.90000000000000013</v>
      </c>
      <c r="AH226" s="13">
        <v>1</v>
      </c>
      <c r="AI226" s="13">
        <v>1</v>
      </c>
      <c r="AJ226" s="13">
        <v>29</v>
      </c>
      <c r="AK226" s="13">
        <v>65</v>
      </c>
      <c r="AL226" s="13">
        <v>1.0740740740740742</v>
      </c>
      <c r="AM226" s="13">
        <v>1.7567567567567568</v>
      </c>
    </row>
    <row r="227" spans="1:39" x14ac:dyDescent="0.3">
      <c r="A227" t="s">
        <v>47</v>
      </c>
      <c r="B227" t="s">
        <v>210</v>
      </c>
      <c r="C227" t="s">
        <v>106</v>
      </c>
      <c r="D227" t="s">
        <v>125</v>
      </c>
      <c r="E227" t="s">
        <v>64</v>
      </c>
      <c r="F227" s="11">
        <v>0.6875</v>
      </c>
      <c r="G227">
        <v>7100</v>
      </c>
      <c r="H227">
        <v>15</v>
      </c>
      <c r="I227" t="s">
        <v>76</v>
      </c>
      <c r="J227" t="s">
        <v>71</v>
      </c>
      <c r="K227">
        <v>2</v>
      </c>
      <c r="L227">
        <v>4</v>
      </c>
      <c r="M227" t="s">
        <v>31</v>
      </c>
      <c r="N227" t="s">
        <v>32</v>
      </c>
      <c r="O227" s="13">
        <v>-2</v>
      </c>
      <c r="P227" s="13">
        <v>1.5</v>
      </c>
      <c r="Q227" s="13">
        <v>0.5714285714285714</v>
      </c>
      <c r="R227" s="13">
        <v>0.9285714285714286</v>
      </c>
      <c r="S227" s="13">
        <v>1.7894736842105263</v>
      </c>
      <c r="T227" s="13">
        <v>1.131578947368421</v>
      </c>
      <c r="U227" s="13">
        <v>0.65789473684210531</v>
      </c>
      <c r="V227" s="13">
        <v>1.4285714285714286</v>
      </c>
      <c r="W227" s="13">
        <v>1.1428571428571428</v>
      </c>
      <c r="X227" s="13">
        <v>0.28571428571428581</v>
      </c>
      <c r="Y227" s="13">
        <v>1.5714285714285714</v>
      </c>
      <c r="Z227" s="13">
        <v>1.6428571428571428</v>
      </c>
      <c r="AA227" s="13">
        <v>-7.1428571428571397E-2</v>
      </c>
      <c r="AB227" s="13">
        <v>1.8235294117647058</v>
      </c>
      <c r="AC227" s="13">
        <v>1.411764705882353</v>
      </c>
      <c r="AD227" s="13">
        <v>0.41176470588235281</v>
      </c>
      <c r="AE227" s="13">
        <v>1.7619047619047619</v>
      </c>
      <c r="AF227" s="13">
        <v>0.90476190476190477</v>
      </c>
      <c r="AG227" s="13">
        <v>0.8571428571428571</v>
      </c>
      <c r="AH227" s="13">
        <v>0</v>
      </c>
      <c r="AI227" s="13">
        <v>3</v>
      </c>
      <c r="AJ227" s="13">
        <v>39</v>
      </c>
      <c r="AK227" s="13">
        <v>66</v>
      </c>
      <c r="AL227" s="13">
        <v>1.3928571428571428</v>
      </c>
      <c r="AM227" s="13">
        <v>1.736842105263158</v>
      </c>
    </row>
    <row r="228" spans="1:39" x14ac:dyDescent="0.3">
      <c r="A228" t="s">
        <v>47</v>
      </c>
      <c r="B228" t="s">
        <v>131</v>
      </c>
      <c r="C228" t="s">
        <v>106</v>
      </c>
      <c r="D228" t="s">
        <v>125</v>
      </c>
      <c r="E228" t="s">
        <v>64</v>
      </c>
      <c r="F228" s="11">
        <v>0.6875</v>
      </c>
      <c r="G228">
        <v>18600</v>
      </c>
      <c r="H228">
        <v>4</v>
      </c>
      <c r="I228" t="s">
        <v>71</v>
      </c>
      <c r="J228" t="s">
        <v>56</v>
      </c>
      <c r="K228">
        <v>4</v>
      </c>
      <c r="L228">
        <v>1</v>
      </c>
      <c r="M228" t="s">
        <v>32</v>
      </c>
      <c r="N228" t="s">
        <v>31</v>
      </c>
      <c r="O228" s="13">
        <v>3</v>
      </c>
      <c r="P228" s="13">
        <v>1.8461538461538463</v>
      </c>
      <c r="Q228" s="13">
        <v>0.61538461538461542</v>
      </c>
      <c r="R228" s="13">
        <v>1.2307692307692308</v>
      </c>
      <c r="S228" s="13">
        <v>1.3703703703703705</v>
      </c>
      <c r="T228" s="13">
        <v>1.962962962962963</v>
      </c>
      <c r="U228" s="13">
        <v>-0.59259259259259256</v>
      </c>
      <c r="V228" s="13">
        <v>1.8235294117647058</v>
      </c>
      <c r="W228" s="13">
        <v>1.411764705882353</v>
      </c>
      <c r="X228" s="13">
        <v>0.41176470588235281</v>
      </c>
      <c r="Y228" s="13">
        <v>1.8636363636363635</v>
      </c>
      <c r="Z228" s="13">
        <v>0.95454545454545459</v>
      </c>
      <c r="AA228" s="13">
        <v>0.90909090909090895</v>
      </c>
      <c r="AB228" s="13">
        <v>1.7142857142857142</v>
      </c>
      <c r="AC228" s="13">
        <v>1.7857142857142858</v>
      </c>
      <c r="AD228" s="13">
        <v>-7.1428571428571619E-2</v>
      </c>
      <c r="AE228" s="13">
        <v>1</v>
      </c>
      <c r="AF228" s="13">
        <v>2.1538461538461537</v>
      </c>
      <c r="AG228" s="13">
        <v>-1.1538461538461537</v>
      </c>
      <c r="AH228" s="13">
        <v>3</v>
      </c>
      <c r="AI228" s="13">
        <v>0</v>
      </c>
      <c r="AJ228" s="13">
        <v>69</v>
      </c>
      <c r="AK228" s="13">
        <v>34</v>
      </c>
      <c r="AL228" s="13">
        <v>1.7692307692307692</v>
      </c>
      <c r="AM228" s="13">
        <v>1.2592592592592593</v>
      </c>
    </row>
    <row r="229" spans="1:39" x14ac:dyDescent="0.3">
      <c r="A229" t="s">
        <v>47</v>
      </c>
      <c r="B229" t="s">
        <v>139</v>
      </c>
      <c r="C229" t="s">
        <v>106</v>
      </c>
      <c r="D229" t="s">
        <v>135</v>
      </c>
      <c r="E229" t="s">
        <v>64</v>
      </c>
      <c r="F229" s="11">
        <v>0.6875</v>
      </c>
      <c r="G229">
        <v>26100</v>
      </c>
      <c r="H229">
        <v>7</v>
      </c>
      <c r="I229" t="s">
        <v>71</v>
      </c>
      <c r="J229" t="s">
        <v>58</v>
      </c>
      <c r="K229">
        <v>4</v>
      </c>
      <c r="L229">
        <v>1</v>
      </c>
      <c r="M229" t="s">
        <v>32</v>
      </c>
      <c r="N229" t="s">
        <v>31</v>
      </c>
      <c r="O229" s="13">
        <v>3</v>
      </c>
      <c r="P229" s="13">
        <v>1.9</v>
      </c>
      <c r="Q229" s="13">
        <v>0.625</v>
      </c>
      <c r="R229" s="13">
        <v>1.2749999999999999</v>
      </c>
      <c r="S229" s="13">
        <v>0.9642857142857143</v>
      </c>
      <c r="T229" s="13">
        <v>1.3571428571428572</v>
      </c>
      <c r="U229" s="13">
        <v>-0.3928571428571429</v>
      </c>
      <c r="V229" s="13">
        <v>1.9444444444444444</v>
      </c>
      <c r="W229" s="13">
        <v>1.3888888888888888</v>
      </c>
      <c r="X229" s="13">
        <v>0.55555555555555558</v>
      </c>
      <c r="Y229" s="13">
        <v>1.8636363636363635</v>
      </c>
      <c r="Z229" s="13">
        <v>0.95454545454545459</v>
      </c>
      <c r="AA229" s="13">
        <v>0.90909090909090895</v>
      </c>
      <c r="AB229" s="13">
        <v>1.2857142857142858</v>
      </c>
      <c r="AC229" s="13">
        <v>1.2857142857142858</v>
      </c>
      <c r="AD229" s="13">
        <v>0</v>
      </c>
      <c r="AE229" s="13">
        <v>0.6428571428571429</v>
      </c>
      <c r="AF229" s="13">
        <v>1.4285714285714286</v>
      </c>
      <c r="AG229" s="13">
        <v>-0.7857142857142857</v>
      </c>
      <c r="AH229" s="13">
        <v>3</v>
      </c>
      <c r="AI229" s="13">
        <v>0</v>
      </c>
      <c r="AJ229" s="13">
        <v>72</v>
      </c>
      <c r="AK229" s="13">
        <v>30</v>
      </c>
      <c r="AL229" s="13">
        <v>1.8</v>
      </c>
      <c r="AM229" s="13">
        <v>1.0714285714285714</v>
      </c>
    </row>
    <row r="230" spans="1:39" x14ac:dyDescent="0.3">
      <c r="A230" t="s">
        <v>41</v>
      </c>
      <c r="B230" t="s">
        <v>42</v>
      </c>
      <c r="C230" t="s">
        <v>35</v>
      </c>
      <c r="D230" t="s">
        <v>36</v>
      </c>
      <c r="E230" t="s">
        <v>43</v>
      </c>
      <c r="F230" s="11">
        <v>0.70833333333333337</v>
      </c>
      <c r="G230">
        <v>565</v>
      </c>
      <c r="H230">
        <v>45</v>
      </c>
      <c r="I230" t="s">
        <v>211</v>
      </c>
      <c r="J230" t="s">
        <v>56</v>
      </c>
      <c r="K230">
        <v>1</v>
      </c>
      <c r="L230">
        <v>3</v>
      </c>
      <c r="M230" t="s">
        <v>31</v>
      </c>
      <c r="N230" t="s">
        <v>32</v>
      </c>
      <c r="O230" s="13">
        <v>-2</v>
      </c>
      <c r="P230" s="13">
        <v>0</v>
      </c>
      <c r="Q230" s="13">
        <v>0</v>
      </c>
      <c r="R230" s="13">
        <v>0</v>
      </c>
      <c r="S230" s="13">
        <v>1.3571428571428572</v>
      </c>
      <c r="T230" s="13">
        <v>2.0357142857142856</v>
      </c>
      <c r="U230" s="13">
        <v>-0.67857142857142838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1.7142857142857142</v>
      </c>
      <c r="AC230" s="13">
        <v>1.7857142857142858</v>
      </c>
      <c r="AD230" s="13">
        <v>-7.1428571428571619E-2</v>
      </c>
      <c r="AE230" s="13">
        <v>1</v>
      </c>
      <c r="AF230" s="13">
        <v>2.2857142857142856</v>
      </c>
      <c r="AG230" s="13">
        <v>-1.2857142857142856</v>
      </c>
      <c r="AH230" s="13">
        <v>0</v>
      </c>
      <c r="AI230" s="13">
        <v>3</v>
      </c>
      <c r="AJ230" s="13">
        <v>0</v>
      </c>
      <c r="AK230" s="13">
        <v>34</v>
      </c>
      <c r="AL230" s="13">
        <v>0</v>
      </c>
      <c r="AM230" s="13">
        <v>1.2142857142857142</v>
      </c>
    </row>
    <row r="231" spans="1:39" x14ac:dyDescent="0.3">
      <c r="A231" t="s">
        <v>47</v>
      </c>
      <c r="B231" t="s">
        <v>147</v>
      </c>
      <c r="C231" t="s">
        <v>35</v>
      </c>
      <c r="D231" t="s">
        <v>36</v>
      </c>
      <c r="E231" t="s">
        <v>64</v>
      </c>
      <c r="F231" s="11">
        <v>0.77083333333333337</v>
      </c>
      <c r="G231">
        <v>1500</v>
      </c>
      <c r="H231">
        <v>8</v>
      </c>
      <c r="I231" t="s">
        <v>56</v>
      </c>
      <c r="J231" t="s">
        <v>58</v>
      </c>
      <c r="K231">
        <v>4</v>
      </c>
      <c r="L231">
        <v>1</v>
      </c>
      <c r="M231" t="s">
        <v>32</v>
      </c>
      <c r="N231" t="s">
        <v>31</v>
      </c>
      <c r="O231" s="13">
        <v>3</v>
      </c>
      <c r="P231" s="13">
        <v>1.4137931034482758</v>
      </c>
      <c r="Q231" s="13">
        <v>0.86206896551724133</v>
      </c>
      <c r="R231" s="13">
        <v>0.55172413793103448</v>
      </c>
      <c r="S231" s="13">
        <v>0.96551724137931039</v>
      </c>
      <c r="T231" s="13">
        <v>1.4482758620689655</v>
      </c>
      <c r="U231" s="13">
        <v>-0.48275862068965514</v>
      </c>
      <c r="V231" s="13">
        <v>1.7142857142857142</v>
      </c>
      <c r="W231" s="13">
        <v>1.7857142857142858</v>
      </c>
      <c r="X231" s="13">
        <v>-7.1428571428571619E-2</v>
      </c>
      <c r="Y231" s="13">
        <v>1.1333333333333333</v>
      </c>
      <c r="Z231" s="13">
        <v>2.2000000000000002</v>
      </c>
      <c r="AA231" s="13">
        <v>-1.0666666666666669</v>
      </c>
      <c r="AB231" s="13">
        <v>1.2857142857142858</v>
      </c>
      <c r="AC231" s="13">
        <v>1.2857142857142858</v>
      </c>
      <c r="AD231" s="13">
        <v>0</v>
      </c>
      <c r="AE231" s="13">
        <v>0.66666666666666663</v>
      </c>
      <c r="AF231" s="13">
        <v>1.6</v>
      </c>
      <c r="AG231" s="13">
        <v>-0.93333333333333346</v>
      </c>
      <c r="AH231" s="13">
        <v>3</v>
      </c>
      <c r="AI231" s="13">
        <v>0</v>
      </c>
      <c r="AJ231" s="13">
        <v>37</v>
      </c>
      <c r="AK231" s="13">
        <v>30</v>
      </c>
      <c r="AL231" s="13">
        <v>1.2758620689655173</v>
      </c>
      <c r="AM231" s="13">
        <v>1.0344827586206897</v>
      </c>
    </row>
    <row r="232" spans="1:39" x14ac:dyDescent="0.3">
      <c r="A232" t="s">
        <v>47</v>
      </c>
      <c r="B232" t="s">
        <v>150</v>
      </c>
      <c r="C232" t="s">
        <v>35</v>
      </c>
      <c r="D232" t="s">
        <v>70</v>
      </c>
      <c r="E232" t="s">
        <v>43</v>
      </c>
      <c r="F232" s="11">
        <v>0.77083333333333337</v>
      </c>
      <c r="G232">
        <v>2200</v>
      </c>
      <c r="H232">
        <v>13</v>
      </c>
      <c r="I232" t="s">
        <v>76</v>
      </c>
      <c r="J232" t="s">
        <v>56</v>
      </c>
      <c r="K232">
        <v>0</v>
      </c>
      <c r="L232">
        <v>5</v>
      </c>
      <c r="M232" t="s">
        <v>31</v>
      </c>
      <c r="N232" t="s">
        <v>32</v>
      </c>
      <c r="O232" s="13">
        <v>-5</v>
      </c>
      <c r="P232" s="13">
        <v>1.5172413793103448</v>
      </c>
      <c r="Q232" s="13">
        <v>0.68965517241379315</v>
      </c>
      <c r="R232" s="13">
        <v>0.8275862068965516</v>
      </c>
      <c r="S232" s="13">
        <v>1.5</v>
      </c>
      <c r="T232" s="13">
        <v>1.9666666666666666</v>
      </c>
      <c r="U232" s="13">
        <v>-0.46666666666666656</v>
      </c>
      <c r="V232" s="13">
        <v>1.4666666666666666</v>
      </c>
      <c r="W232" s="13">
        <v>1.3333333333333333</v>
      </c>
      <c r="X232" s="13">
        <v>0.1333333333333333</v>
      </c>
      <c r="Y232" s="13">
        <v>1.5714285714285714</v>
      </c>
      <c r="Z232" s="13">
        <v>1.6428571428571428</v>
      </c>
      <c r="AA232" s="13">
        <v>-7.1428571428571397E-2</v>
      </c>
      <c r="AB232" s="13">
        <v>1.8666666666666667</v>
      </c>
      <c r="AC232" s="13">
        <v>1.7333333333333334</v>
      </c>
      <c r="AD232" s="13">
        <v>0.1333333333333333</v>
      </c>
      <c r="AE232" s="13">
        <v>1.1333333333333333</v>
      </c>
      <c r="AF232" s="13">
        <v>2.2000000000000002</v>
      </c>
      <c r="AG232" s="13">
        <v>-1.0666666666666669</v>
      </c>
      <c r="AH232" s="13">
        <v>0</v>
      </c>
      <c r="AI232" s="13">
        <v>3</v>
      </c>
      <c r="AJ232" s="13">
        <v>39</v>
      </c>
      <c r="AK232" s="13">
        <v>40</v>
      </c>
      <c r="AL232" s="13">
        <v>1.3448275862068966</v>
      </c>
      <c r="AM232" s="13">
        <v>1.3333333333333333</v>
      </c>
    </row>
    <row r="233" spans="1:39" x14ac:dyDescent="0.3">
      <c r="A233" t="s">
        <v>41</v>
      </c>
      <c r="B233" t="s">
        <v>212</v>
      </c>
      <c r="C233" t="s">
        <v>35</v>
      </c>
      <c r="D233" t="s">
        <v>70</v>
      </c>
      <c r="E233" t="s">
        <v>37</v>
      </c>
      <c r="F233" s="11">
        <v>0.79166666666666663</v>
      </c>
      <c r="G233">
        <v>1300</v>
      </c>
      <c r="H233">
        <v>3</v>
      </c>
      <c r="I233" t="s">
        <v>91</v>
      </c>
      <c r="J233" t="s">
        <v>56</v>
      </c>
      <c r="K233">
        <v>3</v>
      </c>
      <c r="L233">
        <v>1</v>
      </c>
      <c r="M233" t="s">
        <v>32</v>
      </c>
      <c r="N233" t="s">
        <v>31</v>
      </c>
      <c r="O233" s="13">
        <v>2</v>
      </c>
      <c r="P233" s="13">
        <v>0</v>
      </c>
      <c r="Q233" s="13">
        <v>3</v>
      </c>
      <c r="R233" s="13">
        <v>-3</v>
      </c>
      <c r="S233" s="13">
        <v>1.6129032258064515</v>
      </c>
      <c r="T233" s="13">
        <v>1.903225806451613</v>
      </c>
      <c r="U233" s="13">
        <v>-0.29032258064516148</v>
      </c>
      <c r="V233" s="13">
        <v>0</v>
      </c>
      <c r="W233" s="13">
        <v>3</v>
      </c>
      <c r="X233" s="13">
        <v>-3</v>
      </c>
      <c r="Y233" s="13">
        <v>0</v>
      </c>
      <c r="Z233" s="13">
        <v>0</v>
      </c>
      <c r="AA233" s="13">
        <v>0</v>
      </c>
      <c r="AB233" s="13">
        <v>1.8666666666666667</v>
      </c>
      <c r="AC233" s="13">
        <v>1.7333333333333334</v>
      </c>
      <c r="AD233" s="13">
        <v>0.1333333333333333</v>
      </c>
      <c r="AE233" s="13">
        <v>1.375</v>
      </c>
      <c r="AF233" s="13">
        <v>2.0625</v>
      </c>
      <c r="AG233" s="13">
        <v>-0.6875</v>
      </c>
      <c r="AH233" s="13">
        <v>3</v>
      </c>
      <c r="AI233" s="13">
        <v>0</v>
      </c>
      <c r="AJ233" s="13">
        <v>0</v>
      </c>
      <c r="AK233" s="13">
        <v>43</v>
      </c>
      <c r="AL233" s="13">
        <v>0</v>
      </c>
      <c r="AM233" s="13">
        <v>1.3870967741935485</v>
      </c>
    </row>
    <row r="234" spans="1:39" x14ac:dyDescent="0.3">
      <c r="A234" t="s">
        <v>47</v>
      </c>
      <c r="B234" t="s">
        <v>86</v>
      </c>
      <c r="C234" t="s">
        <v>35</v>
      </c>
      <c r="D234" t="s">
        <v>85</v>
      </c>
      <c r="E234" t="s">
        <v>43</v>
      </c>
      <c r="F234" s="11">
        <v>0.77083333333333337</v>
      </c>
      <c r="G234">
        <v>5072</v>
      </c>
      <c r="H234">
        <v>14</v>
      </c>
      <c r="I234" t="s">
        <v>58</v>
      </c>
      <c r="J234" t="s">
        <v>56</v>
      </c>
      <c r="K234">
        <v>2</v>
      </c>
      <c r="L234">
        <v>2</v>
      </c>
      <c r="M234" t="s">
        <v>30</v>
      </c>
      <c r="N234" t="s">
        <v>30</v>
      </c>
      <c r="O234" s="13">
        <v>0</v>
      </c>
      <c r="P234" s="13">
        <v>0.96666666666666667</v>
      </c>
      <c r="Q234" s="13">
        <v>0.6</v>
      </c>
      <c r="R234" s="13">
        <v>0.3666666666666667</v>
      </c>
      <c r="S234" s="13">
        <v>1.59375</v>
      </c>
      <c r="T234" s="13">
        <v>1.9375</v>
      </c>
      <c r="U234" s="13">
        <v>-0.34375</v>
      </c>
      <c r="V234" s="13">
        <v>1.2857142857142858</v>
      </c>
      <c r="W234" s="13">
        <v>1.2857142857142858</v>
      </c>
      <c r="X234" s="13">
        <v>0</v>
      </c>
      <c r="Y234" s="13">
        <v>0.6875</v>
      </c>
      <c r="Z234" s="13">
        <v>1.75</v>
      </c>
      <c r="AA234" s="13">
        <v>-1.0625</v>
      </c>
      <c r="AB234" s="13">
        <v>1.8666666666666667</v>
      </c>
      <c r="AC234" s="13">
        <v>1.7333333333333334</v>
      </c>
      <c r="AD234" s="13">
        <v>0.1333333333333333</v>
      </c>
      <c r="AE234" s="13">
        <v>1.3529411764705883</v>
      </c>
      <c r="AF234" s="13">
        <v>2.1176470588235294</v>
      </c>
      <c r="AG234" s="13">
        <v>-0.76470588235294112</v>
      </c>
      <c r="AH234" s="13">
        <v>1</v>
      </c>
      <c r="AI234" s="13">
        <v>1</v>
      </c>
      <c r="AJ234" s="13">
        <v>30</v>
      </c>
      <c r="AK234" s="13">
        <v>43</v>
      </c>
      <c r="AL234" s="13">
        <v>1</v>
      </c>
      <c r="AM234" s="13">
        <v>1.34375</v>
      </c>
    </row>
    <row r="235" spans="1:39" x14ac:dyDescent="0.3">
      <c r="A235" t="s">
        <v>47</v>
      </c>
      <c r="B235" t="s">
        <v>183</v>
      </c>
      <c r="C235" t="s">
        <v>35</v>
      </c>
      <c r="D235" t="s">
        <v>94</v>
      </c>
      <c r="E235" t="s">
        <v>43</v>
      </c>
      <c r="F235" s="11">
        <v>0.77083333333333337</v>
      </c>
      <c r="G235">
        <v>1056</v>
      </c>
      <c r="H235">
        <v>7</v>
      </c>
      <c r="I235" t="s">
        <v>56</v>
      </c>
      <c r="J235" t="s">
        <v>76</v>
      </c>
      <c r="K235">
        <v>2</v>
      </c>
      <c r="L235">
        <v>0</v>
      </c>
      <c r="M235" t="s">
        <v>32</v>
      </c>
      <c r="N235" t="s">
        <v>31</v>
      </c>
      <c r="O235" s="13">
        <v>2</v>
      </c>
      <c r="P235" s="13">
        <v>1.606060606060606</v>
      </c>
      <c r="Q235" s="13">
        <v>0.78787878787878785</v>
      </c>
      <c r="R235" s="13">
        <v>0.81818181818181812</v>
      </c>
      <c r="S235" s="13">
        <v>1.4666666666666666</v>
      </c>
      <c r="T235" s="13">
        <v>1.6</v>
      </c>
      <c r="U235" s="13">
        <v>-0.13333333333333353</v>
      </c>
      <c r="V235" s="13">
        <v>1.8666666666666667</v>
      </c>
      <c r="W235" s="13">
        <v>1.7333333333333334</v>
      </c>
      <c r="X235" s="13">
        <v>0.1333333333333333</v>
      </c>
      <c r="Y235" s="13">
        <v>1.3888888888888888</v>
      </c>
      <c r="Z235" s="13">
        <v>2.1111111111111112</v>
      </c>
      <c r="AA235" s="13">
        <v>-0.72222222222222232</v>
      </c>
      <c r="AB235" s="13">
        <v>1.375</v>
      </c>
      <c r="AC235" s="13">
        <v>1.5625</v>
      </c>
      <c r="AD235" s="13">
        <v>-0.1875</v>
      </c>
      <c r="AE235" s="13">
        <v>1.5714285714285714</v>
      </c>
      <c r="AF235" s="13">
        <v>1.6428571428571428</v>
      </c>
      <c r="AG235" s="13">
        <v>-7.1428571428571397E-2</v>
      </c>
      <c r="AH235" s="13">
        <v>3</v>
      </c>
      <c r="AI235" s="13">
        <v>0</v>
      </c>
      <c r="AJ235" s="13">
        <v>44</v>
      </c>
      <c r="AK235" s="13">
        <v>39</v>
      </c>
      <c r="AL235" s="13">
        <v>1.3333333333333333</v>
      </c>
      <c r="AM235" s="13">
        <v>1.3</v>
      </c>
    </row>
    <row r="236" spans="1:39" x14ac:dyDescent="0.3">
      <c r="A236" t="s">
        <v>47</v>
      </c>
      <c r="B236" t="s">
        <v>104</v>
      </c>
      <c r="C236" t="s">
        <v>35</v>
      </c>
      <c r="D236" t="s">
        <v>101</v>
      </c>
      <c r="E236" t="s">
        <v>43</v>
      </c>
      <c r="F236" s="11">
        <v>0.77083333333333337</v>
      </c>
      <c r="G236">
        <v>1400</v>
      </c>
      <c r="H236">
        <v>7</v>
      </c>
      <c r="I236" t="s">
        <v>56</v>
      </c>
      <c r="J236" t="s">
        <v>58</v>
      </c>
      <c r="K236">
        <v>3</v>
      </c>
      <c r="L236">
        <v>1</v>
      </c>
      <c r="M236" t="s">
        <v>32</v>
      </c>
      <c r="N236" t="s">
        <v>31</v>
      </c>
      <c r="O236" s="13">
        <v>2</v>
      </c>
      <c r="P236" s="13">
        <v>1.6176470588235294</v>
      </c>
      <c r="Q236" s="13">
        <v>0.76470588235294112</v>
      </c>
      <c r="R236" s="13">
        <v>0.85294117647058831</v>
      </c>
      <c r="S236" s="13">
        <v>1</v>
      </c>
      <c r="T236" s="13">
        <v>1.5483870967741935</v>
      </c>
      <c r="U236" s="13">
        <v>-0.54838709677419351</v>
      </c>
      <c r="V236" s="13">
        <v>1.875</v>
      </c>
      <c r="W236" s="13">
        <v>1.625</v>
      </c>
      <c r="X236" s="13">
        <v>0.25</v>
      </c>
      <c r="Y236" s="13">
        <v>1.3888888888888888</v>
      </c>
      <c r="Z236" s="13">
        <v>2.1111111111111112</v>
      </c>
      <c r="AA236" s="13">
        <v>-0.72222222222222232</v>
      </c>
      <c r="AB236" s="13">
        <v>1.3333333333333333</v>
      </c>
      <c r="AC236" s="13">
        <v>1.3333333333333333</v>
      </c>
      <c r="AD236" s="13">
        <v>0</v>
      </c>
      <c r="AE236" s="13">
        <v>0.6875</v>
      </c>
      <c r="AF236" s="13">
        <v>1.75</v>
      </c>
      <c r="AG236" s="13">
        <v>-1.0625</v>
      </c>
      <c r="AH236" s="13">
        <v>3</v>
      </c>
      <c r="AI236" s="13">
        <v>0</v>
      </c>
      <c r="AJ236" s="13">
        <v>47</v>
      </c>
      <c r="AK236" s="13">
        <v>31</v>
      </c>
      <c r="AL236" s="13">
        <v>1.3823529411764706</v>
      </c>
      <c r="AM236" s="13">
        <v>1</v>
      </c>
    </row>
    <row r="237" spans="1:39" x14ac:dyDescent="0.3">
      <c r="A237" t="s">
        <v>47</v>
      </c>
      <c r="B237" t="s">
        <v>161</v>
      </c>
      <c r="C237" t="s">
        <v>106</v>
      </c>
      <c r="D237" t="s">
        <v>117</v>
      </c>
      <c r="E237" t="s">
        <v>43</v>
      </c>
      <c r="F237" s="11">
        <v>0.77083333333333337</v>
      </c>
      <c r="G237">
        <v>2100</v>
      </c>
      <c r="H237">
        <v>7</v>
      </c>
      <c r="I237" t="s">
        <v>76</v>
      </c>
      <c r="J237" t="s">
        <v>56</v>
      </c>
      <c r="K237">
        <v>3</v>
      </c>
      <c r="L237">
        <v>2</v>
      </c>
      <c r="M237" t="s">
        <v>32</v>
      </c>
      <c r="N237" t="s">
        <v>31</v>
      </c>
      <c r="O237" s="13">
        <v>1</v>
      </c>
      <c r="P237" s="13">
        <v>1.4193548387096775</v>
      </c>
      <c r="Q237" s="13">
        <v>0.80645161290322576</v>
      </c>
      <c r="R237" s="13">
        <v>0.61290322580645173</v>
      </c>
      <c r="S237" s="13">
        <v>1.6571428571428573</v>
      </c>
      <c r="T237" s="13">
        <v>1.8571428571428572</v>
      </c>
      <c r="U237" s="13">
        <v>-0.19999999999999996</v>
      </c>
      <c r="V237" s="13">
        <v>1.375</v>
      </c>
      <c r="W237" s="13">
        <v>1.5625</v>
      </c>
      <c r="X237" s="13">
        <v>-0.1875</v>
      </c>
      <c r="Y237" s="13">
        <v>1.4666666666666666</v>
      </c>
      <c r="Z237" s="13">
        <v>1.6666666666666667</v>
      </c>
      <c r="AA237" s="13">
        <v>-0.20000000000000018</v>
      </c>
      <c r="AB237" s="13">
        <v>1.9411764705882353</v>
      </c>
      <c r="AC237" s="13">
        <v>1.588235294117647</v>
      </c>
      <c r="AD237" s="13">
        <v>0.35294117647058831</v>
      </c>
      <c r="AE237" s="13">
        <v>1.3888888888888888</v>
      </c>
      <c r="AF237" s="13">
        <v>2.1111111111111112</v>
      </c>
      <c r="AG237" s="13">
        <v>-0.72222222222222232</v>
      </c>
      <c r="AH237" s="13">
        <v>3</v>
      </c>
      <c r="AI237" s="13">
        <v>0</v>
      </c>
      <c r="AJ237" s="13">
        <v>39</v>
      </c>
      <c r="AK237" s="13">
        <v>50</v>
      </c>
      <c r="AL237" s="13">
        <v>1.2580645161290323</v>
      </c>
      <c r="AM237" s="13">
        <v>1.4285714285714286</v>
      </c>
    </row>
    <row r="238" spans="1:39" x14ac:dyDescent="0.3">
      <c r="A238" t="s">
        <v>47</v>
      </c>
      <c r="B238" t="s">
        <v>163</v>
      </c>
      <c r="C238" t="s">
        <v>106</v>
      </c>
      <c r="D238" t="s">
        <v>125</v>
      </c>
      <c r="E238" t="s">
        <v>43</v>
      </c>
      <c r="F238" s="11">
        <v>0.77083333333333337</v>
      </c>
      <c r="G238">
        <v>4069</v>
      </c>
      <c r="H238">
        <v>7</v>
      </c>
      <c r="I238" t="s">
        <v>58</v>
      </c>
      <c r="J238" t="s">
        <v>56</v>
      </c>
      <c r="K238">
        <v>1</v>
      </c>
      <c r="L238">
        <v>2</v>
      </c>
      <c r="M238" t="s">
        <v>31</v>
      </c>
      <c r="N238" t="s">
        <v>32</v>
      </c>
      <c r="O238" s="13">
        <v>-1</v>
      </c>
      <c r="P238" s="13">
        <v>1</v>
      </c>
      <c r="Q238" s="13">
        <v>0.625</v>
      </c>
      <c r="R238" s="13">
        <v>0.375</v>
      </c>
      <c r="S238" s="13">
        <v>1.6666666666666667</v>
      </c>
      <c r="T238" s="13">
        <v>1.8888888888888888</v>
      </c>
      <c r="U238" s="13">
        <v>-0.2222222222222221</v>
      </c>
      <c r="V238" s="13">
        <v>1.3333333333333333</v>
      </c>
      <c r="W238" s="13">
        <v>1.3333333333333333</v>
      </c>
      <c r="X238" s="13">
        <v>0</v>
      </c>
      <c r="Y238" s="13">
        <v>0.70588235294117652</v>
      </c>
      <c r="Z238" s="13">
        <v>1.8235294117647058</v>
      </c>
      <c r="AA238" s="13">
        <v>-1.1176470588235294</v>
      </c>
      <c r="AB238" s="13">
        <v>1.9411764705882353</v>
      </c>
      <c r="AC238" s="13">
        <v>1.588235294117647</v>
      </c>
      <c r="AD238" s="13">
        <v>0.35294117647058831</v>
      </c>
      <c r="AE238" s="13">
        <v>1.4210526315789473</v>
      </c>
      <c r="AF238" s="13">
        <v>2.1578947368421053</v>
      </c>
      <c r="AG238" s="13">
        <v>-0.73684210526315796</v>
      </c>
      <c r="AH238" s="13">
        <v>0</v>
      </c>
      <c r="AI238" s="13">
        <v>3</v>
      </c>
      <c r="AJ238" s="13">
        <v>31</v>
      </c>
      <c r="AK238" s="13">
        <v>50</v>
      </c>
      <c r="AL238" s="13">
        <v>0.96875</v>
      </c>
      <c r="AM238" s="13">
        <v>1.3888888888888888</v>
      </c>
    </row>
    <row r="239" spans="1:39" x14ac:dyDescent="0.3">
      <c r="A239" t="s">
        <v>47</v>
      </c>
      <c r="B239" t="s">
        <v>190</v>
      </c>
      <c r="C239" t="s">
        <v>106</v>
      </c>
      <c r="D239" t="s">
        <v>135</v>
      </c>
      <c r="E239" t="s">
        <v>43</v>
      </c>
      <c r="F239" s="11">
        <v>0.77083333333333337</v>
      </c>
      <c r="G239">
        <v>3307</v>
      </c>
      <c r="H239">
        <v>7</v>
      </c>
      <c r="I239" t="s">
        <v>56</v>
      </c>
      <c r="J239" t="s">
        <v>76</v>
      </c>
      <c r="K239">
        <v>1</v>
      </c>
      <c r="L239">
        <v>1</v>
      </c>
      <c r="M239" t="s">
        <v>30</v>
      </c>
      <c r="N239" t="s">
        <v>30</v>
      </c>
      <c r="O239" s="13">
        <v>0</v>
      </c>
      <c r="P239" s="13">
        <v>1.6756756756756757</v>
      </c>
      <c r="Q239" s="13">
        <v>0.72972972972972971</v>
      </c>
      <c r="R239" s="13">
        <v>0.94594594594594594</v>
      </c>
      <c r="S239" s="13">
        <v>1.46875</v>
      </c>
      <c r="T239" s="13">
        <v>1.625</v>
      </c>
      <c r="U239" s="13">
        <v>-0.15625</v>
      </c>
      <c r="V239" s="13">
        <v>1.9411764705882353</v>
      </c>
      <c r="W239" s="13">
        <v>1.588235294117647</v>
      </c>
      <c r="X239" s="13">
        <v>0.35294117647058831</v>
      </c>
      <c r="Y239" s="13">
        <v>1.45</v>
      </c>
      <c r="Z239" s="13">
        <v>2.1</v>
      </c>
      <c r="AA239" s="13">
        <v>-0.65000000000000013</v>
      </c>
      <c r="AB239" s="13">
        <v>1.4705882352941178</v>
      </c>
      <c r="AC239" s="13">
        <v>1.588235294117647</v>
      </c>
      <c r="AD239" s="13">
        <v>-0.11764705882352922</v>
      </c>
      <c r="AE239" s="13">
        <v>1.4666666666666666</v>
      </c>
      <c r="AF239" s="13">
        <v>1.6666666666666667</v>
      </c>
      <c r="AG239" s="13">
        <v>-0.20000000000000018</v>
      </c>
      <c r="AH239" s="13">
        <v>1</v>
      </c>
      <c r="AI239" s="13">
        <v>1</v>
      </c>
      <c r="AJ239" s="13">
        <v>53</v>
      </c>
      <c r="AK239" s="13">
        <v>42</v>
      </c>
      <c r="AL239" s="13">
        <v>1.4324324324324325</v>
      </c>
      <c r="AM239" s="13">
        <v>1.3125</v>
      </c>
    </row>
    <row r="240" spans="1:39" x14ac:dyDescent="0.3">
      <c r="A240" t="s">
        <v>41</v>
      </c>
      <c r="B240" t="s">
        <v>42</v>
      </c>
      <c r="C240" t="s">
        <v>35</v>
      </c>
      <c r="D240" t="s">
        <v>36</v>
      </c>
      <c r="E240" t="s">
        <v>43</v>
      </c>
      <c r="F240" s="11">
        <v>0.70833333333333337</v>
      </c>
      <c r="G240">
        <v>800</v>
      </c>
      <c r="H240">
        <v>45</v>
      </c>
      <c r="I240" t="s">
        <v>213</v>
      </c>
      <c r="J240" t="s">
        <v>76</v>
      </c>
      <c r="K240">
        <v>1</v>
      </c>
      <c r="L240">
        <v>6</v>
      </c>
      <c r="M240" t="s">
        <v>31</v>
      </c>
      <c r="N240" t="s">
        <v>32</v>
      </c>
      <c r="O240" s="13">
        <v>-5</v>
      </c>
      <c r="P240" s="13">
        <v>0</v>
      </c>
      <c r="Q240" s="13">
        <v>0</v>
      </c>
      <c r="R240" s="13">
        <v>0</v>
      </c>
      <c r="S240" s="13">
        <v>1.4545454545454546</v>
      </c>
      <c r="T240" s="13">
        <v>1.606060606060606</v>
      </c>
      <c r="U240" s="13">
        <v>-0.15151515151515138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1.4705882352941178</v>
      </c>
      <c r="AC240" s="13">
        <v>1.588235294117647</v>
      </c>
      <c r="AD240" s="13">
        <v>-0.11764705882352922</v>
      </c>
      <c r="AE240" s="13">
        <v>1.4375</v>
      </c>
      <c r="AF240" s="13">
        <v>1.625</v>
      </c>
      <c r="AG240" s="13">
        <v>-0.1875</v>
      </c>
      <c r="AH240" s="13">
        <v>0</v>
      </c>
      <c r="AI240" s="13">
        <v>3</v>
      </c>
      <c r="AJ240" s="13">
        <v>0</v>
      </c>
      <c r="AK240" s="13">
        <v>43</v>
      </c>
      <c r="AL240" s="13">
        <v>0</v>
      </c>
      <c r="AM240" s="13">
        <v>1.303030303030303</v>
      </c>
    </row>
    <row r="241" spans="1:39" x14ac:dyDescent="0.3">
      <c r="A241" t="s">
        <v>47</v>
      </c>
      <c r="B241" t="s">
        <v>67</v>
      </c>
      <c r="C241" t="s">
        <v>35</v>
      </c>
      <c r="D241" t="s">
        <v>54</v>
      </c>
      <c r="E241" t="s">
        <v>64</v>
      </c>
      <c r="F241" s="11">
        <v>0.6875</v>
      </c>
      <c r="G241">
        <v>4613</v>
      </c>
      <c r="H241">
        <v>7</v>
      </c>
      <c r="I241" t="s">
        <v>58</v>
      </c>
      <c r="J241" t="s">
        <v>76</v>
      </c>
      <c r="K241">
        <v>1</v>
      </c>
      <c r="L241">
        <v>0</v>
      </c>
      <c r="M241" t="s">
        <v>32</v>
      </c>
      <c r="N241" t="s">
        <v>31</v>
      </c>
      <c r="O241" s="13">
        <v>1</v>
      </c>
      <c r="P241" s="13">
        <v>1</v>
      </c>
      <c r="Q241" s="13">
        <v>0.66666666666666663</v>
      </c>
      <c r="R241" s="13">
        <v>0.33333333333333337</v>
      </c>
      <c r="S241" s="13">
        <v>1.588235294117647</v>
      </c>
      <c r="T241" s="13">
        <v>1.588235294117647</v>
      </c>
      <c r="U241" s="13">
        <v>0</v>
      </c>
      <c r="V241" s="13">
        <v>1.3125</v>
      </c>
      <c r="W241" s="13">
        <v>1.375</v>
      </c>
      <c r="X241" s="13">
        <v>-6.25E-2</v>
      </c>
      <c r="Y241" s="13">
        <v>0.70588235294117652</v>
      </c>
      <c r="Z241" s="13">
        <v>1.8235294117647058</v>
      </c>
      <c r="AA241" s="13">
        <v>-1.1176470588235294</v>
      </c>
      <c r="AB241" s="13">
        <v>1.4705882352941178</v>
      </c>
      <c r="AC241" s="13">
        <v>1.588235294117647</v>
      </c>
      <c r="AD241" s="13">
        <v>-0.11764705882352922</v>
      </c>
      <c r="AE241" s="13">
        <v>1.7058823529411764</v>
      </c>
      <c r="AF241" s="13">
        <v>1.588235294117647</v>
      </c>
      <c r="AG241" s="13">
        <v>0.11764705882352944</v>
      </c>
      <c r="AH241" s="13">
        <v>3</v>
      </c>
      <c r="AI241" s="13">
        <v>0</v>
      </c>
      <c r="AJ241" s="13">
        <v>31</v>
      </c>
      <c r="AK241" s="13">
        <v>46</v>
      </c>
      <c r="AL241" s="13">
        <v>0.93939393939393945</v>
      </c>
      <c r="AM241" s="13">
        <v>1.3529411764705883</v>
      </c>
    </row>
    <row r="242" spans="1:39" x14ac:dyDescent="0.3">
      <c r="A242" t="s">
        <v>41</v>
      </c>
      <c r="B242" t="s">
        <v>212</v>
      </c>
      <c r="C242" t="s">
        <v>35</v>
      </c>
      <c r="D242" t="s">
        <v>70</v>
      </c>
      <c r="E242" t="s">
        <v>37</v>
      </c>
      <c r="F242" s="11">
        <v>0.79166666666666663</v>
      </c>
      <c r="G242">
        <v>500</v>
      </c>
      <c r="H242">
        <v>3</v>
      </c>
      <c r="I242" t="s">
        <v>214</v>
      </c>
      <c r="J242" t="s">
        <v>76</v>
      </c>
      <c r="K242">
        <v>1</v>
      </c>
      <c r="L242">
        <v>2</v>
      </c>
      <c r="M242" t="s">
        <v>31</v>
      </c>
      <c r="N242" t="s">
        <v>32</v>
      </c>
      <c r="O242" s="13">
        <v>-1</v>
      </c>
      <c r="P242" s="13">
        <v>0</v>
      </c>
      <c r="Q242" s="13">
        <v>0</v>
      </c>
      <c r="R242" s="13">
        <v>0</v>
      </c>
      <c r="S242" s="13">
        <v>1.5428571428571429</v>
      </c>
      <c r="T242" s="13">
        <v>1.5714285714285714</v>
      </c>
      <c r="U242" s="13">
        <v>-2.857142857142847E-2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1.4705882352941178</v>
      </c>
      <c r="AC242" s="13">
        <v>1.588235294117647</v>
      </c>
      <c r="AD242" s="13">
        <v>-0.11764705882352922</v>
      </c>
      <c r="AE242" s="13">
        <v>1.6111111111111112</v>
      </c>
      <c r="AF242" s="13">
        <v>1.5555555555555556</v>
      </c>
      <c r="AG242" s="13">
        <v>5.555555555555558E-2</v>
      </c>
      <c r="AH242" s="13">
        <v>0</v>
      </c>
      <c r="AI242" s="13">
        <v>3</v>
      </c>
      <c r="AJ242" s="13">
        <v>0</v>
      </c>
      <c r="AK242" s="13">
        <v>46</v>
      </c>
      <c r="AL242" s="13">
        <v>0</v>
      </c>
      <c r="AM242" s="13">
        <v>1.3142857142857143</v>
      </c>
    </row>
    <row r="243" spans="1:39" x14ac:dyDescent="0.3">
      <c r="A243" t="s">
        <v>41</v>
      </c>
      <c r="B243" t="s">
        <v>195</v>
      </c>
      <c r="C243" t="s">
        <v>35</v>
      </c>
      <c r="D243" t="s">
        <v>85</v>
      </c>
      <c r="E243" t="s">
        <v>37</v>
      </c>
      <c r="F243" s="11">
        <v>0.625</v>
      </c>
      <c r="G243">
        <v>600</v>
      </c>
      <c r="H243">
        <v>3</v>
      </c>
      <c r="I243" t="s">
        <v>215</v>
      </c>
      <c r="J243" t="s">
        <v>76</v>
      </c>
      <c r="K243">
        <v>0</v>
      </c>
      <c r="L243">
        <v>3</v>
      </c>
      <c r="M243" t="s">
        <v>31</v>
      </c>
      <c r="N243" t="s">
        <v>32</v>
      </c>
      <c r="O243" s="13">
        <v>-3</v>
      </c>
      <c r="P243" s="13">
        <v>0</v>
      </c>
      <c r="Q243" s="13">
        <v>0</v>
      </c>
      <c r="R243" s="13">
        <v>0</v>
      </c>
      <c r="S243" s="13">
        <v>1.5555555555555556</v>
      </c>
      <c r="T243" s="13">
        <v>1.5555555555555556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1.4705882352941178</v>
      </c>
      <c r="AC243" s="13">
        <v>1.588235294117647</v>
      </c>
      <c r="AD243" s="13">
        <v>-0.11764705882352922</v>
      </c>
      <c r="AE243" s="13">
        <v>1.631578947368421</v>
      </c>
      <c r="AF243" s="13">
        <v>1.5263157894736843</v>
      </c>
      <c r="AG243" s="13">
        <v>0.10526315789473673</v>
      </c>
      <c r="AH243" s="13">
        <v>0</v>
      </c>
      <c r="AI243" s="13">
        <v>3</v>
      </c>
      <c r="AJ243" s="13">
        <v>0</v>
      </c>
      <c r="AK243" s="13">
        <v>49</v>
      </c>
      <c r="AL243" s="13">
        <v>0</v>
      </c>
      <c r="AM243" s="13">
        <v>1.3611111111111112</v>
      </c>
    </row>
    <row r="244" spans="1:39" x14ac:dyDescent="0.3">
      <c r="A244" t="s">
        <v>47</v>
      </c>
      <c r="B244" t="s">
        <v>156</v>
      </c>
      <c r="C244" t="s">
        <v>35</v>
      </c>
      <c r="D244" t="s">
        <v>94</v>
      </c>
      <c r="E244" t="s">
        <v>43</v>
      </c>
      <c r="F244" s="11">
        <v>0.77083333333333337</v>
      </c>
      <c r="G244">
        <v>1950</v>
      </c>
      <c r="H244">
        <v>13</v>
      </c>
      <c r="I244" t="s">
        <v>76</v>
      </c>
      <c r="J244" t="s">
        <v>58</v>
      </c>
      <c r="K244">
        <v>1</v>
      </c>
      <c r="L244">
        <v>0</v>
      </c>
      <c r="M244" t="s">
        <v>32</v>
      </c>
      <c r="N244" t="s">
        <v>31</v>
      </c>
      <c r="O244" s="13">
        <v>1</v>
      </c>
      <c r="P244" s="13">
        <v>1.5945945945945945</v>
      </c>
      <c r="Q244" s="13">
        <v>0.72972972972972971</v>
      </c>
      <c r="R244" s="13">
        <v>0.8648648648648648</v>
      </c>
      <c r="S244" s="13">
        <v>1</v>
      </c>
      <c r="T244" s="13">
        <v>1.5588235294117647</v>
      </c>
      <c r="U244" s="13">
        <v>-0.55882352941176472</v>
      </c>
      <c r="V244" s="13">
        <v>1.4705882352941178</v>
      </c>
      <c r="W244" s="13">
        <v>1.588235294117647</v>
      </c>
      <c r="X244" s="13">
        <v>-0.11764705882352922</v>
      </c>
      <c r="Y244" s="13">
        <v>1.7</v>
      </c>
      <c r="Z244" s="13">
        <v>1.45</v>
      </c>
      <c r="AA244" s="13">
        <v>0.25</v>
      </c>
      <c r="AB244" s="13">
        <v>1.2941176470588236</v>
      </c>
      <c r="AC244" s="13">
        <v>1.2941176470588236</v>
      </c>
      <c r="AD244" s="13">
        <v>0</v>
      </c>
      <c r="AE244" s="13">
        <v>0.70588235294117652</v>
      </c>
      <c r="AF244" s="13">
        <v>1.8235294117647058</v>
      </c>
      <c r="AG244" s="13">
        <v>-1.1176470588235294</v>
      </c>
      <c r="AH244" s="13">
        <v>3</v>
      </c>
      <c r="AI244" s="13">
        <v>0</v>
      </c>
      <c r="AJ244" s="13">
        <v>52</v>
      </c>
      <c r="AK244" s="13">
        <v>34</v>
      </c>
      <c r="AL244" s="13">
        <v>1.4054054054054055</v>
      </c>
      <c r="AM244" s="13">
        <v>1</v>
      </c>
    </row>
    <row r="245" spans="1:39" x14ac:dyDescent="0.3">
      <c r="A245" t="s">
        <v>47</v>
      </c>
      <c r="B245" t="s">
        <v>160</v>
      </c>
      <c r="C245" t="s">
        <v>106</v>
      </c>
      <c r="D245" t="s">
        <v>107</v>
      </c>
      <c r="E245" t="s">
        <v>43</v>
      </c>
      <c r="F245" s="11">
        <v>0.77083333333333337</v>
      </c>
      <c r="G245">
        <v>3113</v>
      </c>
      <c r="H245">
        <v>7</v>
      </c>
      <c r="I245" t="s">
        <v>58</v>
      </c>
      <c r="J245" t="s">
        <v>76</v>
      </c>
      <c r="K245">
        <v>1</v>
      </c>
      <c r="L245">
        <v>1</v>
      </c>
      <c r="M245" t="s">
        <v>30</v>
      </c>
      <c r="N245" t="s">
        <v>30</v>
      </c>
      <c r="O245" s="13">
        <v>0</v>
      </c>
      <c r="P245" s="13">
        <v>0.97142857142857142</v>
      </c>
      <c r="Q245" s="13">
        <v>0.62857142857142856</v>
      </c>
      <c r="R245" s="13">
        <v>0.34285714285714286</v>
      </c>
      <c r="S245" s="13">
        <v>1.5789473684210527</v>
      </c>
      <c r="T245" s="13">
        <v>1.4736842105263157</v>
      </c>
      <c r="U245" s="13">
        <v>0.10526315789473695</v>
      </c>
      <c r="V245" s="13">
        <v>1.2941176470588236</v>
      </c>
      <c r="W245" s="13">
        <v>1.2941176470588236</v>
      </c>
      <c r="X245" s="13">
        <v>0</v>
      </c>
      <c r="Y245" s="13">
        <v>0.66666666666666663</v>
      </c>
      <c r="Z245" s="13">
        <v>1.7777777777777777</v>
      </c>
      <c r="AA245" s="13">
        <v>-1.1111111111111112</v>
      </c>
      <c r="AB245" s="13">
        <v>1.4444444444444444</v>
      </c>
      <c r="AC245" s="13">
        <v>1.5</v>
      </c>
      <c r="AD245" s="13">
        <v>-5.555555555555558E-2</v>
      </c>
      <c r="AE245" s="13">
        <v>1.7</v>
      </c>
      <c r="AF245" s="13">
        <v>1.45</v>
      </c>
      <c r="AG245" s="13">
        <v>0.25</v>
      </c>
      <c r="AH245" s="13">
        <v>1</v>
      </c>
      <c r="AI245" s="13">
        <v>1</v>
      </c>
      <c r="AJ245" s="13">
        <v>34</v>
      </c>
      <c r="AK245" s="13">
        <v>55</v>
      </c>
      <c r="AL245" s="13">
        <v>0.97142857142857142</v>
      </c>
      <c r="AM245" s="13">
        <v>1.4473684210526316</v>
      </c>
    </row>
    <row r="246" spans="1:39" x14ac:dyDescent="0.3">
      <c r="A246" t="s">
        <v>41</v>
      </c>
      <c r="B246" t="s">
        <v>216</v>
      </c>
      <c r="C246" t="s">
        <v>106</v>
      </c>
      <c r="D246" t="s">
        <v>107</v>
      </c>
      <c r="E246" t="s">
        <v>37</v>
      </c>
      <c r="F246" s="11">
        <v>0.8125</v>
      </c>
      <c r="G246">
        <v>500</v>
      </c>
      <c r="H246">
        <v>3</v>
      </c>
      <c r="I246" t="s">
        <v>76</v>
      </c>
      <c r="J246" t="s">
        <v>217</v>
      </c>
      <c r="K246">
        <v>4</v>
      </c>
      <c r="L246">
        <v>1</v>
      </c>
      <c r="M246" t="s">
        <v>32</v>
      </c>
      <c r="N246" t="s">
        <v>31</v>
      </c>
      <c r="O246" s="13">
        <v>3</v>
      </c>
      <c r="P246" s="13">
        <v>1.5641025641025641</v>
      </c>
      <c r="Q246" s="13">
        <v>0.69230769230769229</v>
      </c>
      <c r="R246" s="13">
        <v>0.87179487179487181</v>
      </c>
      <c r="S246" s="13">
        <v>0</v>
      </c>
      <c r="T246" s="13">
        <v>0</v>
      </c>
      <c r="U246" s="13">
        <v>0</v>
      </c>
      <c r="V246" s="13">
        <v>1.4444444444444444</v>
      </c>
      <c r="W246" s="13">
        <v>1.5</v>
      </c>
      <c r="X246" s="13">
        <v>-5.555555555555558E-2</v>
      </c>
      <c r="Y246" s="13">
        <v>1.6666666666666667</v>
      </c>
      <c r="Z246" s="13">
        <v>1.4285714285714286</v>
      </c>
      <c r="AA246" s="13">
        <v>0.23809523809523814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3</v>
      </c>
      <c r="AI246" s="13">
        <v>0</v>
      </c>
      <c r="AJ246" s="13">
        <v>56</v>
      </c>
      <c r="AK246" s="13">
        <v>0</v>
      </c>
      <c r="AL246" s="13">
        <v>1.4358974358974359</v>
      </c>
      <c r="AM246" s="13">
        <v>0</v>
      </c>
    </row>
    <row r="247" spans="1:39" x14ac:dyDescent="0.3">
      <c r="A247" t="s">
        <v>47</v>
      </c>
      <c r="B247" t="s">
        <v>166</v>
      </c>
      <c r="C247" t="s">
        <v>106</v>
      </c>
      <c r="D247" t="s">
        <v>135</v>
      </c>
      <c r="E247" t="s">
        <v>43</v>
      </c>
      <c r="F247" s="11">
        <v>0.77083333333333337</v>
      </c>
      <c r="G247">
        <v>2400</v>
      </c>
      <c r="H247">
        <v>7</v>
      </c>
      <c r="I247" t="s">
        <v>76</v>
      </c>
      <c r="J247" t="s">
        <v>58</v>
      </c>
      <c r="K247">
        <v>0</v>
      </c>
      <c r="L247">
        <v>1</v>
      </c>
      <c r="M247" t="s">
        <v>31</v>
      </c>
      <c r="N247" t="s">
        <v>32</v>
      </c>
      <c r="O247" s="13">
        <v>-1</v>
      </c>
      <c r="P247" s="13">
        <v>1.625</v>
      </c>
      <c r="Q247" s="13">
        <v>0.7</v>
      </c>
      <c r="R247" s="13">
        <v>0.92500000000000004</v>
      </c>
      <c r="S247" s="13">
        <v>0.97222222222222221</v>
      </c>
      <c r="T247" s="13">
        <v>1.5277777777777777</v>
      </c>
      <c r="U247" s="13">
        <v>-0.55555555555555547</v>
      </c>
      <c r="V247" s="13">
        <v>1.5789473684210527</v>
      </c>
      <c r="W247" s="13">
        <v>1.4736842105263157</v>
      </c>
      <c r="X247" s="13">
        <v>0.10526315789473695</v>
      </c>
      <c r="Y247" s="13">
        <v>1.6666666666666667</v>
      </c>
      <c r="Z247" s="13">
        <v>1.4285714285714286</v>
      </c>
      <c r="AA247" s="13">
        <v>0.23809523809523814</v>
      </c>
      <c r="AB247" s="13">
        <v>1.2777777777777777</v>
      </c>
      <c r="AC247" s="13">
        <v>1.2777777777777777</v>
      </c>
      <c r="AD247" s="13">
        <v>0</v>
      </c>
      <c r="AE247" s="13">
        <v>0.66666666666666663</v>
      </c>
      <c r="AF247" s="13">
        <v>1.7777777777777777</v>
      </c>
      <c r="AG247" s="13">
        <v>-1.1111111111111112</v>
      </c>
      <c r="AH247" s="13">
        <v>0</v>
      </c>
      <c r="AI247" s="13">
        <v>3</v>
      </c>
      <c r="AJ247" s="13">
        <v>59</v>
      </c>
      <c r="AK247" s="13">
        <v>35</v>
      </c>
      <c r="AL247" s="13">
        <v>1.4750000000000001</v>
      </c>
      <c r="AM247" s="13">
        <v>0.97222222222222221</v>
      </c>
    </row>
    <row r="248" spans="1:39" x14ac:dyDescent="0.3">
      <c r="A248" t="s">
        <v>59</v>
      </c>
      <c r="B248" t="s">
        <v>218</v>
      </c>
      <c r="C248" t="s">
        <v>35</v>
      </c>
      <c r="D248" t="s">
        <v>203</v>
      </c>
      <c r="E248" t="s">
        <v>61</v>
      </c>
      <c r="F248" s="11">
        <v>0.75</v>
      </c>
      <c r="G248">
        <v>1700</v>
      </c>
      <c r="H248">
        <v>45</v>
      </c>
      <c r="I248" t="s">
        <v>219</v>
      </c>
      <c r="J248" t="s">
        <v>58</v>
      </c>
      <c r="K248">
        <v>0</v>
      </c>
      <c r="L248">
        <v>1</v>
      </c>
      <c r="M248" t="s">
        <v>31</v>
      </c>
      <c r="N248" t="s">
        <v>32</v>
      </c>
      <c r="O248" s="13">
        <v>-1</v>
      </c>
      <c r="P248" s="13">
        <v>0</v>
      </c>
      <c r="Q248" s="13">
        <v>0</v>
      </c>
      <c r="R248" s="13">
        <v>0</v>
      </c>
      <c r="S248" s="13">
        <v>0.97297297297297303</v>
      </c>
      <c r="T248" s="13">
        <v>1.4864864864864864</v>
      </c>
      <c r="U248" s="13">
        <v>-0.51351351351351338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1.2777777777777777</v>
      </c>
      <c r="AC248" s="13">
        <v>1.2777777777777777</v>
      </c>
      <c r="AD248" s="13">
        <v>0</v>
      </c>
      <c r="AE248" s="13">
        <v>0.68421052631578949</v>
      </c>
      <c r="AF248" s="13">
        <v>1.6842105263157894</v>
      </c>
      <c r="AG248" s="13">
        <v>-0.99999999999999989</v>
      </c>
      <c r="AH248" s="13">
        <v>0</v>
      </c>
      <c r="AI248" s="13">
        <v>3</v>
      </c>
      <c r="AJ248" s="13">
        <v>0</v>
      </c>
      <c r="AK248" s="13">
        <v>38</v>
      </c>
      <c r="AL248" s="13">
        <v>0</v>
      </c>
      <c r="AM248" s="13">
        <v>1.027027027027027</v>
      </c>
    </row>
    <row r="249" spans="1:39" x14ac:dyDescent="0.3">
      <c r="A249" t="s">
        <v>47</v>
      </c>
      <c r="B249" t="s">
        <v>220</v>
      </c>
      <c r="C249" t="s">
        <v>35</v>
      </c>
      <c r="D249" t="s">
        <v>36</v>
      </c>
      <c r="E249" t="s">
        <v>61</v>
      </c>
      <c r="F249" s="11">
        <v>0.85416666666666663</v>
      </c>
      <c r="G249">
        <v>3335</v>
      </c>
      <c r="H249">
        <v>7</v>
      </c>
      <c r="I249" t="s">
        <v>58</v>
      </c>
      <c r="J249" t="s">
        <v>219</v>
      </c>
      <c r="K249">
        <v>1</v>
      </c>
      <c r="L249">
        <v>1</v>
      </c>
      <c r="M249" t="s">
        <v>30</v>
      </c>
      <c r="N249" t="s">
        <v>30</v>
      </c>
      <c r="O249" s="13">
        <v>0</v>
      </c>
      <c r="P249" s="13">
        <v>0.97368421052631582</v>
      </c>
      <c r="Q249" s="13">
        <v>0.60526315789473684</v>
      </c>
      <c r="R249" s="13">
        <v>0.36842105263157898</v>
      </c>
      <c r="S249" s="13">
        <v>0</v>
      </c>
      <c r="T249" s="13">
        <v>1</v>
      </c>
      <c r="U249" s="13">
        <v>-1</v>
      </c>
      <c r="V249" s="13">
        <v>1.2777777777777777</v>
      </c>
      <c r="W249" s="13">
        <v>1.2777777777777777</v>
      </c>
      <c r="X249" s="13">
        <v>0</v>
      </c>
      <c r="Y249" s="13">
        <v>0.7</v>
      </c>
      <c r="Z249" s="13">
        <v>1.6</v>
      </c>
      <c r="AA249" s="13">
        <v>-0.90000000000000013</v>
      </c>
      <c r="AB249" s="13">
        <v>0</v>
      </c>
      <c r="AC249" s="13">
        <v>1</v>
      </c>
      <c r="AD249" s="13">
        <v>-1</v>
      </c>
      <c r="AE249" s="13">
        <v>0</v>
      </c>
      <c r="AF249" s="13">
        <v>0</v>
      </c>
      <c r="AG249" s="13">
        <v>0</v>
      </c>
      <c r="AH249" s="13">
        <v>1</v>
      </c>
      <c r="AI249" s="13">
        <v>1</v>
      </c>
      <c r="AJ249" s="13">
        <v>41</v>
      </c>
      <c r="AK249" s="13">
        <v>0</v>
      </c>
      <c r="AL249" s="13">
        <v>1.0789473684210527</v>
      </c>
      <c r="AM249" s="13">
        <v>0</v>
      </c>
    </row>
    <row r="250" spans="1:39" x14ac:dyDescent="0.3">
      <c r="A250" t="s">
        <v>59</v>
      </c>
      <c r="B250" t="s">
        <v>168</v>
      </c>
      <c r="C250" t="s">
        <v>35</v>
      </c>
      <c r="D250" t="s">
        <v>36</v>
      </c>
      <c r="E250" t="s">
        <v>61</v>
      </c>
      <c r="F250" s="11">
        <v>0.77083333333333337</v>
      </c>
      <c r="G250">
        <v>2811</v>
      </c>
      <c r="H250">
        <v>7</v>
      </c>
      <c r="I250" t="s">
        <v>58</v>
      </c>
      <c r="J250" t="s">
        <v>221</v>
      </c>
      <c r="K250">
        <v>1</v>
      </c>
      <c r="L250">
        <v>1</v>
      </c>
      <c r="M250" t="s">
        <v>30</v>
      </c>
      <c r="N250" t="s">
        <v>30</v>
      </c>
      <c r="O250" s="13">
        <v>0</v>
      </c>
      <c r="P250" s="13">
        <v>0.97435897435897434</v>
      </c>
      <c r="Q250" s="13">
        <v>0.61538461538461542</v>
      </c>
      <c r="R250" s="13">
        <v>0.35897435897435892</v>
      </c>
      <c r="S250" s="13">
        <v>0</v>
      </c>
      <c r="T250" s="13">
        <v>0</v>
      </c>
      <c r="U250" s="13">
        <v>0</v>
      </c>
      <c r="V250" s="13">
        <v>1.263157894736842</v>
      </c>
      <c r="W250" s="13">
        <v>1.263157894736842</v>
      </c>
      <c r="X250" s="13">
        <v>0</v>
      </c>
      <c r="Y250" s="13">
        <v>0.7</v>
      </c>
      <c r="Z250" s="13">
        <v>1.6</v>
      </c>
      <c r="AA250" s="13">
        <v>-0.90000000000000013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1</v>
      </c>
      <c r="AI250" s="13">
        <v>1</v>
      </c>
      <c r="AJ250" s="13">
        <v>42</v>
      </c>
      <c r="AK250" s="13">
        <v>0</v>
      </c>
      <c r="AL250" s="13">
        <v>1.0769230769230769</v>
      </c>
      <c r="AM250" s="13">
        <v>0</v>
      </c>
    </row>
    <row r="251" spans="1:39" x14ac:dyDescent="0.3">
      <c r="A251" t="s">
        <v>41</v>
      </c>
      <c r="B251" t="s">
        <v>170</v>
      </c>
      <c r="C251" t="s">
        <v>35</v>
      </c>
      <c r="D251" t="s">
        <v>36</v>
      </c>
      <c r="E251" t="s">
        <v>64</v>
      </c>
      <c r="F251" s="11">
        <v>0.45833333333333331</v>
      </c>
      <c r="G251">
        <v>3000</v>
      </c>
      <c r="H251">
        <v>3</v>
      </c>
      <c r="I251" t="s">
        <v>222</v>
      </c>
      <c r="J251" t="s">
        <v>58</v>
      </c>
      <c r="K251">
        <v>1</v>
      </c>
      <c r="L251">
        <v>5</v>
      </c>
      <c r="M251" t="s">
        <v>31</v>
      </c>
      <c r="N251" t="s">
        <v>32</v>
      </c>
      <c r="O251" s="13">
        <v>-4</v>
      </c>
      <c r="P251" s="13">
        <v>0</v>
      </c>
      <c r="Q251" s="13">
        <v>0</v>
      </c>
      <c r="R251" s="13">
        <v>0</v>
      </c>
      <c r="S251" s="13">
        <v>0.97499999999999998</v>
      </c>
      <c r="T251" s="13">
        <v>1.425</v>
      </c>
      <c r="U251" s="13">
        <v>-0.45000000000000007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1.25</v>
      </c>
      <c r="AC251" s="13">
        <v>1.25</v>
      </c>
      <c r="AD251" s="13">
        <v>0</v>
      </c>
      <c r="AE251" s="13">
        <v>0.7</v>
      </c>
      <c r="AF251" s="13">
        <v>1.6</v>
      </c>
      <c r="AG251" s="13">
        <v>-0.90000000000000013</v>
      </c>
      <c r="AH251" s="13">
        <v>0</v>
      </c>
      <c r="AI251" s="13">
        <v>3</v>
      </c>
      <c r="AJ251" s="13">
        <v>0</v>
      </c>
      <c r="AK251" s="13">
        <v>43</v>
      </c>
      <c r="AL251" s="13">
        <v>0</v>
      </c>
      <c r="AM251" s="13">
        <v>1.075</v>
      </c>
    </row>
    <row r="252" spans="1:39" x14ac:dyDescent="0.3">
      <c r="A252" t="s">
        <v>59</v>
      </c>
      <c r="B252" t="s">
        <v>172</v>
      </c>
      <c r="C252" t="s">
        <v>35</v>
      </c>
      <c r="D252" t="s">
        <v>36</v>
      </c>
      <c r="E252" t="s">
        <v>61</v>
      </c>
      <c r="F252" s="11">
        <v>0.77083333333333337</v>
      </c>
      <c r="G252">
        <v>10100</v>
      </c>
      <c r="H252">
        <v>4</v>
      </c>
      <c r="I252" t="s">
        <v>221</v>
      </c>
      <c r="J252" t="s">
        <v>58</v>
      </c>
      <c r="K252">
        <v>0</v>
      </c>
      <c r="L252">
        <v>3</v>
      </c>
      <c r="M252" t="s">
        <v>31</v>
      </c>
      <c r="N252" t="s">
        <v>32</v>
      </c>
      <c r="O252" s="13">
        <v>-3</v>
      </c>
      <c r="P252" s="13">
        <v>1</v>
      </c>
      <c r="Q252" s="13">
        <v>0</v>
      </c>
      <c r="R252" s="13">
        <v>1</v>
      </c>
      <c r="S252" s="13">
        <v>1.0731707317073171</v>
      </c>
      <c r="T252" s="13">
        <v>1.4146341463414633</v>
      </c>
      <c r="U252" s="13">
        <v>-0.3414634146341462</v>
      </c>
      <c r="V252" s="13">
        <v>0</v>
      </c>
      <c r="W252" s="13">
        <v>0</v>
      </c>
      <c r="X252" s="13">
        <v>0</v>
      </c>
      <c r="Y252" s="13">
        <v>1</v>
      </c>
      <c r="Z252" s="13">
        <v>1</v>
      </c>
      <c r="AA252" s="13">
        <v>0</v>
      </c>
      <c r="AB252" s="13">
        <v>1.25</v>
      </c>
      <c r="AC252" s="13">
        <v>1.25</v>
      </c>
      <c r="AD252" s="13">
        <v>0</v>
      </c>
      <c r="AE252" s="13">
        <v>0.90476190476190477</v>
      </c>
      <c r="AF252" s="13">
        <v>1.5714285714285714</v>
      </c>
      <c r="AG252" s="13">
        <v>-0.66666666666666663</v>
      </c>
      <c r="AH252" s="13">
        <v>0</v>
      </c>
      <c r="AI252" s="13">
        <v>3</v>
      </c>
      <c r="AJ252" s="13">
        <v>1</v>
      </c>
      <c r="AK252" s="13">
        <v>46</v>
      </c>
      <c r="AL252" s="13">
        <v>1</v>
      </c>
      <c r="AM252" s="13">
        <v>1.1219512195121952</v>
      </c>
    </row>
    <row r="253" spans="1:39" x14ac:dyDescent="0.3">
      <c r="A253" t="s">
        <v>59</v>
      </c>
      <c r="B253" t="s">
        <v>145</v>
      </c>
      <c r="C253" t="s">
        <v>35</v>
      </c>
      <c r="D253" t="s">
        <v>36</v>
      </c>
      <c r="E253" t="s">
        <v>61</v>
      </c>
      <c r="F253" s="11">
        <v>0.85416666666666663</v>
      </c>
      <c r="G253">
        <v>13745</v>
      </c>
      <c r="H253">
        <v>4</v>
      </c>
      <c r="I253" t="s">
        <v>223</v>
      </c>
      <c r="J253" t="s">
        <v>58</v>
      </c>
      <c r="K253">
        <v>1</v>
      </c>
      <c r="L253">
        <v>1</v>
      </c>
      <c r="M253" t="s">
        <v>30</v>
      </c>
      <c r="N253" t="s">
        <v>30</v>
      </c>
      <c r="O253" s="13">
        <v>0</v>
      </c>
      <c r="P253" s="13">
        <v>0</v>
      </c>
      <c r="Q253" s="13">
        <v>0</v>
      </c>
      <c r="R253" s="13">
        <v>0</v>
      </c>
      <c r="S253" s="13">
        <v>1.1190476190476191</v>
      </c>
      <c r="T253" s="13">
        <v>1.3809523809523809</v>
      </c>
      <c r="U253" s="13">
        <v>-0.26190476190476186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1.25</v>
      </c>
      <c r="AC253" s="13">
        <v>1.25</v>
      </c>
      <c r="AD253" s="13">
        <v>0</v>
      </c>
      <c r="AE253" s="13">
        <v>1</v>
      </c>
      <c r="AF253" s="13">
        <v>1.5</v>
      </c>
      <c r="AG253" s="13">
        <v>-0.5</v>
      </c>
      <c r="AH253" s="13">
        <v>1</v>
      </c>
      <c r="AI253" s="13">
        <v>1</v>
      </c>
      <c r="AJ253" s="13">
        <v>0</v>
      </c>
      <c r="AK253" s="13">
        <v>49</v>
      </c>
      <c r="AL253" s="13">
        <v>0</v>
      </c>
      <c r="AM253" s="13">
        <v>1.1666666666666667</v>
      </c>
    </row>
    <row r="254" spans="1:39" x14ac:dyDescent="0.3">
      <c r="A254" t="s">
        <v>59</v>
      </c>
      <c r="B254" t="s">
        <v>174</v>
      </c>
      <c r="C254" t="s">
        <v>35</v>
      </c>
      <c r="D254" t="s">
        <v>54</v>
      </c>
      <c r="E254" t="s">
        <v>61</v>
      </c>
      <c r="F254" s="11">
        <v>0.85416666666666663</v>
      </c>
      <c r="G254">
        <v>3852</v>
      </c>
      <c r="H254">
        <v>4</v>
      </c>
      <c r="I254" t="s">
        <v>58</v>
      </c>
      <c r="J254" t="s">
        <v>223</v>
      </c>
      <c r="K254">
        <v>3</v>
      </c>
      <c r="L254">
        <v>1</v>
      </c>
      <c r="M254" t="s">
        <v>32</v>
      </c>
      <c r="N254" t="s">
        <v>31</v>
      </c>
      <c r="O254" s="13">
        <v>2</v>
      </c>
      <c r="P254" s="13">
        <v>1.1162790697674418</v>
      </c>
      <c r="Q254" s="13">
        <v>0.58139534883720934</v>
      </c>
      <c r="R254" s="13">
        <v>0.53488372093023251</v>
      </c>
      <c r="S254" s="13">
        <v>1</v>
      </c>
      <c r="T254" s="13">
        <v>1</v>
      </c>
      <c r="U254" s="13">
        <v>0</v>
      </c>
      <c r="V254" s="13">
        <v>1.25</v>
      </c>
      <c r="W254" s="13">
        <v>1.25</v>
      </c>
      <c r="X254" s="13">
        <v>0</v>
      </c>
      <c r="Y254" s="13">
        <v>1</v>
      </c>
      <c r="Z254" s="13">
        <v>1.4782608695652173</v>
      </c>
      <c r="AA254" s="13">
        <v>-0.47826086956521729</v>
      </c>
      <c r="AB254" s="13">
        <v>1</v>
      </c>
      <c r="AC254" s="13">
        <v>1</v>
      </c>
      <c r="AD254" s="13">
        <v>0</v>
      </c>
      <c r="AE254" s="13">
        <v>0</v>
      </c>
      <c r="AF254" s="13">
        <v>0</v>
      </c>
      <c r="AG254" s="13">
        <v>0</v>
      </c>
      <c r="AH254" s="13">
        <v>3</v>
      </c>
      <c r="AI254" s="13">
        <v>0</v>
      </c>
      <c r="AJ254" s="13">
        <v>50</v>
      </c>
      <c r="AK254" s="13">
        <v>1</v>
      </c>
      <c r="AL254" s="13">
        <v>1.1627906976744187</v>
      </c>
      <c r="AM254" s="13">
        <v>1</v>
      </c>
    </row>
    <row r="255" spans="1:39" x14ac:dyDescent="0.3">
      <c r="A255" t="s">
        <v>59</v>
      </c>
      <c r="B255" t="s">
        <v>60</v>
      </c>
      <c r="C255" t="s">
        <v>35</v>
      </c>
      <c r="D255" t="s">
        <v>54</v>
      </c>
      <c r="E255" t="s">
        <v>61</v>
      </c>
      <c r="F255" s="11">
        <v>0.85416666666666663</v>
      </c>
      <c r="G255">
        <v>5269</v>
      </c>
      <c r="H255">
        <v>5</v>
      </c>
      <c r="I255" t="s">
        <v>58</v>
      </c>
      <c r="J255" t="s">
        <v>224</v>
      </c>
      <c r="K255">
        <v>0</v>
      </c>
      <c r="L255">
        <v>1</v>
      </c>
      <c r="M255" t="s">
        <v>31</v>
      </c>
      <c r="N255" t="s">
        <v>32</v>
      </c>
      <c r="O255" s="13">
        <v>-1</v>
      </c>
      <c r="P255" s="13">
        <v>1.1590909090909092</v>
      </c>
      <c r="Q255" s="13">
        <v>0.59090909090909094</v>
      </c>
      <c r="R255" s="13">
        <v>0.56818181818181823</v>
      </c>
      <c r="S255" s="13">
        <v>0</v>
      </c>
      <c r="T255" s="13">
        <v>0</v>
      </c>
      <c r="U255" s="13">
        <v>0</v>
      </c>
      <c r="V255" s="13">
        <v>1.3333333333333333</v>
      </c>
      <c r="W255" s="13">
        <v>1.2380952380952381</v>
      </c>
      <c r="X255" s="13">
        <v>9.5238095238095122E-2</v>
      </c>
      <c r="Y255" s="13">
        <v>1</v>
      </c>
      <c r="Z255" s="13">
        <v>1.4782608695652173</v>
      </c>
      <c r="AA255" s="13">
        <v>-0.47826086956521729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3</v>
      </c>
      <c r="AJ255" s="13">
        <v>53</v>
      </c>
      <c r="AK255" s="13">
        <v>0</v>
      </c>
      <c r="AL255" s="13">
        <v>1.2045454545454546</v>
      </c>
      <c r="AM255" s="13">
        <v>0</v>
      </c>
    </row>
    <row r="256" spans="1:39" x14ac:dyDescent="0.3">
      <c r="A256" t="s">
        <v>59</v>
      </c>
      <c r="B256" t="s">
        <v>66</v>
      </c>
      <c r="C256" t="s">
        <v>35</v>
      </c>
      <c r="D256" t="s">
        <v>54</v>
      </c>
      <c r="E256" t="s">
        <v>61</v>
      </c>
      <c r="F256" s="11">
        <v>0.79166666666666663</v>
      </c>
      <c r="G256">
        <v>10637</v>
      </c>
      <c r="H256">
        <v>4</v>
      </c>
      <c r="I256" t="s">
        <v>224</v>
      </c>
      <c r="J256" t="s">
        <v>58</v>
      </c>
      <c r="K256">
        <v>2</v>
      </c>
      <c r="L256">
        <v>2</v>
      </c>
      <c r="M256" t="s">
        <v>30</v>
      </c>
      <c r="N256" t="s">
        <v>30</v>
      </c>
      <c r="O256" s="13">
        <v>0</v>
      </c>
      <c r="P256" s="13">
        <v>1</v>
      </c>
      <c r="Q256" s="13">
        <v>0</v>
      </c>
      <c r="R256" s="13">
        <v>1</v>
      </c>
      <c r="S256" s="13">
        <v>1.1333333333333333</v>
      </c>
      <c r="T256" s="13">
        <v>1.3555555555555556</v>
      </c>
      <c r="U256" s="13">
        <v>-0.22222222222222232</v>
      </c>
      <c r="V256" s="13">
        <v>0</v>
      </c>
      <c r="W256" s="13">
        <v>0</v>
      </c>
      <c r="X256" s="13">
        <v>0</v>
      </c>
      <c r="Y256" s="13">
        <v>1</v>
      </c>
      <c r="Z256" s="13">
        <v>0</v>
      </c>
      <c r="AA256" s="13">
        <v>1</v>
      </c>
      <c r="AB256" s="13">
        <v>1.2727272727272727</v>
      </c>
      <c r="AC256" s="13">
        <v>1.2272727272727273</v>
      </c>
      <c r="AD256" s="13">
        <v>4.5454545454545414E-2</v>
      </c>
      <c r="AE256" s="13">
        <v>1</v>
      </c>
      <c r="AF256" s="13">
        <v>1.4782608695652173</v>
      </c>
      <c r="AG256" s="13">
        <v>-0.47826086956521729</v>
      </c>
      <c r="AH256" s="13">
        <v>1</v>
      </c>
      <c r="AI256" s="13">
        <v>1</v>
      </c>
      <c r="AJ256" s="13">
        <v>3</v>
      </c>
      <c r="AK256" s="13">
        <v>53</v>
      </c>
      <c r="AL256" s="13">
        <v>3</v>
      </c>
      <c r="AM256" s="13">
        <v>1.1777777777777778</v>
      </c>
    </row>
    <row r="257" spans="1:39" x14ac:dyDescent="0.3">
      <c r="A257" t="s">
        <v>41</v>
      </c>
      <c r="B257" t="s">
        <v>152</v>
      </c>
      <c r="C257" t="s">
        <v>35</v>
      </c>
      <c r="D257" t="s">
        <v>70</v>
      </c>
      <c r="E257" t="s">
        <v>46</v>
      </c>
      <c r="F257" s="11">
        <v>0.79166666666666663</v>
      </c>
      <c r="G257">
        <v>900</v>
      </c>
      <c r="H257">
        <v>4</v>
      </c>
      <c r="I257" t="s">
        <v>225</v>
      </c>
      <c r="J257" t="s">
        <v>58</v>
      </c>
      <c r="K257">
        <v>2</v>
      </c>
      <c r="L257">
        <v>2</v>
      </c>
      <c r="M257" t="s">
        <v>30</v>
      </c>
      <c r="N257" t="s">
        <v>30</v>
      </c>
      <c r="O257" s="13">
        <v>0</v>
      </c>
      <c r="P257" s="13">
        <v>0</v>
      </c>
      <c r="Q257" s="13">
        <v>0</v>
      </c>
      <c r="R257" s="13">
        <v>0</v>
      </c>
      <c r="S257" s="13">
        <v>1.1521739130434783</v>
      </c>
      <c r="T257" s="13">
        <v>1.3695652173913044</v>
      </c>
      <c r="U257" s="13">
        <v>-0.21739130434782616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1.2727272727272727</v>
      </c>
      <c r="AC257" s="13">
        <v>1.2272727272727273</v>
      </c>
      <c r="AD257" s="13">
        <v>4.5454545454545414E-2</v>
      </c>
      <c r="AE257" s="13">
        <v>1.0416666666666667</v>
      </c>
      <c r="AF257" s="13">
        <v>1.5</v>
      </c>
      <c r="AG257" s="13">
        <v>-0.45833333333333326</v>
      </c>
      <c r="AH257" s="13">
        <v>1</v>
      </c>
      <c r="AI257" s="13">
        <v>1</v>
      </c>
      <c r="AJ257" s="13">
        <v>0</v>
      </c>
      <c r="AK257" s="13">
        <v>54</v>
      </c>
      <c r="AL257" s="13">
        <v>0</v>
      </c>
      <c r="AM257" s="13">
        <v>1.173913043478261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32EA-0E76-401D-B906-DE0C5CFDEC67}">
  <dimension ref="A1:S259"/>
  <sheetViews>
    <sheetView tabSelected="1" topLeftCell="A223" zoomScale="85" zoomScaleNormal="85" workbookViewId="0">
      <selection activeCell="D250" sqref="D250"/>
    </sheetView>
  </sheetViews>
  <sheetFormatPr baseColWidth="10" defaultRowHeight="14.4" x14ac:dyDescent="0.3"/>
  <sheetData>
    <row r="1" spans="1:19" x14ac:dyDescent="0.3">
      <c r="A1">
        <v>1</v>
      </c>
      <c r="B1">
        <v>-1.6824417599999999</v>
      </c>
      <c r="D1">
        <v>-3</v>
      </c>
      <c r="F1">
        <f>(B1-D1)^2</f>
        <v>1.7359597157918978</v>
      </c>
      <c r="I1" t="str">
        <f>IF(AND(B1&gt;-($S$6),B1&lt;($S$6)),"nicht wetten","")</f>
        <v/>
      </c>
      <c r="L1" t="str">
        <f>IF(AND(I1="",(B1*D1)&gt;0),"gew","verl")</f>
        <v>gew</v>
      </c>
      <c r="O1" t="str">
        <f>IF(I1="",L1,"")</f>
        <v>gew</v>
      </c>
      <c r="Q1" t="s">
        <v>239</v>
      </c>
      <c r="R1">
        <f>COUNTIF(O:O,"gew")</f>
        <v>36</v>
      </c>
      <c r="S1" s="14">
        <f>R1/$R$3</f>
        <v>0.97297297297297303</v>
      </c>
    </row>
    <row r="2" spans="1:19" x14ac:dyDescent="0.3">
      <c r="A2">
        <v>2</v>
      </c>
      <c r="B2">
        <v>-1.0139415899999999</v>
      </c>
      <c r="D2">
        <v>-7</v>
      </c>
      <c r="F2">
        <f t="shared" ref="F2:F65" si="0">(B2-D2)^2</f>
        <v>35.832895287931727</v>
      </c>
      <c r="I2" t="str">
        <f t="shared" ref="I2:I65" si="1">IF(AND(B2&gt;-($S$6),B2&lt;($S$6)),"nicht wetten","")</f>
        <v>nicht wetten</v>
      </c>
      <c r="L2" t="str">
        <f t="shared" ref="L2:L65" si="2">IF(AND(I2="",(B2*D2)&gt;0),"gew","verl")</f>
        <v>verl</v>
      </c>
      <c r="O2" t="str">
        <f t="shared" ref="O2:O65" si="3">IF(I2="",L2,"")</f>
        <v/>
      </c>
      <c r="Q2" t="s">
        <v>240</v>
      </c>
      <c r="R2">
        <f>COUNTIF(O:O,"verl")</f>
        <v>1</v>
      </c>
      <c r="S2" s="14">
        <f>R2/$R$3</f>
        <v>2.7027027027027029E-2</v>
      </c>
    </row>
    <row r="3" spans="1:19" x14ac:dyDescent="0.3">
      <c r="A3">
        <v>3</v>
      </c>
      <c r="B3">
        <v>1.9793265200000001</v>
      </c>
      <c r="D3">
        <v>3</v>
      </c>
      <c r="F3">
        <f t="shared" si="0"/>
        <v>1.0417743527753103</v>
      </c>
      <c r="I3" t="str">
        <f t="shared" si="1"/>
        <v/>
      </c>
      <c r="L3" t="str">
        <f t="shared" si="2"/>
        <v>gew</v>
      </c>
      <c r="O3" t="str">
        <f t="shared" si="3"/>
        <v>gew</v>
      </c>
      <c r="Q3" t="s">
        <v>241</v>
      </c>
      <c r="R3">
        <f>SUM(R1:R2)</f>
        <v>37</v>
      </c>
    </row>
    <row r="4" spans="1:19" x14ac:dyDescent="0.3">
      <c r="A4">
        <v>4</v>
      </c>
      <c r="B4">
        <v>-0.62554931000000003</v>
      </c>
      <c r="D4">
        <v>-2</v>
      </c>
      <c r="F4">
        <f t="shared" si="0"/>
        <v>1.889114699241476</v>
      </c>
      <c r="I4" t="str">
        <f t="shared" si="1"/>
        <v>nicht wetten</v>
      </c>
      <c r="L4" t="str">
        <f t="shared" si="2"/>
        <v>verl</v>
      </c>
      <c r="O4" t="str">
        <f t="shared" si="3"/>
        <v/>
      </c>
    </row>
    <row r="5" spans="1:19" x14ac:dyDescent="0.3">
      <c r="A5">
        <v>5</v>
      </c>
      <c r="B5">
        <v>1.13014915</v>
      </c>
      <c r="D5">
        <v>0</v>
      </c>
      <c r="F5">
        <f t="shared" si="0"/>
        <v>1.2772371012457227</v>
      </c>
      <c r="I5" t="str">
        <f t="shared" si="1"/>
        <v>nicht wetten</v>
      </c>
      <c r="L5" t="str">
        <f t="shared" si="2"/>
        <v>verl</v>
      </c>
      <c r="O5" t="str">
        <f t="shared" si="3"/>
        <v/>
      </c>
    </row>
    <row r="6" spans="1:19" x14ac:dyDescent="0.3">
      <c r="A6">
        <v>6</v>
      </c>
      <c r="B6">
        <v>0.93303104999999997</v>
      </c>
      <c r="D6">
        <v>0</v>
      </c>
      <c r="F6">
        <f t="shared" si="0"/>
        <v>0.8705469402641024</v>
      </c>
      <c r="I6" t="str">
        <f t="shared" si="1"/>
        <v>nicht wetten</v>
      </c>
      <c r="L6" t="str">
        <f t="shared" si="2"/>
        <v>verl</v>
      </c>
      <c r="O6" t="str">
        <f t="shared" si="3"/>
        <v/>
      </c>
      <c r="R6" t="s">
        <v>237</v>
      </c>
      <c r="S6">
        <v>1.5</v>
      </c>
    </row>
    <row r="7" spans="1:19" x14ac:dyDescent="0.3">
      <c r="A7">
        <v>7</v>
      </c>
      <c r="B7">
        <v>-0.62373394999999998</v>
      </c>
      <c r="D7">
        <v>0</v>
      </c>
      <c r="F7">
        <f t="shared" si="0"/>
        <v>0.38904404038260249</v>
      </c>
      <c r="I7" t="str">
        <f t="shared" si="1"/>
        <v>nicht wetten</v>
      </c>
      <c r="L7" t="str">
        <f t="shared" si="2"/>
        <v>verl</v>
      </c>
      <c r="O7" t="str">
        <f t="shared" si="3"/>
        <v/>
      </c>
    </row>
    <row r="8" spans="1:19" x14ac:dyDescent="0.3">
      <c r="A8">
        <v>8</v>
      </c>
      <c r="B8">
        <v>1.43346493</v>
      </c>
      <c r="D8">
        <v>4</v>
      </c>
      <c r="F8">
        <f t="shared" si="0"/>
        <v>6.5871022655399054</v>
      </c>
      <c r="I8" t="str">
        <f t="shared" si="1"/>
        <v>nicht wetten</v>
      </c>
      <c r="L8" t="str">
        <f t="shared" si="2"/>
        <v>verl</v>
      </c>
      <c r="O8" t="str">
        <f t="shared" si="3"/>
        <v/>
      </c>
    </row>
    <row r="9" spans="1:19" x14ac:dyDescent="0.3">
      <c r="A9">
        <v>9</v>
      </c>
      <c r="B9">
        <v>-0.78288217000000004</v>
      </c>
      <c r="D9">
        <v>-1</v>
      </c>
      <c r="F9">
        <f t="shared" si="0"/>
        <v>4.7140152103908879E-2</v>
      </c>
      <c r="I9" t="str">
        <f t="shared" si="1"/>
        <v>nicht wetten</v>
      </c>
      <c r="L9" t="str">
        <f t="shared" si="2"/>
        <v>verl</v>
      </c>
      <c r="O9" t="str">
        <f t="shared" si="3"/>
        <v/>
      </c>
    </row>
    <row r="10" spans="1:19" x14ac:dyDescent="0.3">
      <c r="A10">
        <v>10</v>
      </c>
      <c r="B10">
        <v>-1.21346398</v>
      </c>
      <c r="D10">
        <v>-2</v>
      </c>
      <c r="F10">
        <f t="shared" si="0"/>
        <v>0.61863891075744037</v>
      </c>
      <c r="I10" t="str">
        <f t="shared" si="1"/>
        <v>nicht wetten</v>
      </c>
      <c r="L10" t="str">
        <f t="shared" si="2"/>
        <v>verl</v>
      </c>
      <c r="O10" t="str">
        <f t="shared" si="3"/>
        <v/>
      </c>
      <c r="Q10" t="s">
        <v>242</v>
      </c>
      <c r="R10">
        <f>COUNT(A:A)</f>
        <v>256</v>
      </c>
    </row>
    <row r="11" spans="1:19" x14ac:dyDescent="0.3">
      <c r="A11">
        <v>11</v>
      </c>
      <c r="B11">
        <v>2.4241492400000002</v>
      </c>
      <c r="D11">
        <v>4</v>
      </c>
      <c r="F11">
        <f t="shared" si="0"/>
        <v>2.4833056177925767</v>
      </c>
      <c r="I11" t="str">
        <f t="shared" si="1"/>
        <v/>
      </c>
      <c r="L11" t="str">
        <f t="shared" si="2"/>
        <v>gew</v>
      </c>
      <c r="O11" t="str">
        <f t="shared" si="3"/>
        <v>gew</v>
      </c>
      <c r="Q11" t="s">
        <v>243</v>
      </c>
      <c r="R11" s="14">
        <f>R3/R10</f>
        <v>0.14453125</v>
      </c>
    </row>
    <row r="12" spans="1:19" x14ac:dyDescent="0.3">
      <c r="A12">
        <v>12</v>
      </c>
      <c r="B12">
        <v>2.4321982800000002</v>
      </c>
      <c r="D12">
        <v>4</v>
      </c>
      <c r="F12">
        <f t="shared" si="0"/>
        <v>2.458002233234958</v>
      </c>
      <c r="I12" t="str">
        <f t="shared" si="1"/>
        <v/>
      </c>
      <c r="L12" t="str">
        <f t="shared" si="2"/>
        <v>gew</v>
      </c>
      <c r="O12" t="str">
        <f t="shared" si="3"/>
        <v>gew</v>
      </c>
    </row>
    <row r="13" spans="1:19" x14ac:dyDescent="0.3">
      <c r="A13">
        <v>13</v>
      </c>
      <c r="B13">
        <v>-0.56488307000000004</v>
      </c>
      <c r="D13">
        <v>1</v>
      </c>
      <c r="F13">
        <f t="shared" si="0"/>
        <v>2.4488590227726252</v>
      </c>
      <c r="I13" t="str">
        <f t="shared" si="1"/>
        <v>nicht wetten</v>
      </c>
      <c r="L13" t="str">
        <f t="shared" si="2"/>
        <v>verl</v>
      </c>
      <c r="O13" t="str">
        <f t="shared" si="3"/>
        <v/>
      </c>
    </row>
    <row r="14" spans="1:19" x14ac:dyDescent="0.3">
      <c r="A14">
        <v>14</v>
      </c>
      <c r="B14">
        <v>0.99462642999999995</v>
      </c>
      <c r="D14">
        <v>0</v>
      </c>
      <c r="F14">
        <f t="shared" si="0"/>
        <v>0.98928173525454477</v>
      </c>
      <c r="I14" t="str">
        <f t="shared" si="1"/>
        <v>nicht wetten</v>
      </c>
      <c r="L14" t="str">
        <f t="shared" si="2"/>
        <v>verl</v>
      </c>
      <c r="O14" t="str">
        <f t="shared" si="3"/>
        <v/>
      </c>
    </row>
    <row r="15" spans="1:19" x14ac:dyDescent="0.3">
      <c r="A15">
        <v>15</v>
      </c>
      <c r="B15">
        <v>-0.26501358000000003</v>
      </c>
      <c r="D15">
        <v>0</v>
      </c>
      <c r="F15">
        <f t="shared" si="0"/>
        <v>7.0232197584416414E-2</v>
      </c>
      <c r="I15" t="str">
        <f t="shared" si="1"/>
        <v>nicht wetten</v>
      </c>
      <c r="L15" t="str">
        <f t="shared" si="2"/>
        <v>verl</v>
      </c>
      <c r="O15" t="str">
        <f t="shared" si="3"/>
        <v/>
      </c>
    </row>
    <row r="16" spans="1:19" x14ac:dyDescent="0.3">
      <c r="A16">
        <v>16</v>
      </c>
      <c r="B16">
        <v>-0.76015257999999997</v>
      </c>
      <c r="D16">
        <v>-1</v>
      </c>
      <c r="F16">
        <f t="shared" si="0"/>
        <v>5.7526784880656413E-2</v>
      </c>
      <c r="I16" t="str">
        <f t="shared" si="1"/>
        <v>nicht wetten</v>
      </c>
      <c r="L16" t="str">
        <f t="shared" si="2"/>
        <v>verl</v>
      </c>
      <c r="O16" t="str">
        <f t="shared" si="3"/>
        <v/>
      </c>
    </row>
    <row r="17" spans="1:15" x14ac:dyDescent="0.3">
      <c r="A17">
        <v>17</v>
      </c>
      <c r="B17">
        <v>-0.68902096000000002</v>
      </c>
      <c r="D17">
        <v>0</v>
      </c>
      <c r="F17">
        <f t="shared" si="0"/>
        <v>0.47474988331932161</v>
      </c>
      <c r="I17" t="str">
        <f t="shared" si="1"/>
        <v>nicht wetten</v>
      </c>
      <c r="L17" t="str">
        <f t="shared" si="2"/>
        <v>verl</v>
      </c>
      <c r="O17" t="str">
        <f t="shared" si="3"/>
        <v/>
      </c>
    </row>
    <row r="18" spans="1:15" x14ac:dyDescent="0.3">
      <c r="A18">
        <v>18</v>
      </c>
      <c r="B18">
        <v>1.49062987</v>
      </c>
      <c r="D18">
        <v>0</v>
      </c>
      <c r="F18">
        <f t="shared" si="0"/>
        <v>2.2219774093362168</v>
      </c>
      <c r="I18" t="str">
        <f t="shared" si="1"/>
        <v>nicht wetten</v>
      </c>
      <c r="L18" t="str">
        <f t="shared" si="2"/>
        <v>verl</v>
      </c>
      <c r="O18" t="str">
        <f t="shared" si="3"/>
        <v/>
      </c>
    </row>
    <row r="19" spans="1:15" x14ac:dyDescent="0.3">
      <c r="A19">
        <v>19</v>
      </c>
      <c r="B19">
        <v>1.31829975</v>
      </c>
      <c r="D19">
        <v>1</v>
      </c>
      <c r="F19">
        <f t="shared" si="0"/>
        <v>0.1013147308500625</v>
      </c>
      <c r="I19" t="str">
        <f t="shared" si="1"/>
        <v>nicht wetten</v>
      </c>
      <c r="L19" t="str">
        <f t="shared" si="2"/>
        <v>verl</v>
      </c>
      <c r="O19" t="str">
        <f t="shared" si="3"/>
        <v/>
      </c>
    </row>
    <row r="20" spans="1:15" x14ac:dyDescent="0.3">
      <c r="A20">
        <v>20</v>
      </c>
      <c r="B20">
        <v>1.6477082700000001</v>
      </c>
      <c r="D20">
        <v>1</v>
      </c>
      <c r="F20">
        <f t="shared" si="0"/>
        <v>0.41952600302639304</v>
      </c>
      <c r="I20" t="str">
        <f t="shared" si="1"/>
        <v/>
      </c>
      <c r="L20" t="str">
        <f t="shared" si="2"/>
        <v>gew</v>
      </c>
      <c r="O20" t="str">
        <f t="shared" si="3"/>
        <v>gew</v>
      </c>
    </row>
    <row r="21" spans="1:15" x14ac:dyDescent="0.3">
      <c r="A21">
        <v>21</v>
      </c>
      <c r="B21">
        <v>-1.03171323</v>
      </c>
      <c r="D21">
        <v>-2</v>
      </c>
      <c r="F21">
        <f t="shared" si="0"/>
        <v>0.93757926895703281</v>
      </c>
      <c r="I21" t="str">
        <f t="shared" si="1"/>
        <v>nicht wetten</v>
      </c>
      <c r="L21" t="str">
        <f t="shared" si="2"/>
        <v>verl</v>
      </c>
      <c r="O21" t="str">
        <f t="shared" si="3"/>
        <v/>
      </c>
    </row>
    <row r="22" spans="1:15" x14ac:dyDescent="0.3">
      <c r="A22">
        <v>22</v>
      </c>
      <c r="B22">
        <v>-1.15979163</v>
      </c>
      <c r="D22">
        <v>-2</v>
      </c>
      <c r="F22">
        <f t="shared" si="0"/>
        <v>0.70595010501805699</v>
      </c>
      <c r="I22" t="str">
        <f t="shared" si="1"/>
        <v>nicht wetten</v>
      </c>
      <c r="L22" t="str">
        <f t="shared" si="2"/>
        <v>verl</v>
      </c>
      <c r="O22" t="str">
        <f t="shared" si="3"/>
        <v/>
      </c>
    </row>
    <row r="23" spans="1:15" x14ac:dyDescent="0.3">
      <c r="A23">
        <v>23</v>
      </c>
      <c r="B23">
        <v>-0.45942249000000002</v>
      </c>
      <c r="D23">
        <v>0</v>
      </c>
      <c r="F23">
        <f t="shared" si="0"/>
        <v>0.21106902431780011</v>
      </c>
      <c r="I23" t="str">
        <f t="shared" si="1"/>
        <v>nicht wetten</v>
      </c>
      <c r="L23" t="str">
        <f t="shared" si="2"/>
        <v>verl</v>
      </c>
      <c r="O23" t="str">
        <f t="shared" si="3"/>
        <v/>
      </c>
    </row>
    <row r="24" spans="1:15" x14ac:dyDescent="0.3">
      <c r="A24">
        <v>24</v>
      </c>
      <c r="B24">
        <v>-1.6333656000000001</v>
      </c>
      <c r="D24">
        <v>-3</v>
      </c>
      <c r="F24">
        <f t="shared" si="0"/>
        <v>1.8676895832633598</v>
      </c>
      <c r="I24" t="str">
        <f t="shared" si="1"/>
        <v/>
      </c>
      <c r="L24" t="str">
        <f t="shared" si="2"/>
        <v>gew</v>
      </c>
      <c r="O24" t="str">
        <f t="shared" si="3"/>
        <v>gew</v>
      </c>
    </row>
    <row r="25" spans="1:15" x14ac:dyDescent="0.3">
      <c r="A25">
        <v>25</v>
      </c>
      <c r="B25">
        <v>1.5464952300000001</v>
      </c>
      <c r="D25">
        <v>2</v>
      </c>
      <c r="F25">
        <f t="shared" si="0"/>
        <v>0.20566657641275279</v>
      </c>
      <c r="I25" t="str">
        <f t="shared" si="1"/>
        <v/>
      </c>
      <c r="L25" t="str">
        <f t="shared" si="2"/>
        <v>gew</v>
      </c>
      <c r="O25" t="str">
        <f t="shared" si="3"/>
        <v>gew</v>
      </c>
    </row>
    <row r="26" spans="1:15" x14ac:dyDescent="0.3">
      <c r="A26">
        <v>26</v>
      </c>
      <c r="B26">
        <v>0.83983901000000005</v>
      </c>
      <c r="D26">
        <v>0</v>
      </c>
      <c r="F26">
        <f t="shared" si="0"/>
        <v>0.70532956271778013</v>
      </c>
      <c r="I26" t="str">
        <f t="shared" si="1"/>
        <v>nicht wetten</v>
      </c>
      <c r="L26" t="str">
        <f t="shared" si="2"/>
        <v>verl</v>
      </c>
      <c r="O26" t="str">
        <f t="shared" si="3"/>
        <v/>
      </c>
    </row>
    <row r="27" spans="1:15" x14ac:dyDescent="0.3">
      <c r="A27">
        <v>27</v>
      </c>
      <c r="B27">
        <v>-1.24014921</v>
      </c>
      <c r="D27">
        <v>-2</v>
      </c>
      <c r="F27">
        <f t="shared" si="0"/>
        <v>0.57737322306362415</v>
      </c>
      <c r="I27" t="str">
        <f t="shared" si="1"/>
        <v>nicht wetten</v>
      </c>
      <c r="L27" t="str">
        <f t="shared" si="2"/>
        <v>verl</v>
      </c>
      <c r="O27" t="str">
        <f t="shared" si="3"/>
        <v/>
      </c>
    </row>
    <row r="28" spans="1:15" x14ac:dyDescent="0.3">
      <c r="A28">
        <v>28</v>
      </c>
      <c r="B28">
        <v>0.89945174999999999</v>
      </c>
      <c r="D28">
        <v>5</v>
      </c>
      <c r="F28">
        <f t="shared" si="0"/>
        <v>16.814495950578063</v>
      </c>
      <c r="I28" t="str">
        <f t="shared" si="1"/>
        <v>nicht wetten</v>
      </c>
      <c r="L28" t="str">
        <f t="shared" si="2"/>
        <v>verl</v>
      </c>
      <c r="O28" t="str">
        <f t="shared" si="3"/>
        <v/>
      </c>
    </row>
    <row r="29" spans="1:15" x14ac:dyDescent="0.3">
      <c r="A29">
        <v>29</v>
      </c>
      <c r="B29">
        <v>1.86876658</v>
      </c>
      <c r="D29">
        <v>3</v>
      </c>
      <c r="F29">
        <f t="shared" si="0"/>
        <v>1.2796890505248966</v>
      </c>
      <c r="I29" t="str">
        <f t="shared" si="1"/>
        <v/>
      </c>
      <c r="L29" t="str">
        <f t="shared" si="2"/>
        <v>gew</v>
      </c>
      <c r="O29" t="str">
        <f t="shared" si="3"/>
        <v>gew</v>
      </c>
    </row>
    <row r="30" spans="1:15" x14ac:dyDescent="0.3">
      <c r="A30">
        <v>30</v>
      </c>
      <c r="B30">
        <v>-0.30366451999999999</v>
      </c>
      <c r="D30">
        <v>-1</v>
      </c>
      <c r="F30">
        <f t="shared" si="0"/>
        <v>0.48488310070683038</v>
      </c>
      <c r="I30" t="str">
        <f t="shared" si="1"/>
        <v>nicht wetten</v>
      </c>
      <c r="L30" t="str">
        <f t="shared" si="2"/>
        <v>verl</v>
      </c>
      <c r="O30" t="str">
        <f t="shared" si="3"/>
        <v/>
      </c>
    </row>
    <row r="31" spans="1:15" x14ac:dyDescent="0.3">
      <c r="A31">
        <v>31</v>
      </c>
      <c r="B31">
        <v>1.5973948</v>
      </c>
      <c r="D31">
        <v>2</v>
      </c>
      <c r="F31">
        <f t="shared" si="0"/>
        <v>0.16209094706704</v>
      </c>
      <c r="I31" t="str">
        <f t="shared" si="1"/>
        <v/>
      </c>
      <c r="L31" t="str">
        <f t="shared" si="2"/>
        <v>gew</v>
      </c>
      <c r="O31" t="str">
        <f t="shared" si="3"/>
        <v>gew</v>
      </c>
    </row>
    <row r="32" spans="1:15" x14ac:dyDescent="0.3">
      <c r="A32">
        <v>32</v>
      </c>
      <c r="B32">
        <v>-0.31488988000000001</v>
      </c>
      <c r="D32">
        <v>0</v>
      </c>
      <c r="F32">
        <f t="shared" si="0"/>
        <v>9.9155636526414404E-2</v>
      </c>
      <c r="I32" t="str">
        <f t="shared" si="1"/>
        <v>nicht wetten</v>
      </c>
      <c r="L32" t="str">
        <f t="shared" si="2"/>
        <v>verl</v>
      </c>
      <c r="O32" t="str">
        <f t="shared" si="3"/>
        <v/>
      </c>
    </row>
    <row r="33" spans="1:15" x14ac:dyDescent="0.3">
      <c r="A33">
        <v>33</v>
      </c>
      <c r="B33">
        <v>-0.13467935</v>
      </c>
      <c r="D33">
        <v>0</v>
      </c>
      <c r="F33">
        <f t="shared" si="0"/>
        <v>1.8138527316422501E-2</v>
      </c>
      <c r="I33" t="str">
        <f t="shared" si="1"/>
        <v>nicht wetten</v>
      </c>
      <c r="L33" t="str">
        <f t="shared" si="2"/>
        <v>verl</v>
      </c>
      <c r="O33" t="str">
        <f t="shared" si="3"/>
        <v/>
      </c>
    </row>
    <row r="34" spans="1:15" x14ac:dyDescent="0.3">
      <c r="A34">
        <v>34</v>
      </c>
      <c r="B34">
        <v>-0.63649272999999995</v>
      </c>
      <c r="D34">
        <v>0</v>
      </c>
      <c r="F34">
        <f t="shared" si="0"/>
        <v>0.40512299534285284</v>
      </c>
      <c r="I34" t="str">
        <f t="shared" si="1"/>
        <v>nicht wetten</v>
      </c>
      <c r="L34" t="str">
        <f t="shared" si="2"/>
        <v>verl</v>
      </c>
      <c r="O34" t="str">
        <f t="shared" si="3"/>
        <v/>
      </c>
    </row>
    <row r="35" spans="1:15" x14ac:dyDescent="0.3">
      <c r="A35">
        <v>35</v>
      </c>
      <c r="B35">
        <v>0.94726462</v>
      </c>
      <c r="D35">
        <v>0</v>
      </c>
      <c r="F35">
        <f t="shared" si="0"/>
        <v>0.89731026030374439</v>
      </c>
      <c r="I35" t="str">
        <f t="shared" si="1"/>
        <v>nicht wetten</v>
      </c>
      <c r="L35" t="str">
        <f t="shared" si="2"/>
        <v>verl</v>
      </c>
      <c r="O35" t="str">
        <f t="shared" si="3"/>
        <v/>
      </c>
    </row>
    <row r="36" spans="1:15" x14ac:dyDescent="0.3">
      <c r="A36">
        <v>36</v>
      </c>
      <c r="B36">
        <v>1.5138365600000001</v>
      </c>
      <c r="D36">
        <v>1</v>
      </c>
      <c r="F36">
        <f t="shared" si="0"/>
        <v>0.26402801039263374</v>
      </c>
      <c r="I36" t="str">
        <f t="shared" si="1"/>
        <v/>
      </c>
      <c r="L36" t="str">
        <f t="shared" si="2"/>
        <v>gew</v>
      </c>
      <c r="O36" t="str">
        <f t="shared" si="3"/>
        <v>gew</v>
      </c>
    </row>
    <row r="37" spans="1:15" x14ac:dyDescent="0.3">
      <c r="A37">
        <v>37</v>
      </c>
      <c r="B37">
        <v>-0.88892578</v>
      </c>
      <c r="D37">
        <v>-1</v>
      </c>
      <c r="F37">
        <f t="shared" si="0"/>
        <v>1.2337482348608401E-2</v>
      </c>
      <c r="I37" t="str">
        <f t="shared" si="1"/>
        <v>nicht wetten</v>
      </c>
      <c r="L37" t="str">
        <f t="shared" si="2"/>
        <v>verl</v>
      </c>
      <c r="O37" t="str">
        <f t="shared" si="3"/>
        <v/>
      </c>
    </row>
    <row r="38" spans="1:15" x14ac:dyDescent="0.3">
      <c r="A38">
        <v>38</v>
      </c>
      <c r="B38">
        <v>-0.58597840999999995</v>
      </c>
      <c r="D38">
        <v>0</v>
      </c>
      <c r="F38">
        <f t="shared" si="0"/>
        <v>0.34337069698612804</v>
      </c>
      <c r="I38" t="str">
        <f t="shared" si="1"/>
        <v>nicht wetten</v>
      </c>
      <c r="L38" t="str">
        <f t="shared" si="2"/>
        <v>verl</v>
      </c>
      <c r="O38" t="str">
        <f t="shared" si="3"/>
        <v/>
      </c>
    </row>
    <row r="39" spans="1:15" x14ac:dyDescent="0.3">
      <c r="A39">
        <v>39</v>
      </c>
      <c r="B39">
        <v>2.6903379100000002</v>
      </c>
      <c r="D39">
        <v>4</v>
      </c>
      <c r="F39">
        <f t="shared" si="0"/>
        <v>1.7152147899831676</v>
      </c>
      <c r="I39" t="str">
        <f t="shared" si="1"/>
        <v/>
      </c>
      <c r="L39" t="str">
        <f t="shared" si="2"/>
        <v>gew</v>
      </c>
      <c r="O39" t="str">
        <f t="shared" si="3"/>
        <v>gew</v>
      </c>
    </row>
    <row r="40" spans="1:15" x14ac:dyDescent="0.3">
      <c r="A40">
        <v>40</v>
      </c>
      <c r="B40">
        <v>1.39828039</v>
      </c>
      <c r="D40">
        <v>1</v>
      </c>
      <c r="F40">
        <f t="shared" si="0"/>
        <v>0.15862726905855212</v>
      </c>
      <c r="I40" t="str">
        <f t="shared" si="1"/>
        <v>nicht wetten</v>
      </c>
      <c r="L40" t="str">
        <f t="shared" si="2"/>
        <v>verl</v>
      </c>
      <c r="O40" t="str">
        <f t="shared" si="3"/>
        <v/>
      </c>
    </row>
    <row r="41" spans="1:15" x14ac:dyDescent="0.3">
      <c r="A41">
        <v>41</v>
      </c>
      <c r="B41">
        <v>-0.65959389999999996</v>
      </c>
      <c r="D41">
        <v>-2</v>
      </c>
      <c r="F41">
        <f t="shared" si="0"/>
        <v>1.7966885129172101</v>
      </c>
      <c r="I41" t="str">
        <f t="shared" si="1"/>
        <v>nicht wetten</v>
      </c>
      <c r="L41" t="str">
        <f t="shared" si="2"/>
        <v>verl</v>
      </c>
      <c r="O41" t="str">
        <f t="shared" si="3"/>
        <v/>
      </c>
    </row>
    <row r="42" spans="1:15" x14ac:dyDescent="0.3">
      <c r="A42">
        <v>42</v>
      </c>
      <c r="B42">
        <v>3.9382226899999999</v>
      </c>
      <c r="D42">
        <v>7</v>
      </c>
      <c r="F42">
        <f t="shared" si="0"/>
        <v>9.3744802960308373</v>
      </c>
      <c r="I42" t="str">
        <f t="shared" si="1"/>
        <v/>
      </c>
      <c r="L42" t="str">
        <f t="shared" si="2"/>
        <v>gew</v>
      </c>
      <c r="O42" t="str">
        <f>IF(I42="",L42,"")</f>
        <v>gew</v>
      </c>
    </row>
    <row r="43" spans="1:15" x14ac:dyDescent="0.3">
      <c r="A43">
        <v>43</v>
      </c>
      <c r="B43">
        <v>1.4111175600000001</v>
      </c>
      <c r="D43">
        <v>1</v>
      </c>
      <c r="F43">
        <f t="shared" si="0"/>
        <v>0.16901764814035369</v>
      </c>
      <c r="I43" t="str">
        <f t="shared" si="1"/>
        <v>nicht wetten</v>
      </c>
      <c r="L43" t="str">
        <f t="shared" si="2"/>
        <v>verl</v>
      </c>
      <c r="O43" t="str">
        <f t="shared" si="3"/>
        <v/>
      </c>
    </row>
    <row r="44" spans="1:15" x14ac:dyDescent="0.3">
      <c r="A44">
        <v>44</v>
      </c>
      <c r="B44">
        <v>-0.30126931000000001</v>
      </c>
      <c r="D44">
        <v>-1</v>
      </c>
      <c r="F44">
        <f t="shared" si="0"/>
        <v>0.48822457714787609</v>
      </c>
      <c r="I44" t="str">
        <f t="shared" si="1"/>
        <v>nicht wetten</v>
      </c>
      <c r="L44" t="str">
        <f t="shared" si="2"/>
        <v>verl</v>
      </c>
      <c r="O44" t="str">
        <f t="shared" si="3"/>
        <v/>
      </c>
    </row>
    <row r="45" spans="1:15" x14ac:dyDescent="0.3">
      <c r="A45">
        <v>45</v>
      </c>
      <c r="B45">
        <v>-0.26873947999999998</v>
      </c>
      <c r="D45">
        <v>0</v>
      </c>
      <c r="F45">
        <f t="shared" si="0"/>
        <v>7.222090811067039E-2</v>
      </c>
      <c r="I45" t="str">
        <f t="shared" si="1"/>
        <v>nicht wetten</v>
      </c>
      <c r="L45" t="str">
        <f t="shared" si="2"/>
        <v>verl</v>
      </c>
      <c r="O45" t="str">
        <f t="shared" si="3"/>
        <v/>
      </c>
    </row>
    <row r="46" spans="1:15" x14ac:dyDescent="0.3">
      <c r="A46">
        <v>46</v>
      </c>
      <c r="B46">
        <v>1.5732697200000001</v>
      </c>
      <c r="D46">
        <v>0</v>
      </c>
      <c r="F46">
        <f t="shared" si="0"/>
        <v>2.4751776118688786</v>
      </c>
      <c r="I46" t="str">
        <f t="shared" si="1"/>
        <v/>
      </c>
      <c r="L46" t="str">
        <f t="shared" si="2"/>
        <v>verl</v>
      </c>
      <c r="O46" t="str">
        <f t="shared" si="3"/>
        <v>verl</v>
      </c>
    </row>
    <row r="47" spans="1:15" x14ac:dyDescent="0.3">
      <c r="A47">
        <v>47</v>
      </c>
      <c r="B47">
        <v>1.7984309700000001</v>
      </c>
      <c r="D47">
        <v>5</v>
      </c>
      <c r="F47">
        <f t="shared" si="0"/>
        <v>10.25004425385514</v>
      </c>
      <c r="I47" t="str">
        <f t="shared" si="1"/>
        <v/>
      </c>
      <c r="L47" t="str">
        <f t="shared" si="2"/>
        <v>gew</v>
      </c>
      <c r="O47" t="str">
        <f t="shared" si="3"/>
        <v>gew</v>
      </c>
    </row>
    <row r="48" spans="1:15" x14ac:dyDescent="0.3">
      <c r="A48">
        <v>48</v>
      </c>
      <c r="B48">
        <v>1.5723607100000001</v>
      </c>
      <c r="D48">
        <v>2</v>
      </c>
      <c r="F48">
        <f t="shared" si="0"/>
        <v>0.18287536235170401</v>
      </c>
      <c r="I48" t="str">
        <f t="shared" si="1"/>
        <v/>
      </c>
      <c r="L48" t="str">
        <f t="shared" si="2"/>
        <v>gew</v>
      </c>
      <c r="O48" t="str">
        <f t="shared" si="3"/>
        <v>gew</v>
      </c>
    </row>
    <row r="49" spans="1:15" x14ac:dyDescent="0.3">
      <c r="A49">
        <v>49</v>
      </c>
      <c r="B49">
        <v>0.78045865999999997</v>
      </c>
      <c r="D49">
        <v>2</v>
      </c>
      <c r="F49">
        <f t="shared" si="0"/>
        <v>1.4872810799689959</v>
      </c>
      <c r="I49" t="str">
        <f t="shared" si="1"/>
        <v>nicht wetten</v>
      </c>
      <c r="L49" t="str">
        <f t="shared" si="2"/>
        <v>verl</v>
      </c>
      <c r="O49" t="str">
        <f t="shared" si="3"/>
        <v/>
      </c>
    </row>
    <row r="50" spans="1:15" x14ac:dyDescent="0.3">
      <c r="A50">
        <v>50</v>
      </c>
      <c r="B50">
        <v>0.10551802</v>
      </c>
      <c r="D50">
        <v>1</v>
      </c>
      <c r="F50">
        <f t="shared" si="0"/>
        <v>0.80009801254472046</v>
      </c>
      <c r="I50" t="str">
        <f t="shared" si="1"/>
        <v>nicht wetten</v>
      </c>
      <c r="L50" t="str">
        <f t="shared" si="2"/>
        <v>verl</v>
      </c>
      <c r="O50" t="str">
        <f t="shared" si="3"/>
        <v/>
      </c>
    </row>
    <row r="51" spans="1:15" x14ac:dyDescent="0.3">
      <c r="A51">
        <v>51</v>
      </c>
      <c r="B51">
        <v>1.9210639599999999</v>
      </c>
      <c r="D51">
        <v>3</v>
      </c>
      <c r="F51">
        <f t="shared" si="0"/>
        <v>1.1641029784108818</v>
      </c>
      <c r="I51" t="str">
        <f t="shared" si="1"/>
        <v/>
      </c>
      <c r="L51" t="str">
        <f t="shared" si="2"/>
        <v>gew</v>
      </c>
      <c r="O51" t="str">
        <f t="shared" si="3"/>
        <v>gew</v>
      </c>
    </row>
    <row r="52" spans="1:15" x14ac:dyDescent="0.3">
      <c r="A52">
        <v>52</v>
      </c>
      <c r="B52">
        <v>-0.31888337</v>
      </c>
      <c r="D52">
        <v>-4</v>
      </c>
      <c r="F52">
        <f t="shared" si="0"/>
        <v>13.550619643662557</v>
      </c>
      <c r="I52" t="str">
        <f t="shared" si="1"/>
        <v>nicht wetten</v>
      </c>
      <c r="L52" t="str">
        <f t="shared" si="2"/>
        <v>verl</v>
      </c>
      <c r="O52" t="str">
        <f t="shared" si="3"/>
        <v/>
      </c>
    </row>
    <row r="53" spans="1:15" x14ac:dyDescent="0.3">
      <c r="A53">
        <v>53</v>
      </c>
      <c r="B53">
        <v>-0.24658071000000001</v>
      </c>
      <c r="D53">
        <v>0</v>
      </c>
      <c r="F53">
        <f t="shared" si="0"/>
        <v>6.0802046544104107E-2</v>
      </c>
      <c r="I53" t="str">
        <f t="shared" si="1"/>
        <v>nicht wetten</v>
      </c>
      <c r="L53" t="str">
        <f t="shared" si="2"/>
        <v>verl</v>
      </c>
      <c r="O53" t="str">
        <f t="shared" si="3"/>
        <v/>
      </c>
    </row>
    <row r="54" spans="1:15" x14ac:dyDescent="0.3">
      <c r="A54">
        <v>54</v>
      </c>
      <c r="B54">
        <v>1.90777033</v>
      </c>
      <c r="D54">
        <v>2</v>
      </c>
      <c r="F54">
        <f t="shared" si="0"/>
        <v>8.5063120283089075E-3</v>
      </c>
      <c r="I54" t="str">
        <f t="shared" si="1"/>
        <v/>
      </c>
      <c r="L54" t="str">
        <f t="shared" si="2"/>
        <v>gew</v>
      </c>
      <c r="O54" t="str">
        <f t="shared" si="3"/>
        <v>gew</v>
      </c>
    </row>
    <row r="55" spans="1:15" x14ac:dyDescent="0.3">
      <c r="A55">
        <v>55</v>
      </c>
      <c r="B55">
        <v>0.80516299000000002</v>
      </c>
      <c r="D55">
        <v>2</v>
      </c>
      <c r="F55">
        <f t="shared" si="0"/>
        <v>1.4276354804657403</v>
      </c>
      <c r="I55" t="str">
        <f t="shared" si="1"/>
        <v>nicht wetten</v>
      </c>
      <c r="L55" t="str">
        <f t="shared" si="2"/>
        <v>verl</v>
      </c>
      <c r="O55" t="str">
        <f t="shared" si="3"/>
        <v/>
      </c>
    </row>
    <row r="56" spans="1:15" x14ac:dyDescent="0.3">
      <c r="A56">
        <v>56</v>
      </c>
      <c r="B56">
        <v>-1.0620597700000001</v>
      </c>
      <c r="D56">
        <v>-2</v>
      </c>
      <c r="F56">
        <f t="shared" si="0"/>
        <v>0.87973187505245276</v>
      </c>
      <c r="I56" t="str">
        <f t="shared" si="1"/>
        <v>nicht wetten</v>
      </c>
      <c r="L56" t="str">
        <f t="shared" si="2"/>
        <v>verl</v>
      </c>
      <c r="O56" t="str">
        <f t="shared" si="3"/>
        <v/>
      </c>
    </row>
    <row r="57" spans="1:15" x14ac:dyDescent="0.3">
      <c r="A57">
        <v>57</v>
      </c>
      <c r="B57">
        <v>1.6533818199999999</v>
      </c>
      <c r="D57">
        <v>2</v>
      </c>
      <c r="F57">
        <f t="shared" si="0"/>
        <v>0.12014416270651247</v>
      </c>
      <c r="I57" t="str">
        <f t="shared" si="1"/>
        <v/>
      </c>
      <c r="L57" t="str">
        <f t="shared" si="2"/>
        <v>gew</v>
      </c>
      <c r="O57" t="str">
        <f t="shared" si="3"/>
        <v>gew</v>
      </c>
    </row>
    <row r="58" spans="1:15" x14ac:dyDescent="0.3">
      <c r="A58">
        <v>58</v>
      </c>
      <c r="B58">
        <v>2.0645703100000001</v>
      </c>
      <c r="D58">
        <v>3</v>
      </c>
      <c r="F58">
        <f t="shared" si="0"/>
        <v>0.87502870493349583</v>
      </c>
      <c r="I58" t="str">
        <f t="shared" si="1"/>
        <v/>
      </c>
      <c r="L58" t="str">
        <f t="shared" si="2"/>
        <v>gew</v>
      </c>
      <c r="O58" t="str">
        <f t="shared" si="3"/>
        <v>gew</v>
      </c>
    </row>
    <row r="59" spans="1:15" x14ac:dyDescent="0.3">
      <c r="A59">
        <v>59</v>
      </c>
      <c r="B59">
        <v>-0.12269558</v>
      </c>
      <c r="D59">
        <v>0</v>
      </c>
      <c r="F59">
        <f t="shared" si="0"/>
        <v>1.50542053515364E-2</v>
      </c>
      <c r="I59" t="str">
        <f t="shared" si="1"/>
        <v>nicht wetten</v>
      </c>
      <c r="L59" t="str">
        <f t="shared" si="2"/>
        <v>verl</v>
      </c>
      <c r="O59" t="str">
        <f t="shared" si="3"/>
        <v/>
      </c>
    </row>
    <row r="60" spans="1:15" x14ac:dyDescent="0.3">
      <c r="A60">
        <v>60</v>
      </c>
      <c r="B60">
        <v>-1.1229807199999999</v>
      </c>
      <c r="D60">
        <v>-3</v>
      </c>
      <c r="F60">
        <f t="shared" si="0"/>
        <v>3.5232013774917186</v>
      </c>
      <c r="I60" t="str">
        <f t="shared" si="1"/>
        <v>nicht wetten</v>
      </c>
      <c r="L60" t="str">
        <f t="shared" si="2"/>
        <v>verl</v>
      </c>
      <c r="O60" t="str">
        <f t="shared" si="3"/>
        <v/>
      </c>
    </row>
    <row r="61" spans="1:15" x14ac:dyDescent="0.3">
      <c r="A61">
        <v>61</v>
      </c>
      <c r="B61">
        <v>1.5000709800000001</v>
      </c>
      <c r="D61">
        <v>1</v>
      </c>
      <c r="F61">
        <f t="shared" si="0"/>
        <v>0.25007098503816044</v>
      </c>
      <c r="I61" t="str">
        <f t="shared" si="1"/>
        <v/>
      </c>
      <c r="L61" t="str">
        <f t="shared" si="2"/>
        <v>gew</v>
      </c>
      <c r="O61" t="str">
        <f t="shared" si="3"/>
        <v>gew</v>
      </c>
    </row>
    <row r="62" spans="1:15" x14ac:dyDescent="0.3">
      <c r="A62">
        <v>62</v>
      </c>
      <c r="B62">
        <v>1.4186238200000001</v>
      </c>
      <c r="D62">
        <v>4</v>
      </c>
      <c r="F62">
        <f t="shared" si="0"/>
        <v>6.6635029826713916</v>
      </c>
      <c r="I62" t="str">
        <f t="shared" si="1"/>
        <v>nicht wetten</v>
      </c>
      <c r="L62" t="str">
        <f t="shared" si="2"/>
        <v>verl</v>
      </c>
      <c r="O62" t="str">
        <f t="shared" si="3"/>
        <v/>
      </c>
    </row>
    <row r="63" spans="1:15" x14ac:dyDescent="0.3">
      <c r="A63">
        <v>63</v>
      </c>
      <c r="B63">
        <v>7.5351570000000007E-2</v>
      </c>
      <c r="D63">
        <v>0</v>
      </c>
      <c r="F63">
        <f t="shared" si="0"/>
        <v>5.6778591014649011E-3</v>
      </c>
      <c r="I63" t="str">
        <f t="shared" si="1"/>
        <v>nicht wetten</v>
      </c>
      <c r="L63" t="str">
        <f t="shared" si="2"/>
        <v>verl</v>
      </c>
      <c r="O63" t="str">
        <f t="shared" si="3"/>
        <v/>
      </c>
    </row>
    <row r="64" spans="1:15" x14ac:dyDescent="0.3">
      <c r="A64">
        <v>64</v>
      </c>
      <c r="B64">
        <v>1.2404074700000001</v>
      </c>
      <c r="D64">
        <v>3</v>
      </c>
      <c r="F64">
        <f t="shared" si="0"/>
        <v>3.0961658716318006</v>
      </c>
      <c r="I64" t="str">
        <f t="shared" si="1"/>
        <v>nicht wetten</v>
      </c>
      <c r="L64" t="str">
        <f t="shared" si="2"/>
        <v>verl</v>
      </c>
      <c r="O64" t="str">
        <f t="shared" si="3"/>
        <v/>
      </c>
    </row>
    <row r="65" spans="1:15" x14ac:dyDescent="0.3">
      <c r="A65">
        <v>65</v>
      </c>
      <c r="B65">
        <v>-1.790688E-2</v>
      </c>
      <c r="D65">
        <v>0</v>
      </c>
      <c r="F65">
        <f t="shared" si="0"/>
        <v>3.206563513344E-4</v>
      </c>
      <c r="I65" t="str">
        <f t="shared" si="1"/>
        <v>nicht wetten</v>
      </c>
      <c r="L65" t="str">
        <f t="shared" si="2"/>
        <v>verl</v>
      </c>
      <c r="O65" t="str">
        <f t="shared" si="3"/>
        <v/>
      </c>
    </row>
    <row r="66" spans="1:15" x14ac:dyDescent="0.3">
      <c r="A66">
        <v>66</v>
      </c>
      <c r="B66">
        <v>-1.9145599999999999E-2</v>
      </c>
      <c r="D66">
        <v>-1</v>
      </c>
      <c r="F66">
        <f t="shared" ref="F66:F129" si="4">(B66-D66)^2</f>
        <v>0.96207535399936006</v>
      </c>
      <c r="I66" t="str">
        <f t="shared" ref="I66:I129" si="5">IF(AND(B66&gt;-($S$6),B66&lt;($S$6)),"nicht wetten","")</f>
        <v>nicht wetten</v>
      </c>
      <c r="L66" t="str">
        <f t="shared" ref="L66:L129" si="6">IF(AND(I66="",(B66*D66)&gt;0),"gew","verl")</f>
        <v>verl</v>
      </c>
      <c r="O66" t="str">
        <f t="shared" ref="O66:O129" si="7">IF(I66="",L66,"")</f>
        <v/>
      </c>
    </row>
    <row r="67" spans="1:15" x14ac:dyDescent="0.3">
      <c r="A67">
        <v>67</v>
      </c>
      <c r="B67">
        <v>-0.62689364999999997</v>
      </c>
      <c r="D67">
        <v>-1</v>
      </c>
      <c r="F67">
        <f t="shared" si="4"/>
        <v>0.13920834841032254</v>
      </c>
      <c r="I67" t="str">
        <f t="shared" si="5"/>
        <v>nicht wetten</v>
      </c>
      <c r="L67" t="str">
        <f t="shared" si="6"/>
        <v>verl</v>
      </c>
      <c r="O67" t="str">
        <f t="shared" si="7"/>
        <v/>
      </c>
    </row>
    <row r="68" spans="1:15" x14ac:dyDescent="0.3">
      <c r="A68">
        <v>68</v>
      </c>
      <c r="B68">
        <v>0.21630864</v>
      </c>
      <c r="D68">
        <v>0</v>
      </c>
      <c r="F68">
        <f t="shared" si="4"/>
        <v>4.6789427738649601E-2</v>
      </c>
      <c r="I68" t="str">
        <f t="shared" si="5"/>
        <v>nicht wetten</v>
      </c>
      <c r="L68" t="str">
        <f t="shared" si="6"/>
        <v>verl</v>
      </c>
      <c r="O68" t="str">
        <f t="shared" si="7"/>
        <v/>
      </c>
    </row>
    <row r="69" spans="1:15" x14ac:dyDescent="0.3">
      <c r="A69">
        <v>69</v>
      </c>
      <c r="B69">
        <v>0.87266644000000004</v>
      </c>
      <c r="D69">
        <v>2</v>
      </c>
      <c r="F69">
        <f t="shared" si="4"/>
        <v>1.2708809555022733</v>
      </c>
      <c r="I69" t="str">
        <f t="shared" si="5"/>
        <v>nicht wetten</v>
      </c>
      <c r="L69" t="str">
        <f t="shared" si="6"/>
        <v>verl</v>
      </c>
      <c r="O69" t="str">
        <f t="shared" si="7"/>
        <v/>
      </c>
    </row>
    <row r="70" spans="1:15" x14ac:dyDescent="0.3">
      <c r="A70">
        <v>70</v>
      </c>
      <c r="B70">
        <v>-0.72895067000000002</v>
      </c>
      <c r="D70">
        <v>-1</v>
      </c>
      <c r="F70">
        <f t="shared" si="4"/>
        <v>7.3467739293448894E-2</v>
      </c>
      <c r="I70" t="str">
        <f t="shared" si="5"/>
        <v>nicht wetten</v>
      </c>
      <c r="L70" t="str">
        <f t="shared" si="6"/>
        <v>verl</v>
      </c>
      <c r="O70" t="str">
        <f t="shared" si="7"/>
        <v/>
      </c>
    </row>
    <row r="71" spans="1:15" x14ac:dyDescent="0.3">
      <c r="A71">
        <v>71</v>
      </c>
      <c r="B71">
        <v>4.977877E-2</v>
      </c>
      <c r="D71">
        <v>-2</v>
      </c>
      <c r="F71">
        <f t="shared" si="4"/>
        <v>4.2015930059427129</v>
      </c>
      <c r="I71" t="str">
        <f t="shared" si="5"/>
        <v>nicht wetten</v>
      </c>
      <c r="L71" t="str">
        <f t="shared" si="6"/>
        <v>verl</v>
      </c>
      <c r="O71" t="str">
        <f t="shared" si="7"/>
        <v/>
      </c>
    </row>
    <row r="72" spans="1:15" x14ac:dyDescent="0.3">
      <c r="A72">
        <v>72</v>
      </c>
      <c r="B72">
        <v>-0.41029085999999998</v>
      </c>
      <c r="D72">
        <v>-1</v>
      </c>
      <c r="F72">
        <f t="shared" si="4"/>
        <v>0.34775686979953968</v>
      </c>
      <c r="I72" t="str">
        <f t="shared" si="5"/>
        <v>nicht wetten</v>
      </c>
      <c r="L72" t="str">
        <f t="shared" si="6"/>
        <v>verl</v>
      </c>
      <c r="O72" t="str">
        <f t="shared" si="7"/>
        <v/>
      </c>
    </row>
    <row r="73" spans="1:15" x14ac:dyDescent="0.3">
      <c r="A73">
        <v>73</v>
      </c>
      <c r="B73">
        <v>9.8353090000000004E-2</v>
      </c>
      <c r="D73">
        <v>-2</v>
      </c>
      <c r="F73">
        <f t="shared" si="4"/>
        <v>4.4030856903125475</v>
      </c>
      <c r="I73" t="str">
        <f t="shared" si="5"/>
        <v>nicht wetten</v>
      </c>
      <c r="L73" t="str">
        <f t="shared" si="6"/>
        <v>verl</v>
      </c>
      <c r="O73" t="str">
        <f t="shared" si="7"/>
        <v/>
      </c>
    </row>
    <row r="74" spans="1:15" x14ac:dyDescent="0.3">
      <c r="A74">
        <v>74</v>
      </c>
      <c r="B74">
        <v>6.1970160000000003E-2</v>
      </c>
      <c r="D74">
        <v>0</v>
      </c>
      <c r="F74">
        <f t="shared" si="4"/>
        <v>3.8403007304256003E-3</v>
      </c>
      <c r="I74" t="str">
        <f t="shared" si="5"/>
        <v>nicht wetten</v>
      </c>
      <c r="L74" t="str">
        <f t="shared" si="6"/>
        <v>verl</v>
      </c>
      <c r="O74" t="str">
        <f t="shared" si="7"/>
        <v/>
      </c>
    </row>
    <row r="75" spans="1:15" x14ac:dyDescent="0.3">
      <c r="A75">
        <v>75</v>
      </c>
      <c r="B75">
        <v>-7.1933590000000006E-2</v>
      </c>
      <c r="D75">
        <v>-4</v>
      </c>
      <c r="F75">
        <f t="shared" si="4"/>
        <v>15.429705721370288</v>
      </c>
      <c r="I75" t="str">
        <f t="shared" si="5"/>
        <v>nicht wetten</v>
      </c>
      <c r="L75" t="str">
        <f t="shared" si="6"/>
        <v>verl</v>
      </c>
      <c r="O75" t="str">
        <f t="shared" si="7"/>
        <v/>
      </c>
    </row>
    <row r="76" spans="1:15" x14ac:dyDescent="0.3">
      <c r="A76">
        <v>76</v>
      </c>
      <c r="B76">
        <v>1.0079131699999999</v>
      </c>
      <c r="D76">
        <v>4</v>
      </c>
      <c r="F76">
        <f t="shared" si="4"/>
        <v>8.9525835982594479</v>
      </c>
      <c r="I76" t="str">
        <f t="shared" si="5"/>
        <v>nicht wetten</v>
      </c>
      <c r="L76" t="str">
        <f t="shared" si="6"/>
        <v>verl</v>
      </c>
      <c r="O76" t="str">
        <f t="shared" si="7"/>
        <v/>
      </c>
    </row>
    <row r="77" spans="1:15" x14ac:dyDescent="0.3">
      <c r="A77">
        <v>77</v>
      </c>
      <c r="B77">
        <v>-0.60548992000000001</v>
      </c>
      <c r="D77">
        <v>-3</v>
      </c>
      <c r="F77">
        <f t="shared" si="4"/>
        <v>5.7336785232216059</v>
      </c>
      <c r="I77" t="str">
        <f t="shared" si="5"/>
        <v>nicht wetten</v>
      </c>
      <c r="L77" t="str">
        <f t="shared" si="6"/>
        <v>verl</v>
      </c>
      <c r="O77" t="str">
        <f t="shared" si="7"/>
        <v/>
      </c>
    </row>
    <row r="78" spans="1:15" x14ac:dyDescent="0.3">
      <c r="A78">
        <v>78</v>
      </c>
      <c r="B78">
        <v>-0.21891994000000001</v>
      </c>
      <c r="D78">
        <v>0</v>
      </c>
      <c r="F78">
        <f t="shared" si="4"/>
        <v>4.7925940129603606E-2</v>
      </c>
      <c r="I78" t="str">
        <f t="shared" si="5"/>
        <v>nicht wetten</v>
      </c>
      <c r="L78" t="str">
        <f t="shared" si="6"/>
        <v>verl</v>
      </c>
      <c r="O78" t="str">
        <f t="shared" si="7"/>
        <v/>
      </c>
    </row>
    <row r="79" spans="1:15" x14ac:dyDescent="0.3">
      <c r="A79">
        <v>79</v>
      </c>
      <c r="B79">
        <v>0.97806658999999996</v>
      </c>
      <c r="D79">
        <v>2</v>
      </c>
      <c r="F79">
        <f t="shared" si="4"/>
        <v>1.0443478944742279</v>
      </c>
      <c r="I79" t="str">
        <f t="shared" si="5"/>
        <v>nicht wetten</v>
      </c>
      <c r="L79" t="str">
        <f t="shared" si="6"/>
        <v>verl</v>
      </c>
      <c r="O79" t="str">
        <f t="shared" si="7"/>
        <v/>
      </c>
    </row>
    <row r="80" spans="1:15" x14ac:dyDescent="0.3">
      <c r="A80">
        <v>80</v>
      </c>
      <c r="B80">
        <v>-0.17082791999999999</v>
      </c>
      <c r="D80">
        <v>3</v>
      </c>
      <c r="F80">
        <f t="shared" si="4"/>
        <v>10.054149698251525</v>
      </c>
      <c r="I80" t="str">
        <f t="shared" si="5"/>
        <v>nicht wetten</v>
      </c>
      <c r="L80" t="str">
        <f t="shared" si="6"/>
        <v>verl</v>
      </c>
      <c r="O80" t="str">
        <f t="shared" si="7"/>
        <v/>
      </c>
    </row>
    <row r="81" spans="1:15" x14ac:dyDescent="0.3">
      <c r="A81">
        <v>81</v>
      </c>
      <c r="B81">
        <v>-5.2722209999999999E-2</v>
      </c>
      <c r="D81">
        <v>-2</v>
      </c>
      <c r="F81">
        <f t="shared" si="4"/>
        <v>3.7918907914272841</v>
      </c>
      <c r="I81" t="str">
        <f t="shared" si="5"/>
        <v>nicht wetten</v>
      </c>
      <c r="L81" t="str">
        <f t="shared" si="6"/>
        <v>verl</v>
      </c>
      <c r="O81" t="str">
        <f t="shared" si="7"/>
        <v/>
      </c>
    </row>
    <row r="82" spans="1:15" x14ac:dyDescent="0.3">
      <c r="A82">
        <v>82</v>
      </c>
      <c r="B82">
        <v>-0.28249203000000001</v>
      </c>
      <c r="D82">
        <v>-1</v>
      </c>
      <c r="F82">
        <f t="shared" si="4"/>
        <v>0.51481768701352093</v>
      </c>
      <c r="I82" t="str">
        <f t="shared" si="5"/>
        <v>nicht wetten</v>
      </c>
      <c r="L82" t="str">
        <f t="shared" si="6"/>
        <v>verl</v>
      </c>
      <c r="O82" t="str">
        <f t="shared" si="7"/>
        <v/>
      </c>
    </row>
    <row r="83" spans="1:15" x14ac:dyDescent="0.3">
      <c r="A83">
        <v>83</v>
      </c>
      <c r="B83">
        <v>-0.63403282000000005</v>
      </c>
      <c r="D83">
        <v>-1</v>
      </c>
      <c r="F83">
        <f t="shared" si="4"/>
        <v>0.13393197683715236</v>
      </c>
      <c r="I83" t="str">
        <f t="shared" si="5"/>
        <v>nicht wetten</v>
      </c>
      <c r="L83" t="str">
        <f t="shared" si="6"/>
        <v>verl</v>
      </c>
      <c r="O83" t="str">
        <f t="shared" si="7"/>
        <v/>
      </c>
    </row>
    <row r="84" spans="1:15" x14ac:dyDescent="0.3">
      <c r="A84">
        <v>84</v>
      </c>
      <c r="B84">
        <v>0.10127404</v>
      </c>
      <c r="D84">
        <v>0</v>
      </c>
      <c r="F84">
        <f t="shared" si="4"/>
        <v>1.0256431177921599E-2</v>
      </c>
      <c r="I84" t="str">
        <f t="shared" si="5"/>
        <v>nicht wetten</v>
      </c>
      <c r="L84" t="str">
        <f t="shared" si="6"/>
        <v>verl</v>
      </c>
      <c r="O84" t="str">
        <f t="shared" si="7"/>
        <v/>
      </c>
    </row>
    <row r="85" spans="1:15" x14ac:dyDescent="0.3">
      <c r="A85">
        <v>85</v>
      </c>
      <c r="B85">
        <v>-1.2122843800000001</v>
      </c>
      <c r="D85">
        <v>-3</v>
      </c>
      <c r="F85">
        <f t="shared" si="4"/>
        <v>3.1959271379919842</v>
      </c>
      <c r="I85" t="str">
        <f t="shared" si="5"/>
        <v>nicht wetten</v>
      </c>
      <c r="L85" t="str">
        <f t="shared" si="6"/>
        <v>verl</v>
      </c>
      <c r="O85" t="str">
        <f t="shared" si="7"/>
        <v/>
      </c>
    </row>
    <row r="86" spans="1:15" x14ac:dyDescent="0.3">
      <c r="A86">
        <v>86</v>
      </c>
      <c r="B86">
        <v>0.19173059000000001</v>
      </c>
      <c r="D86">
        <v>-2</v>
      </c>
      <c r="F86">
        <f t="shared" si="4"/>
        <v>4.8036829791417484</v>
      </c>
      <c r="I86" t="str">
        <f t="shared" si="5"/>
        <v>nicht wetten</v>
      </c>
      <c r="L86" t="str">
        <f t="shared" si="6"/>
        <v>verl</v>
      </c>
      <c r="O86" t="str">
        <f t="shared" si="7"/>
        <v/>
      </c>
    </row>
    <row r="87" spans="1:15" x14ac:dyDescent="0.3">
      <c r="A87">
        <v>87</v>
      </c>
      <c r="B87">
        <v>0.10742796</v>
      </c>
      <c r="D87">
        <v>-1</v>
      </c>
      <c r="F87">
        <f t="shared" si="4"/>
        <v>1.2263966865897618</v>
      </c>
      <c r="I87" t="str">
        <f t="shared" si="5"/>
        <v>nicht wetten</v>
      </c>
      <c r="L87" t="str">
        <f t="shared" si="6"/>
        <v>verl</v>
      </c>
      <c r="O87" t="str">
        <f t="shared" si="7"/>
        <v/>
      </c>
    </row>
    <row r="88" spans="1:15" x14ac:dyDescent="0.3">
      <c r="A88">
        <v>88</v>
      </c>
      <c r="B88">
        <v>0.40267478000000001</v>
      </c>
      <c r="D88">
        <v>4</v>
      </c>
      <c r="F88">
        <f t="shared" si="4"/>
        <v>12.940748738448049</v>
      </c>
      <c r="I88" t="str">
        <f t="shared" si="5"/>
        <v>nicht wetten</v>
      </c>
      <c r="L88" t="str">
        <f t="shared" si="6"/>
        <v>verl</v>
      </c>
      <c r="O88" t="str">
        <f t="shared" si="7"/>
        <v/>
      </c>
    </row>
    <row r="89" spans="1:15" x14ac:dyDescent="0.3">
      <c r="A89">
        <v>89</v>
      </c>
      <c r="B89">
        <v>0.32172475</v>
      </c>
      <c r="D89">
        <v>-1</v>
      </c>
      <c r="F89">
        <f t="shared" si="4"/>
        <v>1.7469563147625624</v>
      </c>
      <c r="I89" t="str">
        <f t="shared" si="5"/>
        <v>nicht wetten</v>
      </c>
      <c r="L89" t="str">
        <f t="shared" si="6"/>
        <v>verl</v>
      </c>
      <c r="O89" t="str">
        <f t="shared" si="7"/>
        <v/>
      </c>
    </row>
    <row r="90" spans="1:15" x14ac:dyDescent="0.3">
      <c r="A90">
        <v>90</v>
      </c>
      <c r="B90">
        <v>0.13895616</v>
      </c>
      <c r="D90">
        <v>1</v>
      </c>
      <c r="F90">
        <f t="shared" si="4"/>
        <v>0.74139649440194566</v>
      </c>
      <c r="I90" t="str">
        <f t="shared" si="5"/>
        <v>nicht wetten</v>
      </c>
      <c r="L90" t="str">
        <f t="shared" si="6"/>
        <v>verl</v>
      </c>
      <c r="O90" t="str">
        <f t="shared" si="7"/>
        <v/>
      </c>
    </row>
    <row r="91" spans="1:15" x14ac:dyDescent="0.3">
      <c r="A91">
        <v>91</v>
      </c>
      <c r="B91">
        <v>-3.4853009999999997E-2</v>
      </c>
      <c r="D91">
        <v>0</v>
      </c>
      <c r="F91">
        <f t="shared" si="4"/>
        <v>1.2147323060600998E-3</v>
      </c>
      <c r="I91" t="str">
        <f t="shared" si="5"/>
        <v>nicht wetten</v>
      </c>
      <c r="L91" t="str">
        <f t="shared" si="6"/>
        <v>verl</v>
      </c>
      <c r="O91" t="str">
        <f t="shared" si="7"/>
        <v/>
      </c>
    </row>
    <row r="92" spans="1:15" x14ac:dyDescent="0.3">
      <c r="A92">
        <v>92</v>
      </c>
      <c r="B92">
        <v>0.48752657999999999</v>
      </c>
      <c r="D92">
        <v>1</v>
      </c>
      <c r="F92">
        <f t="shared" si="4"/>
        <v>0.26262900620649648</v>
      </c>
      <c r="I92" t="str">
        <f t="shared" si="5"/>
        <v>nicht wetten</v>
      </c>
      <c r="L92" t="str">
        <f t="shared" si="6"/>
        <v>verl</v>
      </c>
      <c r="O92" t="str">
        <f t="shared" si="7"/>
        <v/>
      </c>
    </row>
    <row r="93" spans="1:15" x14ac:dyDescent="0.3">
      <c r="A93">
        <v>93</v>
      </c>
      <c r="B93">
        <v>0.52958439000000002</v>
      </c>
      <c r="D93">
        <v>1</v>
      </c>
      <c r="F93">
        <f t="shared" si="4"/>
        <v>0.22129084613167208</v>
      </c>
      <c r="I93" t="str">
        <f t="shared" si="5"/>
        <v>nicht wetten</v>
      </c>
      <c r="L93" t="str">
        <f t="shared" si="6"/>
        <v>verl</v>
      </c>
      <c r="O93" t="str">
        <f t="shared" si="7"/>
        <v/>
      </c>
    </row>
    <row r="94" spans="1:15" x14ac:dyDescent="0.3">
      <c r="A94">
        <v>94</v>
      </c>
      <c r="B94">
        <v>0.42922063999999999</v>
      </c>
      <c r="D94">
        <v>0</v>
      </c>
      <c r="F94">
        <f t="shared" si="4"/>
        <v>0.18423035780200958</v>
      </c>
      <c r="I94" t="str">
        <f t="shared" si="5"/>
        <v>nicht wetten</v>
      </c>
      <c r="L94" t="str">
        <f t="shared" si="6"/>
        <v>verl</v>
      </c>
      <c r="O94" t="str">
        <f t="shared" si="7"/>
        <v/>
      </c>
    </row>
    <row r="95" spans="1:15" x14ac:dyDescent="0.3">
      <c r="A95">
        <v>95</v>
      </c>
      <c r="B95">
        <v>-0.62431196</v>
      </c>
      <c r="D95">
        <v>-2</v>
      </c>
      <c r="F95">
        <f t="shared" si="4"/>
        <v>1.8925175833990415</v>
      </c>
      <c r="I95" t="str">
        <f t="shared" si="5"/>
        <v>nicht wetten</v>
      </c>
      <c r="L95" t="str">
        <f t="shared" si="6"/>
        <v>verl</v>
      </c>
      <c r="O95" t="str">
        <f t="shared" si="7"/>
        <v/>
      </c>
    </row>
    <row r="96" spans="1:15" x14ac:dyDescent="0.3">
      <c r="A96">
        <v>96</v>
      </c>
      <c r="B96">
        <v>0.29073925</v>
      </c>
      <c r="D96">
        <v>1</v>
      </c>
      <c r="F96">
        <f t="shared" si="4"/>
        <v>0.50305081149056252</v>
      </c>
      <c r="I96" t="str">
        <f t="shared" si="5"/>
        <v>nicht wetten</v>
      </c>
      <c r="L96" t="str">
        <f t="shared" si="6"/>
        <v>verl</v>
      </c>
      <c r="O96" t="str">
        <f t="shared" si="7"/>
        <v/>
      </c>
    </row>
    <row r="97" spans="1:15" x14ac:dyDescent="0.3">
      <c r="A97">
        <v>97</v>
      </c>
      <c r="B97">
        <v>0.60550899000000002</v>
      </c>
      <c r="D97">
        <v>1</v>
      </c>
      <c r="F97">
        <f t="shared" si="4"/>
        <v>0.15562315697082008</v>
      </c>
      <c r="I97" t="str">
        <f t="shared" si="5"/>
        <v>nicht wetten</v>
      </c>
      <c r="L97" t="str">
        <f t="shared" si="6"/>
        <v>verl</v>
      </c>
      <c r="O97" t="str">
        <f t="shared" si="7"/>
        <v/>
      </c>
    </row>
    <row r="98" spans="1:15" x14ac:dyDescent="0.3">
      <c r="A98">
        <v>98</v>
      </c>
      <c r="B98">
        <v>0.83655811000000002</v>
      </c>
      <c r="D98">
        <v>2</v>
      </c>
      <c r="F98">
        <f t="shared" si="4"/>
        <v>1.3535970314067722</v>
      </c>
      <c r="I98" t="str">
        <f t="shared" si="5"/>
        <v>nicht wetten</v>
      </c>
      <c r="L98" t="str">
        <f t="shared" si="6"/>
        <v>verl</v>
      </c>
      <c r="O98" t="str">
        <f t="shared" si="7"/>
        <v/>
      </c>
    </row>
    <row r="99" spans="1:15" x14ac:dyDescent="0.3">
      <c r="A99">
        <v>99</v>
      </c>
      <c r="B99">
        <v>2.0929561900000002</v>
      </c>
      <c r="D99">
        <v>4</v>
      </c>
      <c r="F99">
        <f t="shared" si="4"/>
        <v>3.6368160932593154</v>
      </c>
      <c r="I99" t="str">
        <f t="shared" si="5"/>
        <v/>
      </c>
      <c r="L99" t="str">
        <f t="shared" si="6"/>
        <v>gew</v>
      </c>
      <c r="O99" t="str">
        <f t="shared" si="7"/>
        <v>gew</v>
      </c>
    </row>
    <row r="100" spans="1:15" x14ac:dyDescent="0.3">
      <c r="A100">
        <v>100</v>
      </c>
      <c r="B100">
        <v>0.65546459000000001</v>
      </c>
      <c r="D100">
        <v>1</v>
      </c>
      <c r="F100">
        <f t="shared" si="4"/>
        <v>0.11870464874386809</v>
      </c>
      <c r="I100" t="str">
        <f t="shared" si="5"/>
        <v>nicht wetten</v>
      </c>
      <c r="L100" t="str">
        <f t="shared" si="6"/>
        <v>verl</v>
      </c>
      <c r="O100" t="str">
        <f t="shared" si="7"/>
        <v/>
      </c>
    </row>
    <row r="101" spans="1:15" x14ac:dyDescent="0.3">
      <c r="A101">
        <v>101</v>
      </c>
      <c r="B101">
        <v>0.29517127999999998</v>
      </c>
      <c r="D101">
        <v>-2</v>
      </c>
      <c r="F101">
        <f t="shared" si="4"/>
        <v>5.2678112045368382</v>
      </c>
      <c r="I101" t="str">
        <f t="shared" si="5"/>
        <v>nicht wetten</v>
      </c>
      <c r="L101" t="str">
        <f t="shared" si="6"/>
        <v>verl</v>
      </c>
      <c r="O101" t="str">
        <f t="shared" si="7"/>
        <v/>
      </c>
    </row>
    <row r="102" spans="1:15" x14ac:dyDescent="0.3">
      <c r="A102">
        <v>102</v>
      </c>
      <c r="B102">
        <v>0.10203396000000001</v>
      </c>
      <c r="D102">
        <v>-4</v>
      </c>
      <c r="F102">
        <f t="shared" si="4"/>
        <v>16.826682608993281</v>
      </c>
      <c r="I102" t="str">
        <f t="shared" si="5"/>
        <v>nicht wetten</v>
      </c>
      <c r="L102" t="str">
        <f t="shared" si="6"/>
        <v>verl</v>
      </c>
      <c r="O102" t="str">
        <f t="shared" si="7"/>
        <v/>
      </c>
    </row>
    <row r="103" spans="1:15" x14ac:dyDescent="0.3">
      <c r="A103">
        <v>103</v>
      </c>
      <c r="B103">
        <v>0.49728589000000001</v>
      </c>
      <c r="D103">
        <v>1</v>
      </c>
      <c r="F103">
        <f t="shared" si="4"/>
        <v>0.25272147639309211</v>
      </c>
      <c r="I103" t="str">
        <f t="shared" si="5"/>
        <v>nicht wetten</v>
      </c>
      <c r="L103" t="str">
        <f t="shared" si="6"/>
        <v>verl</v>
      </c>
      <c r="O103" t="str">
        <f t="shared" si="7"/>
        <v/>
      </c>
    </row>
    <row r="104" spans="1:15" x14ac:dyDescent="0.3">
      <c r="A104">
        <v>104</v>
      </c>
      <c r="B104">
        <v>-9.0827599999999994E-2</v>
      </c>
      <c r="D104">
        <v>-1</v>
      </c>
      <c r="F104">
        <f t="shared" si="4"/>
        <v>0.82659445292176004</v>
      </c>
      <c r="I104" t="str">
        <f t="shared" si="5"/>
        <v>nicht wetten</v>
      </c>
      <c r="L104" t="str">
        <f t="shared" si="6"/>
        <v>verl</v>
      </c>
      <c r="O104" t="str">
        <f t="shared" si="7"/>
        <v/>
      </c>
    </row>
    <row r="105" spans="1:15" x14ac:dyDescent="0.3">
      <c r="A105">
        <v>105</v>
      </c>
      <c r="B105">
        <v>0.1257836</v>
      </c>
      <c r="D105">
        <v>0</v>
      </c>
      <c r="F105">
        <f t="shared" si="4"/>
        <v>1.5821514028959999E-2</v>
      </c>
      <c r="I105" t="str">
        <f t="shared" si="5"/>
        <v>nicht wetten</v>
      </c>
      <c r="L105" t="str">
        <f t="shared" si="6"/>
        <v>verl</v>
      </c>
      <c r="O105" t="str">
        <f t="shared" si="7"/>
        <v/>
      </c>
    </row>
    <row r="106" spans="1:15" x14ac:dyDescent="0.3">
      <c r="A106">
        <v>106</v>
      </c>
      <c r="B106">
        <v>0.46418710000000002</v>
      </c>
      <c r="D106">
        <v>1</v>
      </c>
      <c r="F106">
        <f t="shared" si="4"/>
        <v>0.28709546380641005</v>
      </c>
      <c r="I106" t="str">
        <f t="shared" si="5"/>
        <v>nicht wetten</v>
      </c>
      <c r="L106" t="str">
        <f t="shared" si="6"/>
        <v>verl</v>
      </c>
      <c r="O106" t="str">
        <f t="shared" si="7"/>
        <v/>
      </c>
    </row>
    <row r="107" spans="1:15" x14ac:dyDescent="0.3">
      <c r="A107">
        <v>107</v>
      </c>
      <c r="B107">
        <v>0.62819130000000001</v>
      </c>
      <c r="D107">
        <v>2</v>
      </c>
      <c r="F107">
        <f t="shared" si="4"/>
        <v>1.8818591093956896</v>
      </c>
      <c r="I107" t="str">
        <f t="shared" si="5"/>
        <v>nicht wetten</v>
      </c>
      <c r="L107" t="str">
        <f t="shared" si="6"/>
        <v>verl</v>
      </c>
      <c r="O107" t="str">
        <f t="shared" si="7"/>
        <v/>
      </c>
    </row>
    <row r="108" spans="1:15" x14ac:dyDescent="0.3">
      <c r="A108">
        <v>108</v>
      </c>
      <c r="B108">
        <v>-0.79689476000000004</v>
      </c>
      <c r="D108">
        <v>-1</v>
      </c>
      <c r="F108">
        <f t="shared" si="4"/>
        <v>4.1251738515457582E-2</v>
      </c>
      <c r="I108" t="str">
        <f t="shared" si="5"/>
        <v>nicht wetten</v>
      </c>
      <c r="L108" t="str">
        <f t="shared" si="6"/>
        <v>verl</v>
      </c>
      <c r="O108" t="str">
        <f t="shared" si="7"/>
        <v/>
      </c>
    </row>
    <row r="109" spans="1:15" x14ac:dyDescent="0.3">
      <c r="A109">
        <v>109</v>
      </c>
      <c r="B109">
        <v>-1.85118026</v>
      </c>
      <c r="D109">
        <v>-3</v>
      </c>
      <c r="F109">
        <f t="shared" si="4"/>
        <v>1.3197867950136675</v>
      </c>
      <c r="I109" t="str">
        <f t="shared" si="5"/>
        <v/>
      </c>
      <c r="L109" t="str">
        <f t="shared" si="6"/>
        <v>gew</v>
      </c>
      <c r="O109" t="str">
        <f t="shared" si="7"/>
        <v>gew</v>
      </c>
    </row>
    <row r="110" spans="1:15" x14ac:dyDescent="0.3">
      <c r="A110">
        <v>110</v>
      </c>
      <c r="B110">
        <v>-1.5221825200000001</v>
      </c>
      <c r="D110">
        <v>-3</v>
      </c>
      <c r="F110">
        <f t="shared" si="4"/>
        <v>2.1839445041935499</v>
      </c>
      <c r="I110" t="str">
        <f t="shared" si="5"/>
        <v/>
      </c>
      <c r="L110" t="str">
        <f t="shared" si="6"/>
        <v>gew</v>
      </c>
      <c r="O110" t="str">
        <f t="shared" si="7"/>
        <v>gew</v>
      </c>
    </row>
    <row r="111" spans="1:15" x14ac:dyDescent="0.3">
      <c r="A111">
        <v>111</v>
      </c>
      <c r="B111">
        <v>0.98339916999999999</v>
      </c>
      <c r="D111">
        <v>1</v>
      </c>
      <c r="F111">
        <f t="shared" si="4"/>
        <v>2.7558755668890037E-4</v>
      </c>
      <c r="I111" t="str">
        <f t="shared" si="5"/>
        <v>nicht wetten</v>
      </c>
      <c r="L111" t="str">
        <f t="shared" si="6"/>
        <v>verl</v>
      </c>
      <c r="O111" t="str">
        <f t="shared" si="7"/>
        <v/>
      </c>
    </row>
    <row r="112" spans="1:15" x14ac:dyDescent="0.3">
      <c r="A112">
        <v>112</v>
      </c>
      <c r="B112">
        <v>-0.56276702999999995</v>
      </c>
      <c r="D112">
        <v>-1</v>
      </c>
      <c r="F112">
        <f t="shared" si="4"/>
        <v>0.19117267005502095</v>
      </c>
      <c r="I112" t="str">
        <f t="shared" si="5"/>
        <v>nicht wetten</v>
      </c>
      <c r="L112" t="str">
        <f t="shared" si="6"/>
        <v>verl</v>
      </c>
      <c r="O112" t="str">
        <f t="shared" si="7"/>
        <v/>
      </c>
    </row>
    <row r="113" spans="1:15" x14ac:dyDescent="0.3">
      <c r="A113">
        <v>113</v>
      </c>
      <c r="B113">
        <v>0.31683085</v>
      </c>
      <c r="D113">
        <v>0</v>
      </c>
      <c r="F113">
        <f t="shared" si="4"/>
        <v>0.1003817875117225</v>
      </c>
      <c r="I113" t="str">
        <f t="shared" si="5"/>
        <v>nicht wetten</v>
      </c>
      <c r="L113" t="str">
        <f t="shared" si="6"/>
        <v>verl</v>
      </c>
      <c r="O113" t="str">
        <f t="shared" si="7"/>
        <v/>
      </c>
    </row>
    <row r="114" spans="1:15" x14ac:dyDescent="0.3">
      <c r="A114">
        <v>114</v>
      </c>
      <c r="B114">
        <v>-0.22619753000000001</v>
      </c>
      <c r="D114">
        <v>-1</v>
      </c>
      <c r="F114">
        <f t="shared" si="4"/>
        <v>0.59877026257810095</v>
      </c>
      <c r="I114" t="str">
        <f t="shared" si="5"/>
        <v>nicht wetten</v>
      </c>
      <c r="L114" t="str">
        <f t="shared" si="6"/>
        <v>verl</v>
      </c>
      <c r="O114" t="str">
        <f t="shared" si="7"/>
        <v/>
      </c>
    </row>
    <row r="115" spans="1:15" x14ac:dyDescent="0.3">
      <c r="A115">
        <v>115</v>
      </c>
      <c r="B115">
        <v>0.54616978000000005</v>
      </c>
      <c r="D115">
        <v>1</v>
      </c>
      <c r="F115">
        <f t="shared" si="4"/>
        <v>0.20596186858524834</v>
      </c>
      <c r="I115" t="str">
        <f t="shared" si="5"/>
        <v>nicht wetten</v>
      </c>
      <c r="L115" t="str">
        <f t="shared" si="6"/>
        <v>verl</v>
      </c>
      <c r="O115" t="str">
        <f t="shared" si="7"/>
        <v/>
      </c>
    </row>
    <row r="116" spans="1:15" x14ac:dyDescent="0.3">
      <c r="A116">
        <v>116</v>
      </c>
      <c r="B116">
        <v>-8.2389889999999993E-2</v>
      </c>
      <c r="D116">
        <v>-1</v>
      </c>
      <c r="F116">
        <f t="shared" si="4"/>
        <v>0.84200831397421216</v>
      </c>
      <c r="I116" t="str">
        <f t="shared" si="5"/>
        <v>nicht wetten</v>
      </c>
      <c r="L116" t="str">
        <f t="shared" si="6"/>
        <v>verl</v>
      </c>
      <c r="O116" t="str">
        <f t="shared" si="7"/>
        <v/>
      </c>
    </row>
    <row r="117" spans="1:15" x14ac:dyDescent="0.3">
      <c r="A117">
        <v>117</v>
      </c>
      <c r="B117">
        <v>-8.1120460000000005E-2</v>
      </c>
      <c r="D117">
        <v>1</v>
      </c>
      <c r="F117">
        <f t="shared" si="4"/>
        <v>1.1688214490306115</v>
      </c>
      <c r="I117" t="str">
        <f t="shared" si="5"/>
        <v>nicht wetten</v>
      </c>
      <c r="L117" t="str">
        <f t="shared" si="6"/>
        <v>verl</v>
      </c>
      <c r="O117" t="str">
        <f t="shared" si="7"/>
        <v/>
      </c>
    </row>
    <row r="118" spans="1:15" x14ac:dyDescent="0.3">
      <c r="A118">
        <v>118</v>
      </c>
      <c r="B118">
        <v>0.33723384000000001</v>
      </c>
      <c r="D118">
        <v>1</v>
      </c>
      <c r="F118">
        <f t="shared" si="4"/>
        <v>0.43925898284114562</v>
      </c>
      <c r="I118" t="str">
        <f t="shared" si="5"/>
        <v>nicht wetten</v>
      </c>
      <c r="L118" t="str">
        <f t="shared" si="6"/>
        <v>verl</v>
      </c>
      <c r="O118" t="str">
        <f t="shared" si="7"/>
        <v/>
      </c>
    </row>
    <row r="119" spans="1:15" x14ac:dyDescent="0.3">
      <c r="A119">
        <v>119</v>
      </c>
      <c r="B119">
        <v>-0.63159162000000002</v>
      </c>
      <c r="D119">
        <v>-1</v>
      </c>
      <c r="F119">
        <f t="shared" si="4"/>
        <v>0.13572473445422439</v>
      </c>
      <c r="I119" t="str">
        <f t="shared" si="5"/>
        <v>nicht wetten</v>
      </c>
      <c r="L119" t="str">
        <f t="shared" si="6"/>
        <v>verl</v>
      </c>
      <c r="O119" t="str">
        <f t="shared" si="7"/>
        <v/>
      </c>
    </row>
    <row r="120" spans="1:15" x14ac:dyDescent="0.3">
      <c r="A120">
        <v>120</v>
      </c>
      <c r="B120">
        <v>0.33039531</v>
      </c>
      <c r="D120">
        <v>0</v>
      </c>
      <c r="F120">
        <f t="shared" si="4"/>
        <v>0.10916106086999609</v>
      </c>
      <c r="I120" t="str">
        <f t="shared" si="5"/>
        <v>nicht wetten</v>
      </c>
      <c r="L120" t="str">
        <f t="shared" si="6"/>
        <v>verl</v>
      </c>
      <c r="O120" t="str">
        <f t="shared" si="7"/>
        <v/>
      </c>
    </row>
    <row r="121" spans="1:15" x14ac:dyDescent="0.3">
      <c r="A121">
        <v>121</v>
      </c>
      <c r="B121">
        <v>-1.36297793</v>
      </c>
      <c r="D121">
        <v>-3</v>
      </c>
      <c r="F121">
        <f t="shared" si="4"/>
        <v>2.6798412576670847</v>
      </c>
      <c r="I121" t="str">
        <f t="shared" si="5"/>
        <v>nicht wetten</v>
      </c>
      <c r="L121" t="str">
        <f t="shared" si="6"/>
        <v>verl</v>
      </c>
      <c r="O121" t="str">
        <f t="shared" si="7"/>
        <v/>
      </c>
    </row>
    <row r="122" spans="1:15" x14ac:dyDescent="0.3">
      <c r="A122">
        <v>122</v>
      </c>
      <c r="B122">
        <v>0.62650728</v>
      </c>
      <c r="D122">
        <v>1</v>
      </c>
      <c r="F122">
        <f t="shared" si="4"/>
        <v>0.1394968118929984</v>
      </c>
      <c r="I122" t="str">
        <f t="shared" si="5"/>
        <v>nicht wetten</v>
      </c>
      <c r="L122" t="str">
        <f t="shared" si="6"/>
        <v>verl</v>
      </c>
      <c r="O122" t="str">
        <f t="shared" si="7"/>
        <v/>
      </c>
    </row>
    <row r="123" spans="1:15" x14ac:dyDescent="0.3">
      <c r="A123">
        <v>123</v>
      </c>
      <c r="B123">
        <v>3.2693720000000003E-2</v>
      </c>
      <c r="D123">
        <v>3</v>
      </c>
      <c r="F123">
        <f t="shared" si="4"/>
        <v>8.8049065593274367</v>
      </c>
      <c r="I123" t="str">
        <f t="shared" si="5"/>
        <v>nicht wetten</v>
      </c>
      <c r="L123" t="str">
        <f t="shared" si="6"/>
        <v>verl</v>
      </c>
      <c r="O123" t="str">
        <f t="shared" si="7"/>
        <v/>
      </c>
    </row>
    <row r="124" spans="1:15" x14ac:dyDescent="0.3">
      <c r="A124">
        <v>124</v>
      </c>
      <c r="B124">
        <v>-0.97136805999999998</v>
      </c>
      <c r="D124">
        <v>-2</v>
      </c>
      <c r="F124">
        <f t="shared" si="4"/>
        <v>1.0580836679881633</v>
      </c>
      <c r="I124" t="str">
        <f t="shared" si="5"/>
        <v>nicht wetten</v>
      </c>
      <c r="L124" t="str">
        <f t="shared" si="6"/>
        <v>verl</v>
      </c>
      <c r="O124" t="str">
        <f t="shared" si="7"/>
        <v/>
      </c>
    </row>
    <row r="125" spans="1:15" x14ac:dyDescent="0.3">
      <c r="A125">
        <v>125</v>
      </c>
      <c r="B125">
        <v>0.1873186</v>
      </c>
      <c r="D125">
        <v>0</v>
      </c>
      <c r="F125">
        <f t="shared" si="4"/>
        <v>3.5088257905959999E-2</v>
      </c>
      <c r="I125" t="str">
        <f t="shared" si="5"/>
        <v>nicht wetten</v>
      </c>
      <c r="L125" t="str">
        <f t="shared" si="6"/>
        <v>verl</v>
      </c>
      <c r="O125" t="str">
        <f t="shared" si="7"/>
        <v/>
      </c>
    </row>
    <row r="126" spans="1:15" x14ac:dyDescent="0.3">
      <c r="A126">
        <v>126</v>
      </c>
      <c r="B126">
        <v>0.61585869000000004</v>
      </c>
      <c r="D126">
        <v>1</v>
      </c>
      <c r="F126">
        <f t="shared" si="4"/>
        <v>0.14756454604851607</v>
      </c>
      <c r="I126" t="str">
        <f t="shared" si="5"/>
        <v>nicht wetten</v>
      </c>
      <c r="L126" t="str">
        <f t="shared" si="6"/>
        <v>verl</v>
      </c>
      <c r="O126" t="str">
        <f t="shared" si="7"/>
        <v/>
      </c>
    </row>
    <row r="127" spans="1:15" x14ac:dyDescent="0.3">
      <c r="A127">
        <v>127</v>
      </c>
      <c r="B127">
        <v>2.38471769</v>
      </c>
      <c r="D127">
        <v>5</v>
      </c>
      <c r="F127">
        <f t="shared" si="4"/>
        <v>6.839701560998936</v>
      </c>
      <c r="I127" t="str">
        <f t="shared" si="5"/>
        <v/>
      </c>
      <c r="L127" t="str">
        <f t="shared" si="6"/>
        <v>gew</v>
      </c>
      <c r="O127" t="str">
        <f t="shared" si="7"/>
        <v>gew</v>
      </c>
    </row>
    <row r="128" spans="1:15" x14ac:dyDescent="0.3">
      <c r="A128">
        <v>128</v>
      </c>
      <c r="B128">
        <v>-0.80450010000000005</v>
      </c>
      <c r="D128">
        <v>-1</v>
      </c>
      <c r="F128">
        <f t="shared" si="4"/>
        <v>3.8220210900009981E-2</v>
      </c>
      <c r="I128" t="str">
        <f t="shared" si="5"/>
        <v>nicht wetten</v>
      </c>
      <c r="L128" t="str">
        <f t="shared" si="6"/>
        <v>verl</v>
      </c>
      <c r="O128" t="str">
        <f t="shared" si="7"/>
        <v/>
      </c>
    </row>
    <row r="129" spans="1:15" x14ac:dyDescent="0.3">
      <c r="A129">
        <v>129</v>
      </c>
      <c r="B129">
        <v>1.0516372599999999</v>
      </c>
      <c r="D129">
        <v>1</v>
      </c>
      <c r="F129">
        <f t="shared" si="4"/>
        <v>2.6664066203075905E-3</v>
      </c>
      <c r="I129" t="str">
        <f t="shared" si="5"/>
        <v>nicht wetten</v>
      </c>
      <c r="L129" t="str">
        <f t="shared" si="6"/>
        <v>verl</v>
      </c>
      <c r="O129" t="str">
        <f t="shared" si="7"/>
        <v/>
      </c>
    </row>
    <row r="130" spans="1:15" x14ac:dyDescent="0.3">
      <c r="A130">
        <v>130</v>
      </c>
      <c r="B130">
        <v>1.8319970000000001E-2</v>
      </c>
      <c r="D130">
        <v>1</v>
      </c>
      <c r="F130">
        <f t="shared" ref="F130:F193" si="8">(B130-D130)^2</f>
        <v>0.96369568130080097</v>
      </c>
      <c r="I130" t="str">
        <f t="shared" ref="I130:I193" si="9">IF(AND(B130&gt;-($S$6),B130&lt;($S$6)),"nicht wetten","")</f>
        <v>nicht wetten</v>
      </c>
      <c r="L130" t="str">
        <f t="shared" ref="L130:L193" si="10">IF(AND(I130="",(B130*D130)&gt;0),"gew","verl")</f>
        <v>verl</v>
      </c>
      <c r="O130" t="str">
        <f t="shared" ref="O130:O193" si="11">IF(I130="",L130,"")</f>
        <v/>
      </c>
    </row>
    <row r="131" spans="1:15" x14ac:dyDescent="0.3">
      <c r="A131">
        <v>131</v>
      </c>
      <c r="B131">
        <v>0.14902762</v>
      </c>
      <c r="D131">
        <v>-1</v>
      </c>
      <c r="F131">
        <f t="shared" si="8"/>
        <v>1.3202644715228644</v>
      </c>
      <c r="I131" t="str">
        <f t="shared" si="9"/>
        <v>nicht wetten</v>
      </c>
      <c r="L131" t="str">
        <f t="shared" si="10"/>
        <v>verl</v>
      </c>
      <c r="O131" t="str">
        <f t="shared" si="11"/>
        <v/>
      </c>
    </row>
    <row r="132" spans="1:15" x14ac:dyDescent="0.3">
      <c r="A132">
        <v>132</v>
      </c>
      <c r="B132">
        <v>-8.6241700000000004E-2</v>
      </c>
      <c r="D132">
        <v>0</v>
      </c>
      <c r="F132">
        <f t="shared" si="8"/>
        <v>7.4376308188900007E-3</v>
      </c>
      <c r="I132" t="str">
        <f t="shared" si="9"/>
        <v>nicht wetten</v>
      </c>
      <c r="L132" t="str">
        <f t="shared" si="10"/>
        <v>verl</v>
      </c>
      <c r="O132" t="str">
        <f t="shared" si="11"/>
        <v/>
      </c>
    </row>
    <row r="133" spans="1:15" x14ac:dyDescent="0.3">
      <c r="A133">
        <v>133</v>
      </c>
      <c r="B133">
        <v>1.1845190000000001</v>
      </c>
      <c r="D133">
        <v>3</v>
      </c>
      <c r="F133">
        <f t="shared" si="8"/>
        <v>3.2959712613609997</v>
      </c>
      <c r="I133" t="str">
        <f t="shared" si="9"/>
        <v>nicht wetten</v>
      </c>
      <c r="L133" t="str">
        <f t="shared" si="10"/>
        <v>verl</v>
      </c>
      <c r="O133" t="str">
        <f t="shared" si="11"/>
        <v/>
      </c>
    </row>
    <row r="134" spans="1:15" x14ac:dyDescent="0.3">
      <c r="A134">
        <v>134</v>
      </c>
      <c r="B134">
        <v>-0.80693499999999996</v>
      </c>
      <c r="D134">
        <v>-2</v>
      </c>
      <c r="F134">
        <f t="shared" si="8"/>
        <v>1.4234040942250001</v>
      </c>
      <c r="I134" t="str">
        <f t="shared" si="9"/>
        <v>nicht wetten</v>
      </c>
      <c r="L134" t="str">
        <f t="shared" si="10"/>
        <v>verl</v>
      </c>
      <c r="O134" t="str">
        <f t="shared" si="11"/>
        <v/>
      </c>
    </row>
    <row r="135" spans="1:15" x14ac:dyDescent="0.3">
      <c r="A135">
        <v>135</v>
      </c>
      <c r="B135">
        <v>-0.54960872999999999</v>
      </c>
      <c r="D135">
        <v>-2</v>
      </c>
      <c r="F135">
        <f t="shared" si="8"/>
        <v>2.1036348360922128</v>
      </c>
      <c r="I135" t="str">
        <f t="shared" si="9"/>
        <v>nicht wetten</v>
      </c>
      <c r="L135" t="str">
        <f t="shared" si="10"/>
        <v>verl</v>
      </c>
      <c r="O135" t="str">
        <f t="shared" si="11"/>
        <v/>
      </c>
    </row>
    <row r="136" spans="1:15" x14ac:dyDescent="0.3">
      <c r="A136">
        <v>136</v>
      </c>
      <c r="B136">
        <v>1.0510246999999999</v>
      </c>
      <c r="D136">
        <v>1</v>
      </c>
      <c r="F136">
        <f t="shared" si="8"/>
        <v>2.603520010089992E-3</v>
      </c>
      <c r="I136" t="str">
        <f t="shared" si="9"/>
        <v>nicht wetten</v>
      </c>
      <c r="L136" t="str">
        <f t="shared" si="10"/>
        <v>verl</v>
      </c>
      <c r="O136" t="str">
        <f t="shared" si="11"/>
        <v/>
      </c>
    </row>
    <row r="137" spans="1:15" x14ac:dyDescent="0.3">
      <c r="A137">
        <v>137</v>
      </c>
      <c r="B137">
        <v>-1.08801653</v>
      </c>
      <c r="D137">
        <v>-4</v>
      </c>
      <c r="F137">
        <f t="shared" si="8"/>
        <v>8.4796477295532409</v>
      </c>
      <c r="I137" t="str">
        <f t="shared" si="9"/>
        <v>nicht wetten</v>
      </c>
      <c r="L137" t="str">
        <f t="shared" si="10"/>
        <v>verl</v>
      </c>
      <c r="O137" t="str">
        <f t="shared" si="11"/>
        <v/>
      </c>
    </row>
    <row r="138" spans="1:15" x14ac:dyDescent="0.3">
      <c r="A138">
        <v>138</v>
      </c>
      <c r="B138">
        <v>1.53746468</v>
      </c>
      <c r="D138">
        <v>3</v>
      </c>
      <c r="F138">
        <f t="shared" si="8"/>
        <v>2.1390095622475025</v>
      </c>
      <c r="I138" t="str">
        <f t="shared" si="9"/>
        <v/>
      </c>
      <c r="L138" t="str">
        <f t="shared" si="10"/>
        <v>gew</v>
      </c>
      <c r="O138" t="str">
        <f t="shared" si="11"/>
        <v>gew</v>
      </c>
    </row>
    <row r="139" spans="1:15" x14ac:dyDescent="0.3">
      <c r="A139">
        <v>139</v>
      </c>
      <c r="B139">
        <v>0.29896588000000002</v>
      </c>
      <c r="D139">
        <v>0</v>
      </c>
      <c r="F139">
        <f t="shared" si="8"/>
        <v>8.9380597404174408E-2</v>
      </c>
      <c r="I139" t="str">
        <f t="shared" si="9"/>
        <v>nicht wetten</v>
      </c>
      <c r="L139" t="str">
        <f t="shared" si="10"/>
        <v>verl</v>
      </c>
      <c r="O139" t="str">
        <f t="shared" si="11"/>
        <v/>
      </c>
    </row>
    <row r="140" spans="1:15" x14ac:dyDescent="0.3">
      <c r="A140">
        <v>140</v>
      </c>
      <c r="B140">
        <v>-0.10757827</v>
      </c>
      <c r="D140">
        <v>1</v>
      </c>
      <c r="F140">
        <f t="shared" si="8"/>
        <v>1.2267296241761931</v>
      </c>
      <c r="I140" t="str">
        <f t="shared" si="9"/>
        <v>nicht wetten</v>
      </c>
      <c r="L140" t="str">
        <f t="shared" si="10"/>
        <v>verl</v>
      </c>
      <c r="O140" t="str">
        <f t="shared" si="11"/>
        <v/>
      </c>
    </row>
    <row r="141" spans="1:15" x14ac:dyDescent="0.3">
      <c r="A141">
        <v>141</v>
      </c>
      <c r="B141">
        <v>0.80212813999999999</v>
      </c>
      <c r="D141">
        <v>2</v>
      </c>
      <c r="F141">
        <f t="shared" si="8"/>
        <v>1.4348969929798596</v>
      </c>
      <c r="I141" t="str">
        <f t="shared" si="9"/>
        <v>nicht wetten</v>
      </c>
      <c r="L141" t="str">
        <f t="shared" si="10"/>
        <v>verl</v>
      </c>
      <c r="O141" t="str">
        <f t="shared" si="11"/>
        <v/>
      </c>
    </row>
    <row r="142" spans="1:15" x14ac:dyDescent="0.3">
      <c r="A142">
        <v>142</v>
      </c>
      <c r="B142">
        <v>1.34209022</v>
      </c>
      <c r="D142">
        <v>2</v>
      </c>
      <c r="F142">
        <f t="shared" si="8"/>
        <v>0.43284527861964839</v>
      </c>
      <c r="I142" t="str">
        <f t="shared" si="9"/>
        <v>nicht wetten</v>
      </c>
      <c r="L142" t="str">
        <f t="shared" si="10"/>
        <v>verl</v>
      </c>
      <c r="O142" t="str">
        <f t="shared" si="11"/>
        <v/>
      </c>
    </row>
    <row r="143" spans="1:15" x14ac:dyDescent="0.3">
      <c r="A143">
        <v>143</v>
      </c>
      <c r="B143">
        <v>1.53067218</v>
      </c>
      <c r="D143">
        <v>2</v>
      </c>
      <c r="F143">
        <f t="shared" si="8"/>
        <v>0.22026860262595235</v>
      </c>
      <c r="I143" t="str">
        <f t="shared" si="9"/>
        <v/>
      </c>
      <c r="L143" t="str">
        <f t="shared" si="10"/>
        <v>gew</v>
      </c>
      <c r="O143" t="str">
        <f t="shared" si="11"/>
        <v>gew</v>
      </c>
    </row>
    <row r="144" spans="1:15" x14ac:dyDescent="0.3">
      <c r="A144">
        <v>144</v>
      </c>
      <c r="B144">
        <v>-5.5760869999999997E-2</v>
      </c>
      <c r="D144">
        <v>0</v>
      </c>
      <c r="F144">
        <f t="shared" si="8"/>
        <v>3.1092746231568998E-3</v>
      </c>
      <c r="I144" t="str">
        <f t="shared" si="9"/>
        <v>nicht wetten</v>
      </c>
      <c r="L144" t="str">
        <f t="shared" si="10"/>
        <v>verl</v>
      </c>
      <c r="O144" t="str">
        <f t="shared" si="11"/>
        <v/>
      </c>
    </row>
    <row r="145" spans="1:15" x14ac:dyDescent="0.3">
      <c r="A145">
        <v>145</v>
      </c>
      <c r="B145">
        <v>-0.60285182000000004</v>
      </c>
      <c r="D145">
        <v>-1</v>
      </c>
      <c r="F145">
        <f t="shared" si="8"/>
        <v>0.15772667687731237</v>
      </c>
      <c r="I145" t="str">
        <f t="shared" si="9"/>
        <v>nicht wetten</v>
      </c>
      <c r="L145" t="str">
        <f t="shared" si="10"/>
        <v>verl</v>
      </c>
      <c r="O145" t="str">
        <f t="shared" si="11"/>
        <v/>
      </c>
    </row>
    <row r="146" spans="1:15" x14ac:dyDescent="0.3">
      <c r="A146">
        <v>146</v>
      </c>
      <c r="B146">
        <v>1.4706180900000001</v>
      </c>
      <c r="D146">
        <v>3</v>
      </c>
      <c r="F146">
        <f t="shared" si="8"/>
        <v>2.3390090266352477</v>
      </c>
      <c r="I146" t="str">
        <f t="shared" si="9"/>
        <v>nicht wetten</v>
      </c>
      <c r="L146" t="str">
        <f t="shared" si="10"/>
        <v>verl</v>
      </c>
      <c r="O146" t="str">
        <f t="shared" si="11"/>
        <v/>
      </c>
    </row>
    <row r="147" spans="1:15" x14ac:dyDescent="0.3">
      <c r="A147">
        <v>147</v>
      </c>
      <c r="B147">
        <v>1.14752217</v>
      </c>
      <c r="D147">
        <v>2</v>
      </c>
      <c r="F147">
        <f t="shared" si="8"/>
        <v>0.72671845064150886</v>
      </c>
      <c r="I147" t="str">
        <f t="shared" si="9"/>
        <v>nicht wetten</v>
      </c>
      <c r="L147" t="str">
        <f t="shared" si="10"/>
        <v>verl</v>
      </c>
      <c r="O147" t="str">
        <f t="shared" si="11"/>
        <v/>
      </c>
    </row>
    <row r="148" spans="1:15" x14ac:dyDescent="0.3">
      <c r="A148">
        <v>148</v>
      </c>
      <c r="B148">
        <v>0.67746629000000003</v>
      </c>
      <c r="D148">
        <v>0</v>
      </c>
      <c r="F148">
        <f t="shared" si="8"/>
        <v>0.45896057408636415</v>
      </c>
      <c r="I148" t="str">
        <f t="shared" si="9"/>
        <v>nicht wetten</v>
      </c>
      <c r="L148" t="str">
        <f t="shared" si="10"/>
        <v>verl</v>
      </c>
      <c r="O148" t="str">
        <f t="shared" si="11"/>
        <v/>
      </c>
    </row>
    <row r="149" spans="1:15" x14ac:dyDescent="0.3">
      <c r="A149">
        <v>149</v>
      </c>
      <c r="B149">
        <v>0.17224427</v>
      </c>
      <c r="D149">
        <v>1</v>
      </c>
      <c r="F149">
        <f t="shared" si="8"/>
        <v>0.68517954854783292</v>
      </c>
      <c r="I149" t="str">
        <f t="shared" si="9"/>
        <v>nicht wetten</v>
      </c>
      <c r="L149" t="str">
        <f t="shared" si="10"/>
        <v>verl</v>
      </c>
      <c r="O149" t="str">
        <f t="shared" si="11"/>
        <v/>
      </c>
    </row>
    <row r="150" spans="1:15" x14ac:dyDescent="0.3">
      <c r="A150">
        <v>150</v>
      </c>
      <c r="B150">
        <v>9.0006340000000004E-2</v>
      </c>
      <c r="D150">
        <v>0</v>
      </c>
      <c r="F150">
        <f t="shared" si="8"/>
        <v>8.1011412401956005E-3</v>
      </c>
      <c r="I150" t="str">
        <f t="shared" si="9"/>
        <v>nicht wetten</v>
      </c>
      <c r="L150" t="str">
        <f t="shared" si="10"/>
        <v>verl</v>
      </c>
      <c r="O150" t="str">
        <f t="shared" si="11"/>
        <v/>
      </c>
    </row>
    <row r="151" spans="1:15" x14ac:dyDescent="0.3">
      <c r="A151">
        <v>151</v>
      </c>
      <c r="B151">
        <v>-0.25508761000000002</v>
      </c>
      <c r="D151">
        <v>0</v>
      </c>
      <c r="F151">
        <f t="shared" si="8"/>
        <v>6.5069688775512113E-2</v>
      </c>
      <c r="I151" t="str">
        <f t="shared" si="9"/>
        <v>nicht wetten</v>
      </c>
      <c r="L151" t="str">
        <f t="shared" si="10"/>
        <v>verl</v>
      </c>
      <c r="O151" t="str">
        <f t="shared" si="11"/>
        <v/>
      </c>
    </row>
    <row r="152" spans="1:15" x14ac:dyDescent="0.3">
      <c r="A152">
        <v>152</v>
      </c>
      <c r="B152">
        <v>0.57425455999999997</v>
      </c>
      <c r="D152">
        <v>0</v>
      </c>
      <c r="F152">
        <f t="shared" si="8"/>
        <v>0.32976829968079358</v>
      </c>
      <c r="I152" t="str">
        <f t="shared" si="9"/>
        <v>nicht wetten</v>
      </c>
      <c r="L152" t="str">
        <f t="shared" si="10"/>
        <v>verl</v>
      </c>
      <c r="O152" t="str">
        <f t="shared" si="11"/>
        <v/>
      </c>
    </row>
    <row r="153" spans="1:15" x14ac:dyDescent="0.3">
      <c r="A153">
        <v>153</v>
      </c>
      <c r="B153">
        <v>0.60392992000000001</v>
      </c>
      <c r="D153">
        <v>2</v>
      </c>
      <c r="F153">
        <f t="shared" si="8"/>
        <v>1.949011668271206</v>
      </c>
      <c r="I153" t="str">
        <f t="shared" si="9"/>
        <v>nicht wetten</v>
      </c>
      <c r="L153" t="str">
        <f t="shared" si="10"/>
        <v>verl</v>
      </c>
      <c r="O153" t="str">
        <f t="shared" si="11"/>
        <v/>
      </c>
    </row>
    <row r="154" spans="1:15" x14ac:dyDescent="0.3">
      <c r="A154">
        <v>154</v>
      </c>
      <c r="B154">
        <v>-0.74334772000000005</v>
      </c>
      <c r="D154">
        <v>-1</v>
      </c>
      <c r="F154">
        <f t="shared" si="8"/>
        <v>6.5870392829198376E-2</v>
      </c>
      <c r="I154" t="str">
        <f t="shared" si="9"/>
        <v>nicht wetten</v>
      </c>
      <c r="L154" t="str">
        <f t="shared" si="10"/>
        <v>verl</v>
      </c>
      <c r="O154" t="str">
        <f t="shared" si="11"/>
        <v/>
      </c>
    </row>
    <row r="155" spans="1:15" x14ac:dyDescent="0.3">
      <c r="A155">
        <v>155</v>
      </c>
      <c r="B155">
        <v>0.95835497000000003</v>
      </c>
      <c r="D155">
        <v>3</v>
      </c>
      <c r="F155">
        <f t="shared" si="8"/>
        <v>4.1683144285236997</v>
      </c>
      <c r="I155" t="str">
        <f t="shared" si="9"/>
        <v>nicht wetten</v>
      </c>
      <c r="L155" t="str">
        <f t="shared" si="10"/>
        <v>verl</v>
      </c>
      <c r="O155" t="str">
        <f t="shared" si="11"/>
        <v/>
      </c>
    </row>
    <row r="156" spans="1:15" x14ac:dyDescent="0.3">
      <c r="A156">
        <v>156</v>
      </c>
      <c r="B156">
        <v>-0.57627808000000003</v>
      </c>
      <c r="D156">
        <v>-2</v>
      </c>
      <c r="F156">
        <f t="shared" si="8"/>
        <v>2.0269841054884865</v>
      </c>
      <c r="I156" t="str">
        <f t="shared" si="9"/>
        <v>nicht wetten</v>
      </c>
      <c r="L156" t="str">
        <f t="shared" si="10"/>
        <v>verl</v>
      </c>
      <c r="O156" t="str">
        <f t="shared" si="11"/>
        <v/>
      </c>
    </row>
    <row r="157" spans="1:15" x14ac:dyDescent="0.3">
      <c r="A157">
        <v>157</v>
      </c>
      <c r="B157">
        <v>-6.7712800000000004E-2</v>
      </c>
      <c r="D157">
        <v>-1</v>
      </c>
      <c r="F157">
        <f t="shared" si="8"/>
        <v>0.86915942328383999</v>
      </c>
      <c r="I157" t="str">
        <f t="shared" si="9"/>
        <v>nicht wetten</v>
      </c>
      <c r="L157" t="str">
        <f t="shared" si="10"/>
        <v>verl</v>
      </c>
      <c r="O157" t="str">
        <f t="shared" si="11"/>
        <v/>
      </c>
    </row>
    <row r="158" spans="1:15" x14ac:dyDescent="0.3">
      <c r="A158">
        <v>158</v>
      </c>
      <c r="B158">
        <v>1.0972319800000001</v>
      </c>
      <c r="D158">
        <v>2</v>
      </c>
      <c r="F158">
        <f t="shared" si="8"/>
        <v>0.81499009793472021</v>
      </c>
      <c r="I158" t="str">
        <f t="shared" si="9"/>
        <v>nicht wetten</v>
      </c>
      <c r="L158" t="str">
        <f t="shared" si="10"/>
        <v>verl</v>
      </c>
      <c r="O158" t="str">
        <f t="shared" si="11"/>
        <v/>
      </c>
    </row>
    <row r="159" spans="1:15" x14ac:dyDescent="0.3">
      <c r="A159">
        <v>159</v>
      </c>
      <c r="B159">
        <v>0.28437784999999999</v>
      </c>
      <c r="D159">
        <v>1</v>
      </c>
      <c r="F159">
        <f t="shared" si="8"/>
        <v>0.51211506157062248</v>
      </c>
      <c r="I159" t="str">
        <f t="shared" si="9"/>
        <v>nicht wetten</v>
      </c>
      <c r="L159" t="str">
        <f t="shared" si="10"/>
        <v>verl</v>
      </c>
      <c r="O159" t="str">
        <f t="shared" si="11"/>
        <v/>
      </c>
    </row>
    <row r="160" spans="1:15" x14ac:dyDescent="0.3">
      <c r="A160">
        <v>160</v>
      </c>
      <c r="B160">
        <v>0.92647698999999994</v>
      </c>
      <c r="D160">
        <v>1</v>
      </c>
      <c r="F160">
        <f t="shared" si="8"/>
        <v>5.405632999460108E-3</v>
      </c>
      <c r="I160" t="str">
        <f t="shared" si="9"/>
        <v>nicht wetten</v>
      </c>
      <c r="L160" t="str">
        <f t="shared" si="10"/>
        <v>verl</v>
      </c>
      <c r="O160" t="str">
        <f t="shared" si="11"/>
        <v/>
      </c>
    </row>
    <row r="161" spans="1:15" x14ac:dyDescent="0.3">
      <c r="A161">
        <v>161</v>
      </c>
      <c r="B161">
        <v>0.90826591999999995</v>
      </c>
      <c r="D161">
        <v>1</v>
      </c>
      <c r="F161">
        <f t="shared" si="8"/>
        <v>8.41514143344641E-3</v>
      </c>
      <c r="I161" t="str">
        <f t="shared" si="9"/>
        <v>nicht wetten</v>
      </c>
      <c r="L161" t="str">
        <f t="shared" si="10"/>
        <v>verl</v>
      </c>
      <c r="O161" t="str">
        <f t="shared" si="11"/>
        <v/>
      </c>
    </row>
    <row r="162" spans="1:15" x14ac:dyDescent="0.3">
      <c r="A162">
        <v>162</v>
      </c>
      <c r="B162">
        <v>0.91211344000000005</v>
      </c>
      <c r="D162">
        <v>2</v>
      </c>
      <c r="F162">
        <f t="shared" si="8"/>
        <v>1.1834971674286332</v>
      </c>
      <c r="I162" t="str">
        <f t="shared" si="9"/>
        <v>nicht wetten</v>
      </c>
      <c r="L162" t="str">
        <f t="shared" si="10"/>
        <v>verl</v>
      </c>
      <c r="O162" t="str">
        <f t="shared" si="11"/>
        <v/>
      </c>
    </row>
    <row r="163" spans="1:15" x14ac:dyDescent="0.3">
      <c r="A163">
        <v>163</v>
      </c>
      <c r="B163">
        <v>0.77347544000000001</v>
      </c>
      <c r="D163">
        <v>2</v>
      </c>
      <c r="F163">
        <f t="shared" si="8"/>
        <v>1.5043624962831939</v>
      </c>
      <c r="I163" t="str">
        <f t="shared" si="9"/>
        <v>nicht wetten</v>
      </c>
      <c r="L163" t="str">
        <f t="shared" si="10"/>
        <v>verl</v>
      </c>
      <c r="O163" t="str">
        <f t="shared" si="11"/>
        <v/>
      </c>
    </row>
    <row r="164" spans="1:15" x14ac:dyDescent="0.3">
      <c r="A164">
        <v>164</v>
      </c>
      <c r="B164">
        <v>2.583543E-2</v>
      </c>
      <c r="D164">
        <v>-3</v>
      </c>
      <c r="F164">
        <f t="shared" si="8"/>
        <v>9.1556800494432835</v>
      </c>
      <c r="I164" t="str">
        <f t="shared" si="9"/>
        <v>nicht wetten</v>
      </c>
      <c r="L164" t="str">
        <f t="shared" si="10"/>
        <v>verl</v>
      </c>
      <c r="O164" t="str">
        <f t="shared" si="11"/>
        <v/>
      </c>
    </row>
    <row r="165" spans="1:15" x14ac:dyDescent="0.3">
      <c r="A165">
        <v>165</v>
      </c>
      <c r="B165">
        <v>0.99712869000000004</v>
      </c>
      <c r="D165">
        <v>2</v>
      </c>
      <c r="F165">
        <f t="shared" si="8"/>
        <v>1.0057508644211159</v>
      </c>
      <c r="I165" t="str">
        <f t="shared" si="9"/>
        <v>nicht wetten</v>
      </c>
      <c r="L165" t="str">
        <f t="shared" si="10"/>
        <v>verl</v>
      </c>
      <c r="O165" t="str">
        <f t="shared" si="11"/>
        <v/>
      </c>
    </row>
    <row r="166" spans="1:15" x14ac:dyDescent="0.3">
      <c r="A166">
        <v>166</v>
      </c>
      <c r="B166">
        <v>2.0805879999999999E-2</v>
      </c>
      <c r="D166">
        <v>-1</v>
      </c>
      <c r="F166">
        <f t="shared" si="8"/>
        <v>1.0420446446425742</v>
      </c>
      <c r="I166" t="str">
        <f t="shared" si="9"/>
        <v>nicht wetten</v>
      </c>
      <c r="L166" t="str">
        <f t="shared" si="10"/>
        <v>verl</v>
      </c>
      <c r="O166" t="str">
        <f t="shared" si="11"/>
        <v/>
      </c>
    </row>
    <row r="167" spans="1:15" x14ac:dyDescent="0.3">
      <c r="A167">
        <v>167</v>
      </c>
      <c r="B167">
        <v>-1.3250945199999999</v>
      </c>
      <c r="D167">
        <v>-2</v>
      </c>
      <c r="F167">
        <f t="shared" si="8"/>
        <v>0.45549740693403046</v>
      </c>
      <c r="I167" t="str">
        <f t="shared" si="9"/>
        <v>nicht wetten</v>
      </c>
      <c r="L167" t="str">
        <f t="shared" si="10"/>
        <v>verl</v>
      </c>
      <c r="O167" t="str">
        <f t="shared" si="11"/>
        <v/>
      </c>
    </row>
    <row r="168" spans="1:15" x14ac:dyDescent="0.3">
      <c r="A168">
        <v>168</v>
      </c>
      <c r="B168">
        <v>-1.0282649399999999</v>
      </c>
      <c r="D168">
        <v>-2</v>
      </c>
      <c r="F168">
        <f t="shared" si="8"/>
        <v>0.9442690268332038</v>
      </c>
      <c r="I168" t="str">
        <f t="shared" si="9"/>
        <v>nicht wetten</v>
      </c>
      <c r="L168" t="str">
        <f t="shared" si="10"/>
        <v>verl</v>
      </c>
      <c r="O168" t="str">
        <f t="shared" si="11"/>
        <v/>
      </c>
    </row>
    <row r="169" spans="1:15" x14ac:dyDescent="0.3">
      <c r="A169">
        <v>169</v>
      </c>
      <c r="B169">
        <v>-0.81164285999999997</v>
      </c>
      <c r="D169">
        <v>-2</v>
      </c>
      <c r="F169">
        <f t="shared" si="8"/>
        <v>1.4121926921889794</v>
      </c>
      <c r="I169" t="str">
        <f t="shared" si="9"/>
        <v>nicht wetten</v>
      </c>
      <c r="L169" t="str">
        <f t="shared" si="10"/>
        <v>verl</v>
      </c>
      <c r="O169" t="str">
        <f t="shared" si="11"/>
        <v/>
      </c>
    </row>
    <row r="170" spans="1:15" x14ac:dyDescent="0.3">
      <c r="A170">
        <v>170</v>
      </c>
      <c r="B170">
        <v>-0.17016608999999999</v>
      </c>
      <c r="D170">
        <v>-2</v>
      </c>
      <c r="F170">
        <f t="shared" si="8"/>
        <v>3.3482921381858883</v>
      </c>
      <c r="I170" t="str">
        <f t="shared" si="9"/>
        <v>nicht wetten</v>
      </c>
      <c r="L170" t="str">
        <f t="shared" si="10"/>
        <v>verl</v>
      </c>
      <c r="O170" t="str">
        <f t="shared" si="11"/>
        <v/>
      </c>
    </row>
    <row r="171" spans="1:15" x14ac:dyDescent="0.3">
      <c r="A171">
        <v>171</v>
      </c>
      <c r="B171">
        <v>0.71145952999999995</v>
      </c>
      <c r="D171">
        <v>1</v>
      </c>
      <c r="F171">
        <f t="shared" si="8"/>
        <v>8.3255602827820935E-2</v>
      </c>
      <c r="I171" t="str">
        <f t="shared" si="9"/>
        <v>nicht wetten</v>
      </c>
      <c r="L171" t="str">
        <f t="shared" si="10"/>
        <v>verl</v>
      </c>
      <c r="O171" t="str">
        <f t="shared" si="11"/>
        <v/>
      </c>
    </row>
    <row r="172" spans="1:15" x14ac:dyDescent="0.3">
      <c r="A172">
        <v>172</v>
      </c>
      <c r="B172">
        <v>0.23226453999999999</v>
      </c>
      <c r="D172">
        <v>1</v>
      </c>
      <c r="F172">
        <f t="shared" si="8"/>
        <v>0.58941773654141161</v>
      </c>
      <c r="I172" t="str">
        <f t="shared" si="9"/>
        <v>nicht wetten</v>
      </c>
      <c r="L172" t="str">
        <f t="shared" si="10"/>
        <v>verl</v>
      </c>
      <c r="O172" t="str">
        <f t="shared" si="11"/>
        <v/>
      </c>
    </row>
    <row r="173" spans="1:15" x14ac:dyDescent="0.3">
      <c r="A173">
        <v>173</v>
      </c>
      <c r="B173">
        <v>-2.0496850200000001</v>
      </c>
      <c r="D173">
        <v>-3</v>
      </c>
      <c r="F173">
        <f t="shared" si="8"/>
        <v>0.90309856121240029</v>
      </c>
      <c r="I173" t="str">
        <f t="shared" si="9"/>
        <v/>
      </c>
      <c r="L173" t="str">
        <f t="shared" si="10"/>
        <v>gew</v>
      </c>
      <c r="O173" t="str">
        <f t="shared" si="11"/>
        <v>gew</v>
      </c>
    </row>
    <row r="174" spans="1:15" x14ac:dyDescent="0.3">
      <c r="A174">
        <v>174</v>
      </c>
      <c r="B174">
        <v>-0.49416997000000001</v>
      </c>
      <c r="D174">
        <v>0</v>
      </c>
      <c r="F174">
        <f t="shared" si="8"/>
        <v>0.2442039592498009</v>
      </c>
      <c r="I174" t="str">
        <f t="shared" si="9"/>
        <v>nicht wetten</v>
      </c>
      <c r="L174" t="str">
        <f t="shared" si="10"/>
        <v>verl</v>
      </c>
      <c r="O174" t="str">
        <f t="shared" si="11"/>
        <v/>
      </c>
    </row>
    <row r="175" spans="1:15" x14ac:dyDescent="0.3">
      <c r="A175">
        <v>175</v>
      </c>
      <c r="B175">
        <v>0.31820611999999998</v>
      </c>
      <c r="D175">
        <v>1</v>
      </c>
      <c r="F175">
        <f t="shared" si="8"/>
        <v>0.46484289480545449</v>
      </c>
      <c r="I175" t="str">
        <f t="shared" si="9"/>
        <v>nicht wetten</v>
      </c>
      <c r="L175" t="str">
        <f t="shared" si="10"/>
        <v>verl</v>
      </c>
      <c r="O175" t="str">
        <f t="shared" si="11"/>
        <v/>
      </c>
    </row>
    <row r="176" spans="1:15" x14ac:dyDescent="0.3">
      <c r="A176">
        <v>176</v>
      </c>
      <c r="B176">
        <v>-0.63602656000000002</v>
      </c>
      <c r="D176">
        <v>-1</v>
      </c>
      <c r="F176">
        <f t="shared" si="8"/>
        <v>0.13247666502543359</v>
      </c>
      <c r="I176" t="str">
        <f t="shared" si="9"/>
        <v>nicht wetten</v>
      </c>
      <c r="L176" t="str">
        <f t="shared" si="10"/>
        <v>verl</v>
      </c>
      <c r="O176" t="str">
        <f t="shared" si="11"/>
        <v/>
      </c>
    </row>
    <row r="177" spans="1:15" x14ac:dyDescent="0.3">
      <c r="A177">
        <v>177</v>
      </c>
      <c r="B177">
        <v>-0.42109465000000001</v>
      </c>
      <c r="D177">
        <v>0</v>
      </c>
      <c r="F177">
        <f t="shared" si="8"/>
        <v>0.17732070425862251</v>
      </c>
      <c r="I177" t="str">
        <f t="shared" si="9"/>
        <v>nicht wetten</v>
      </c>
      <c r="L177" t="str">
        <f t="shared" si="10"/>
        <v>verl</v>
      </c>
      <c r="O177" t="str">
        <f t="shared" si="11"/>
        <v/>
      </c>
    </row>
    <row r="178" spans="1:15" x14ac:dyDescent="0.3">
      <c r="A178">
        <v>178</v>
      </c>
      <c r="B178">
        <v>0.84201009999999998</v>
      </c>
      <c r="D178">
        <v>1</v>
      </c>
      <c r="F178">
        <f t="shared" si="8"/>
        <v>2.4960808502010004E-2</v>
      </c>
      <c r="I178" t="str">
        <f t="shared" si="9"/>
        <v>nicht wetten</v>
      </c>
      <c r="L178" t="str">
        <f t="shared" si="10"/>
        <v>verl</v>
      </c>
      <c r="O178" t="str">
        <f t="shared" si="11"/>
        <v/>
      </c>
    </row>
    <row r="179" spans="1:15" x14ac:dyDescent="0.3">
      <c r="A179">
        <v>179</v>
      </c>
      <c r="B179">
        <v>0.35534471000000001</v>
      </c>
      <c r="D179">
        <v>0</v>
      </c>
      <c r="F179">
        <f t="shared" si="8"/>
        <v>0.1262698629249841</v>
      </c>
      <c r="I179" t="str">
        <f t="shared" si="9"/>
        <v>nicht wetten</v>
      </c>
      <c r="L179" t="str">
        <f t="shared" si="10"/>
        <v>verl</v>
      </c>
      <c r="O179" t="str">
        <f t="shared" si="11"/>
        <v/>
      </c>
    </row>
    <row r="180" spans="1:15" x14ac:dyDescent="0.3">
      <c r="A180">
        <v>180</v>
      </c>
      <c r="B180">
        <v>-0.37417408000000002</v>
      </c>
      <c r="D180">
        <v>0</v>
      </c>
      <c r="F180">
        <f t="shared" si="8"/>
        <v>0.14000624214384641</v>
      </c>
      <c r="I180" t="str">
        <f t="shared" si="9"/>
        <v>nicht wetten</v>
      </c>
      <c r="L180" t="str">
        <f t="shared" si="10"/>
        <v>verl</v>
      </c>
      <c r="O180" t="str">
        <f t="shared" si="11"/>
        <v/>
      </c>
    </row>
    <row r="181" spans="1:15" x14ac:dyDescent="0.3">
      <c r="A181">
        <v>181</v>
      </c>
      <c r="B181">
        <v>0.16103698999999999</v>
      </c>
      <c r="D181">
        <v>3</v>
      </c>
      <c r="F181">
        <f t="shared" si="8"/>
        <v>8.0597109721482596</v>
      </c>
      <c r="I181" t="str">
        <f t="shared" si="9"/>
        <v>nicht wetten</v>
      </c>
      <c r="L181" t="str">
        <f t="shared" si="10"/>
        <v>verl</v>
      </c>
      <c r="O181" t="str">
        <f t="shared" si="11"/>
        <v/>
      </c>
    </row>
    <row r="182" spans="1:15" x14ac:dyDescent="0.3">
      <c r="A182">
        <v>182</v>
      </c>
      <c r="B182">
        <v>0.52786012999999998</v>
      </c>
      <c r="D182">
        <v>1</v>
      </c>
      <c r="F182">
        <f t="shared" si="8"/>
        <v>0.22291605684361693</v>
      </c>
      <c r="I182" t="str">
        <f t="shared" si="9"/>
        <v>nicht wetten</v>
      </c>
      <c r="L182" t="str">
        <f t="shared" si="10"/>
        <v>verl</v>
      </c>
      <c r="O182" t="str">
        <f t="shared" si="11"/>
        <v/>
      </c>
    </row>
    <row r="183" spans="1:15" x14ac:dyDescent="0.3">
      <c r="A183">
        <v>183</v>
      </c>
      <c r="B183">
        <v>-2.4172752599999998</v>
      </c>
      <c r="D183">
        <v>-5</v>
      </c>
      <c r="F183">
        <f t="shared" si="8"/>
        <v>6.6704670826080683</v>
      </c>
      <c r="I183" t="str">
        <f t="shared" si="9"/>
        <v/>
      </c>
      <c r="L183" t="str">
        <f t="shared" si="10"/>
        <v>gew</v>
      </c>
      <c r="O183" t="str">
        <f t="shared" si="11"/>
        <v>gew</v>
      </c>
    </row>
    <row r="184" spans="1:15" x14ac:dyDescent="0.3">
      <c r="A184">
        <v>184</v>
      </c>
      <c r="B184">
        <v>-1.3364796999999999</v>
      </c>
      <c r="D184">
        <v>-3</v>
      </c>
      <c r="F184">
        <f t="shared" si="8"/>
        <v>2.7672997885120902</v>
      </c>
      <c r="I184" t="str">
        <f t="shared" si="9"/>
        <v>nicht wetten</v>
      </c>
      <c r="L184" t="str">
        <f t="shared" si="10"/>
        <v>verl</v>
      </c>
      <c r="O184" t="str">
        <f t="shared" si="11"/>
        <v/>
      </c>
    </row>
    <row r="185" spans="1:15" x14ac:dyDescent="0.3">
      <c r="A185">
        <v>185</v>
      </c>
      <c r="B185">
        <v>0.16464321000000001</v>
      </c>
      <c r="D185">
        <v>-1</v>
      </c>
      <c r="F185">
        <f t="shared" si="8"/>
        <v>1.3563938065991039</v>
      </c>
      <c r="I185" t="str">
        <f t="shared" si="9"/>
        <v>nicht wetten</v>
      </c>
      <c r="L185" t="str">
        <f t="shared" si="10"/>
        <v>verl</v>
      </c>
      <c r="O185" t="str">
        <f t="shared" si="11"/>
        <v/>
      </c>
    </row>
    <row r="186" spans="1:15" x14ac:dyDescent="0.3">
      <c r="A186">
        <v>186</v>
      </c>
      <c r="B186">
        <v>-0.64082092999999996</v>
      </c>
      <c r="D186">
        <v>-1</v>
      </c>
      <c r="F186">
        <f t="shared" si="8"/>
        <v>0.12900960432606493</v>
      </c>
      <c r="I186" t="str">
        <f t="shared" si="9"/>
        <v>nicht wetten</v>
      </c>
      <c r="L186" t="str">
        <f t="shared" si="10"/>
        <v>verl</v>
      </c>
      <c r="O186" t="str">
        <f t="shared" si="11"/>
        <v/>
      </c>
    </row>
    <row r="187" spans="1:15" x14ac:dyDescent="0.3">
      <c r="A187">
        <v>187</v>
      </c>
      <c r="B187">
        <v>-0.63742937</v>
      </c>
      <c r="D187">
        <v>-1</v>
      </c>
      <c r="F187">
        <f t="shared" si="8"/>
        <v>0.1314574617385969</v>
      </c>
      <c r="I187" t="str">
        <f t="shared" si="9"/>
        <v>nicht wetten</v>
      </c>
      <c r="L187" t="str">
        <f t="shared" si="10"/>
        <v>verl</v>
      </c>
      <c r="O187" t="str">
        <f t="shared" si="11"/>
        <v/>
      </c>
    </row>
    <row r="188" spans="1:15" x14ac:dyDescent="0.3">
      <c r="A188">
        <v>188</v>
      </c>
      <c r="B188">
        <v>0.89792667000000004</v>
      </c>
      <c r="D188">
        <v>1</v>
      </c>
      <c r="F188">
        <f t="shared" si="8"/>
        <v>1.0418964697288893E-2</v>
      </c>
      <c r="I188" t="str">
        <f t="shared" si="9"/>
        <v>nicht wetten</v>
      </c>
      <c r="L188" t="str">
        <f t="shared" si="10"/>
        <v>verl</v>
      </c>
      <c r="O188" t="str">
        <f t="shared" si="11"/>
        <v/>
      </c>
    </row>
    <row r="189" spans="1:15" x14ac:dyDescent="0.3">
      <c r="A189">
        <v>189</v>
      </c>
      <c r="B189">
        <v>0.31007224</v>
      </c>
      <c r="D189">
        <v>0</v>
      </c>
      <c r="F189">
        <f t="shared" si="8"/>
        <v>9.6144794018617599E-2</v>
      </c>
      <c r="I189" t="str">
        <f t="shared" si="9"/>
        <v>nicht wetten</v>
      </c>
      <c r="L189" t="str">
        <f t="shared" si="10"/>
        <v>verl</v>
      </c>
      <c r="O189" t="str">
        <f t="shared" si="11"/>
        <v/>
      </c>
    </row>
    <row r="190" spans="1:15" x14ac:dyDescent="0.3">
      <c r="A190">
        <v>190</v>
      </c>
      <c r="B190">
        <v>-0.60818415999999997</v>
      </c>
      <c r="D190">
        <v>-1</v>
      </c>
      <c r="F190">
        <f t="shared" si="8"/>
        <v>0.15351965247490562</v>
      </c>
      <c r="I190" t="str">
        <f t="shared" si="9"/>
        <v>nicht wetten</v>
      </c>
      <c r="L190" t="str">
        <f t="shared" si="10"/>
        <v>verl</v>
      </c>
      <c r="O190" t="str">
        <f t="shared" si="11"/>
        <v/>
      </c>
    </row>
    <row r="191" spans="1:15" x14ac:dyDescent="0.3">
      <c r="A191">
        <v>191</v>
      </c>
      <c r="B191">
        <v>-0.62354248999999995</v>
      </c>
      <c r="D191">
        <v>-2</v>
      </c>
      <c r="F191">
        <f t="shared" si="8"/>
        <v>1.8946352768354002</v>
      </c>
      <c r="I191" t="str">
        <f t="shared" si="9"/>
        <v>nicht wetten</v>
      </c>
      <c r="L191" t="str">
        <f t="shared" si="10"/>
        <v>verl</v>
      </c>
      <c r="O191" t="str">
        <f t="shared" si="11"/>
        <v/>
      </c>
    </row>
    <row r="192" spans="1:15" x14ac:dyDescent="0.3">
      <c r="A192">
        <v>192</v>
      </c>
      <c r="B192">
        <v>0.67986325999999997</v>
      </c>
      <c r="D192">
        <v>-2</v>
      </c>
      <c r="F192">
        <f t="shared" si="8"/>
        <v>7.1816670922978272</v>
      </c>
      <c r="I192" t="str">
        <f t="shared" si="9"/>
        <v>nicht wetten</v>
      </c>
      <c r="L192" t="str">
        <f t="shared" si="10"/>
        <v>verl</v>
      </c>
      <c r="O192" t="str">
        <f t="shared" si="11"/>
        <v/>
      </c>
    </row>
    <row r="193" spans="1:15" x14ac:dyDescent="0.3">
      <c r="A193">
        <v>193</v>
      </c>
      <c r="B193">
        <v>-1.15647733</v>
      </c>
      <c r="D193">
        <v>-2</v>
      </c>
      <c r="F193">
        <f t="shared" si="8"/>
        <v>0.71153049480392894</v>
      </c>
      <c r="I193" t="str">
        <f t="shared" si="9"/>
        <v>nicht wetten</v>
      </c>
      <c r="L193" t="str">
        <f t="shared" si="10"/>
        <v>verl</v>
      </c>
      <c r="O193" t="str">
        <f t="shared" si="11"/>
        <v/>
      </c>
    </row>
    <row r="194" spans="1:15" x14ac:dyDescent="0.3">
      <c r="A194">
        <v>194</v>
      </c>
      <c r="B194">
        <v>-0.23376079999999999</v>
      </c>
      <c r="D194">
        <v>0</v>
      </c>
      <c r="F194">
        <f t="shared" ref="F194:F256" si="12">(B194-D194)^2</f>
        <v>5.4644111616639998E-2</v>
      </c>
      <c r="I194" t="str">
        <f t="shared" ref="I194:I256" si="13">IF(AND(B194&gt;-($S$6),B194&lt;($S$6)),"nicht wetten","")</f>
        <v>nicht wetten</v>
      </c>
      <c r="L194" t="str">
        <f t="shared" ref="L194:L256" si="14">IF(AND(I194="",(B194*D194)&gt;0),"gew","verl")</f>
        <v>verl</v>
      </c>
      <c r="O194" t="str">
        <f t="shared" ref="O194:O256" si="15">IF(I194="",L194,"")</f>
        <v/>
      </c>
    </row>
    <row r="195" spans="1:15" x14ac:dyDescent="0.3">
      <c r="A195">
        <v>195</v>
      </c>
      <c r="B195">
        <v>-0.53985817000000003</v>
      </c>
      <c r="D195">
        <v>-1</v>
      </c>
      <c r="F195">
        <f t="shared" si="12"/>
        <v>0.21173050371574886</v>
      </c>
      <c r="I195" t="str">
        <f t="shared" si="13"/>
        <v>nicht wetten</v>
      </c>
      <c r="L195" t="str">
        <f t="shared" si="14"/>
        <v>verl</v>
      </c>
      <c r="O195" t="str">
        <f t="shared" si="15"/>
        <v/>
      </c>
    </row>
    <row r="196" spans="1:15" x14ac:dyDescent="0.3">
      <c r="A196">
        <v>196</v>
      </c>
      <c r="B196">
        <v>0.82456757000000003</v>
      </c>
      <c r="D196">
        <v>1</v>
      </c>
      <c r="F196">
        <f t="shared" si="12"/>
        <v>3.077653749570489E-2</v>
      </c>
      <c r="I196" t="str">
        <f t="shared" si="13"/>
        <v>nicht wetten</v>
      </c>
      <c r="L196" t="str">
        <f t="shared" si="14"/>
        <v>verl</v>
      </c>
      <c r="O196" t="str">
        <f t="shared" si="15"/>
        <v/>
      </c>
    </row>
    <row r="197" spans="1:15" x14ac:dyDescent="0.3">
      <c r="A197">
        <v>197</v>
      </c>
      <c r="B197">
        <v>0.66152840000000002</v>
      </c>
      <c r="D197">
        <v>1</v>
      </c>
      <c r="F197">
        <f t="shared" si="12"/>
        <v>0.11456302400655999</v>
      </c>
      <c r="I197" t="str">
        <f t="shared" si="13"/>
        <v>nicht wetten</v>
      </c>
      <c r="L197" t="str">
        <f t="shared" si="14"/>
        <v>verl</v>
      </c>
      <c r="O197" t="str">
        <f t="shared" si="15"/>
        <v/>
      </c>
    </row>
    <row r="198" spans="1:15" x14ac:dyDescent="0.3">
      <c r="A198">
        <v>198</v>
      </c>
      <c r="B198">
        <v>0.83096152999999995</v>
      </c>
      <c r="D198">
        <v>2</v>
      </c>
      <c r="F198">
        <f t="shared" si="12"/>
        <v>1.3666509443399411</v>
      </c>
      <c r="I198" t="str">
        <f t="shared" si="13"/>
        <v>nicht wetten</v>
      </c>
      <c r="L198" t="str">
        <f t="shared" si="14"/>
        <v>verl</v>
      </c>
      <c r="O198" t="str">
        <f t="shared" si="15"/>
        <v/>
      </c>
    </row>
    <row r="199" spans="1:15" x14ac:dyDescent="0.3">
      <c r="A199">
        <v>199</v>
      </c>
      <c r="B199">
        <v>-0.13209419999999999</v>
      </c>
      <c r="D199">
        <v>-1</v>
      </c>
      <c r="F199">
        <f t="shared" si="12"/>
        <v>0.75326047767363991</v>
      </c>
      <c r="I199" t="str">
        <f t="shared" si="13"/>
        <v>nicht wetten</v>
      </c>
      <c r="L199" t="str">
        <f t="shared" si="14"/>
        <v>verl</v>
      </c>
      <c r="O199" t="str">
        <f t="shared" si="15"/>
        <v/>
      </c>
    </row>
    <row r="200" spans="1:15" x14ac:dyDescent="0.3">
      <c r="A200">
        <v>200</v>
      </c>
      <c r="B200">
        <v>1.11121884</v>
      </c>
      <c r="D200">
        <v>2</v>
      </c>
      <c r="F200">
        <f t="shared" si="12"/>
        <v>0.78993195037094555</v>
      </c>
      <c r="I200" t="str">
        <f t="shared" si="13"/>
        <v>nicht wetten</v>
      </c>
      <c r="L200" t="str">
        <f t="shared" si="14"/>
        <v>verl</v>
      </c>
      <c r="O200" t="str">
        <f t="shared" si="15"/>
        <v/>
      </c>
    </row>
    <row r="201" spans="1:15" x14ac:dyDescent="0.3">
      <c r="A201">
        <v>201</v>
      </c>
      <c r="B201">
        <v>0.14588909999999999</v>
      </c>
      <c r="D201">
        <v>0</v>
      </c>
      <c r="F201">
        <f t="shared" si="12"/>
        <v>2.1283629498809999E-2</v>
      </c>
      <c r="I201" t="str">
        <f t="shared" si="13"/>
        <v>nicht wetten</v>
      </c>
      <c r="L201" t="str">
        <f t="shared" si="14"/>
        <v>verl</v>
      </c>
      <c r="O201" t="str">
        <f t="shared" si="15"/>
        <v/>
      </c>
    </row>
    <row r="202" spans="1:15" x14ac:dyDescent="0.3">
      <c r="A202">
        <v>202</v>
      </c>
      <c r="B202">
        <v>0.55870162999999995</v>
      </c>
      <c r="D202">
        <v>1</v>
      </c>
      <c r="F202">
        <f t="shared" si="12"/>
        <v>0.19474425136465695</v>
      </c>
      <c r="I202" t="str">
        <f t="shared" si="13"/>
        <v>nicht wetten</v>
      </c>
      <c r="L202" t="str">
        <f t="shared" si="14"/>
        <v>verl</v>
      </c>
      <c r="O202" t="str">
        <f t="shared" si="15"/>
        <v/>
      </c>
    </row>
    <row r="203" spans="1:15" x14ac:dyDescent="0.3">
      <c r="A203">
        <v>203</v>
      </c>
      <c r="B203">
        <v>0.24205784</v>
      </c>
      <c r="D203">
        <v>1</v>
      </c>
      <c r="F203">
        <f t="shared" si="12"/>
        <v>0.57447631790546561</v>
      </c>
      <c r="I203" t="str">
        <f t="shared" si="13"/>
        <v>nicht wetten</v>
      </c>
      <c r="L203" t="str">
        <f t="shared" si="14"/>
        <v>verl</v>
      </c>
      <c r="O203" t="str">
        <f t="shared" si="15"/>
        <v/>
      </c>
    </row>
    <row r="204" spans="1:15" x14ac:dyDescent="0.3">
      <c r="A204">
        <v>204</v>
      </c>
      <c r="B204">
        <v>0.51340043000000002</v>
      </c>
      <c r="D204">
        <v>0</v>
      </c>
      <c r="F204">
        <f t="shared" si="12"/>
        <v>0.26358000152418493</v>
      </c>
      <c r="I204" t="str">
        <f t="shared" si="13"/>
        <v>nicht wetten</v>
      </c>
      <c r="L204" t="str">
        <f t="shared" si="14"/>
        <v>verl</v>
      </c>
      <c r="O204" t="str">
        <f t="shared" si="15"/>
        <v/>
      </c>
    </row>
    <row r="205" spans="1:15" x14ac:dyDescent="0.3">
      <c r="A205">
        <v>205</v>
      </c>
      <c r="B205">
        <v>-0.28423684999999999</v>
      </c>
      <c r="D205">
        <v>0</v>
      </c>
      <c r="F205">
        <f t="shared" si="12"/>
        <v>8.0790586897922498E-2</v>
      </c>
      <c r="I205" t="str">
        <f t="shared" si="13"/>
        <v>nicht wetten</v>
      </c>
      <c r="L205" t="str">
        <f t="shared" si="14"/>
        <v>verl</v>
      </c>
      <c r="O205" t="str">
        <f t="shared" si="15"/>
        <v/>
      </c>
    </row>
    <row r="206" spans="1:15" x14ac:dyDescent="0.3">
      <c r="A206">
        <v>206</v>
      </c>
      <c r="B206">
        <v>1.59554785</v>
      </c>
      <c r="D206">
        <v>4</v>
      </c>
      <c r="F206">
        <f t="shared" si="12"/>
        <v>5.7813901416396227</v>
      </c>
      <c r="I206" t="str">
        <f t="shared" si="13"/>
        <v/>
      </c>
      <c r="L206" t="str">
        <f t="shared" si="14"/>
        <v>gew</v>
      </c>
      <c r="O206" t="str">
        <f t="shared" si="15"/>
        <v>gew</v>
      </c>
    </row>
    <row r="207" spans="1:15" x14ac:dyDescent="0.3">
      <c r="A207">
        <v>207</v>
      </c>
      <c r="B207">
        <v>5.5369979999999999E-2</v>
      </c>
      <c r="D207">
        <v>0</v>
      </c>
      <c r="F207">
        <f t="shared" si="12"/>
        <v>3.0658346852003998E-3</v>
      </c>
      <c r="I207" t="str">
        <f t="shared" si="13"/>
        <v>nicht wetten</v>
      </c>
      <c r="L207" t="str">
        <f t="shared" si="14"/>
        <v>verl</v>
      </c>
      <c r="O207" t="str">
        <f t="shared" si="15"/>
        <v/>
      </c>
    </row>
    <row r="208" spans="1:15" x14ac:dyDescent="0.3">
      <c r="A208">
        <v>208</v>
      </c>
      <c r="B208">
        <v>-0.32027568000000001</v>
      </c>
      <c r="D208">
        <v>-2</v>
      </c>
      <c r="F208">
        <f t="shared" si="12"/>
        <v>2.8214737911994625</v>
      </c>
      <c r="I208" t="str">
        <f t="shared" si="13"/>
        <v>nicht wetten</v>
      </c>
      <c r="L208" t="str">
        <f t="shared" si="14"/>
        <v>verl</v>
      </c>
      <c r="O208" t="str">
        <f t="shared" si="15"/>
        <v/>
      </c>
    </row>
    <row r="209" spans="1:15" x14ac:dyDescent="0.3">
      <c r="A209">
        <v>209</v>
      </c>
      <c r="B209">
        <v>0.94651178000000002</v>
      </c>
      <c r="D209">
        <v>4</v>
      </c>
      <c r="F209">
        <f t="shared" si="12"/>
        <v>9.3237903096787704</v>
      </c>
      <c r="I209" t="str">
        <f t="shared" si="13"/>
        <v>nicht wetten</v>
      </c>
      <c r="L209" t="str">
        <f t="shared" si="14"/>
        <v>verl</v>
      </c>
      <c r="O209" t="str">
        <f t="shared" si="15"/>
        <v/>
      </c>
    </row>
    <row r="210" spans="1:15" x14ac:dyDescent="0.3">
      <c r="A210">
        <v>210</v>
      </c>
      <c r="B210">
        <v>-0.69764024000000002</v>
      </c>
      <c r="D210">
        <v>-2</v>
      </c>
      <c r="F210">
        <f t="shared" si="12"/>
        <v>1.6961409444672573</v>
      </c>
      <c r="I210" t="str">
        <f t="shared" si="13"/>
        <v>nicht wetten</v>
      </c>
      <c r="L210" t="str">
        <f t="shared" si="14"/>
        <v>verl</v>
      </c>
      <c r="O210" t="str">
        <f t="shared" si="15"/>
        <v/>
      </c>
    </row>
    <row r="211" spans="1:15" x14ac:dyDescent="0.3">
      <c r="A211">
        <v>211</v>
      </c>
      <c r="B211">
        <v>0.50828905999999996</v>
      </c>
      <c r="D211">
        <v>1</v>
      </c>
      <c r="F211">
        <f t="shared" si="12"/>
        <v>0.24177964851568365</v>
      </c>
      <c r="I211" t="str">
        <f t="shared" si="13"/>
        <v>nicht wetten</v>
      </c>
      <c r="L211" t="str">
        <f t="shared" si="14"/>
        <v>verl</v>
      </c>
      <c r="O211" t="str">
        <f t="shared" si="15"/>
        <v/>
      </c>
    </row>
    <row r="212" spans="1:15" x14ac:dyDescent="0.3">
      <c r="A212">
        <v>212</v>
      </c>
      <c r="B212">
        <v>0.97068452000000005</v>
      </c>
      <c r="D212">
        <v>2</v>
      </c>
      <c r="F212">
        <f t="shared" si="12"/>
        <v>1.0594903573676302</v>
      </c>
      <c r="I212" t="str">
        <f t="shared" si="13"/>
        <v>nicht wetten</v>
      </c>
      <c r="L212" t="str">
        <f t="shared" si="14"/>
        <v>verl</v>
      </c>
      <c r="O212" t="str">
        <f t="shared" si="15"/>
        <v/>
      </c>
    </row>
    <row r="213" spans="1:15" x14ac:dyDescent="0.3">
      <c r="A213">
        <v>213</v>
      </c>
      <c r="B213">
        <v>0.31597251999999998</v>
      </c>
      <c r="D213">
        <v>0</v>
      </c>
      <c r="F213">
        <f t="shared" si="12"/>
        <v>9.9838633395150381E-2</v>
      </c>
      <c r="I213" t="str">
        <f t="shared" si="13"/>
        <v>nicht wetten</v>
      </c>
      <c r="L213" t="str">
        <f t="shared" si="14"/>
        <v>verl</v>
      </c>
      <c r="O213" t="str">
        <f t="shared" si="15"/>
        <v/>
      </c>
    </row>
    <row r="214" spans="1:15" x14ac:dyDescent="0.3">
      <c r="A214">
        <v>214</v>
      </c>
      <c r="B214">
        <v>-1.5966433499999999</v>
      </c>
      <c r="D214">
        <v>-2</v>
      </c>
      <c r="F214">
        <f t="shared" si="12"/>
        <v>0.16269658709922258</v>
      </c>
      <c r="I214" t="str">
        <f t="shared" si="13"/>
        <v/>
      </c>
      <c r="L214" t="str">
        <f t="shared" si="14"/>
        <v>gew</v>
      </c>
      <c r="O214" t="str">
        <f t="shared" si="15"/>
        <v>gew</v>
      </c>
    </row>
    <row r="215" spans="1:15" x14ac:dyDescent="0.3">
      <c r="A215">
        <v>215</v>
      </c>
      <c r="B215">
        <v>0.23704364</v>
      </c>
      <c r="D215">
        <v>0</v>
      </c>
      <c r="F215">
        <f t="shared" si="12"/>
        <v>5.6189687264449603E-2</v>
      </c>
      <c r="I215" t="str">
        <f t="shared" si="13"/>
        <v>nicht wetten</v>
      </c>
      <c r="L215" t="str">
        <f t="shared" si="14"/>
        <v>verl</v>
      </c>
      <c r="O215" t="str">
        <f t="shared" si="15"/>
        <v/>
      </c>
    </row>
    <row r="216" spans="1:15" x14ac:dyDescent="0.3">
      <c r="A216">
        <v>216</v>
      </c>
      <c r="B216">
        <v>-0.11567384</v>
      </c>
      <c r="D216">
        <v>2</v>
      </c>
      <c r="F216">
        <f t="shared" si="12"/>
        <v>4.4760757972603455</v>
      </c>
      <c r="I216" t="str">
        <f t="shared" si="13"/>
        <v>nicht wetten</v>
      </c>
      <c r="L216" t="str">
        <f t="shared" si="14"/>
        <v>verl</v>
      </c>
      <c r="O216" t="str">
        <f t="shared" si="15"/>
        <v/>
      </c>
    </row>
    <row r="217" spans="1:15" x14ac:dyDescent="0.3">
      <c r="A217">
        <v>217</v>
      </c>
      <c r="B217">
        <v>-0.37787217000000001</v>
      </c>
      <c r="D217">
        <v>0</v>
      </c>
      <c r="F217">
        <f t="shared" si="12"/>
        <v>0.14278737686050891</v>
      </c>
      <c r="I217" t="str">
        <f t="shared" si="13"/>
        <v>nicht wetten</v>
      </c>
      <c r="L217" t="str">
        <f t="shared" si="14"/>
        <v>verl</v>
      </c>
      <c r="O217" t="str">
        <f t="shared" si="15"/>
        <v/>
      </c>
    </row>
    <row r="218" spans="1:15" x14ac:dyDescent="0.3">
      <c r="A218">
        <v>218</v>
      </c>
      <c r="B218">
        <v>-2.3493359200000001</v>
      </c>
      <c r="D218">
        <v>-4</v>
      </c>
      <c r="F218">
        <f t="shared" si="12"/>
        <v>2.724691905002246</v>
      </c>
      <c r="I218" t="str">
        <f t="shared" si="13"/>
        <v/>
      </c>
      <c r="L218" t="str">
        <f t="shared" si="14"/>
        <v>gew</v>
      </c>
      <c r="O218" t="str">
        <f t="shared" si="15"/>
        <v>gew</v>
      </c>
    </row>
    <row r="219" spans="1:15" x14ac:dyDescent="0.3">
      <c r="A219">
        <v>219</v>
      </c>
      <c r="B219">
        <v>-0.69877685</v>
      </c>
      <c r="D219">
        <v>-1</v>
      </c>
      <c r="F219">
        <f t="shared" si="12"/>
        <v>9.0735386095922493E-2</v>
      </c>
      <c r="I219" t="str">
        <f t="shared" si="13"/>
        <v>nicht wetten</v>
      </c>
      <c r="L219" t="str">
        <f t="shared" si="14"/>
        <v>verl</v>
      </c>
      <c r="O219" t="str">
        <f t="shared" si="15"/>
        <v/>
      </c>
    </row>
    <row r="220" spans="1:15" x14ac:dyDescent="0.3">
      <c r="A220">
        <v>220</v>
      </c>
      <c r="B220">
        <v>0.96464207999999996</v>
      </c>
      <c r="D220">
        <v>1</v>
      </c>
      <c r="F220">
        <f t="shared" si="12"/>
        <v>1.2501825067264031E-3</v>
      </c>
      <c r="I220" t="str">
        <f t="shared" si="13"/>
        <v>nicht wetten</v>
      </c>
      <c r="L220" t="str">
        <f t="shared" si="14"/>
        <v>verl</v>
      </c>
      <c r="O220" t="str">
        <f t="shared" si="15"/>
        <v/>
      </c>
    </row>
    <row r="221" spans="1:15" x14ac:dyDescent="0.3">
      <c r="A221">
        <v>221</v>
      </c>
      <c r="B221">
        <v>9.1462710000000003E-2</v>
      </c>
      <c r="D221">
        <v>-1</v>
      </c>
      <c r="F221">
        <f t="shared" si="12"/>
        <v>1.1912908473205441</v>
      </c>
      <c r="I221" t="str">
        <f t="shared" si="13"/>
        <v>nicht wetten</v>
      </c>
      <c r="L221" t="str">
        <f t="shared" si="14"/>
        <v>verl</v>
      </c>
      <c r="O221" t="str">
        <f t="shared" si="15"/>
        <v/>
      </c>
    </row>
    <row r="222" spans="1:15" x14ac:dyDescent="0.3">
      <c r="A222">
        <v>222</v>
      </c>
      <c r="B222">
        <v>0.30714988999999998</v>
      </c>
      <c r="D222">
        <v>0</v>
      </c>
      <c r="F222">
        <f t="shared" si="12"/>
        <v>9.4341054927012086E-2</v>
      </c>
      <c r="I222" t="str">
        <f t="shared" si="13"/>
        <v>nicht wetten</v>
      </c>
      <c r="L222" t="str">
        <f t="shared" si="14"/>
        <v>verl</v>
      </c>
      <c r="O222" t="str">
        <f t="shared" si="15"/>
        <v/>
      </c>
    </row>
    <row r="223" spans="1:15" x14ac:dyDescent="0.3">
      <c r="A223">
        <v>223</v>
      </c>
      <c r="B223">
        <v>0.28117525999999998</v>
      </c>
      <c r="D223">
        <v>1</v>
      </c>
      <c r="F223">
        <f t="shared" si="12"/>
        <v>0.51670900683606769</v>
      </c>
      <c r="I223" t="str">
        <f t="shared" si="13"/>
        <v>nicht wetten</v>
      </c>
      <c r="L223" t="str">
        <f t="shared" si="14"/>
        <v>verl</v>
      </c>
      <c r="O223" t="str">
        <f t="shared" si="15"/>
        <v/>
      </c>
    </row>
    <row r="224" spans="1:15" x14ac:dyDescent="0.3">
      <c r="A224">
        <v>224</v>
      </c>
      <c r="B224">
        <v>0.77754319000000005</v>
      </c>
      <c r="D224">
        <v>1</v>
      </c>
      <c r="F224">
        <f t="shared" si="12"/>
        <v>4.948703231537608E-2</v>
      </c>
      <c r="I224" t="str">
        <f t="shared" si="13"/>
        <v>nicht wetten</v>
      </c>
      <c r="L224" t="str">
        <f t="shared" si="14"/>
        <v>verl</v>
      </c>
      <c r="O224" t="str">
        <f t="shared" si="15"/>
        <v/>
      </c>
    </row>
    <row r="225" spans="1:15" x14ac:dyDescent="0.3">
      <c r="A225">
        <v>225</v>
      </c>
      <c r="B225">
        <v>-0.25094538</v>
      </c>
      <c r="D225">
        <v>0</v>
      </c>
      <c r="F225">
        <f t="shared" si="12"/>
        <v>6.29735837433444E-2</v>
      </c>
      <c r="I225" t="str">
        <f t="shared" si="13"/>
        <v>nicht wetten</v>
      </c>
      <c r="L225" t="str">
        <f t="shared" si="14"/>
        <v>verl</v>
      </c>
      <c r="O225" t="str">
        <f t="shared" si="15"/>
        <v/>
      </c>
    </row>
    <row r="226" spans="1:15" x14ac:dyDescent="0.3">
      <c r="A226">
        <v>226</v>
      </c>
      <c r="B226">
        <v>-0.23749454</v>
      </c>
      <c r="D226">
        <v>-2</v>
      </c>
      <c r="F226">
        <f t="shared" si="12"/>
        <v>3.1064254965298117</v>
      </c>
      <c r="I226" t="str">
        <f t="shared" si="13"/>
        <v>nicht wetten</v>
      </c>
      <c r="L226" t="str">
        <f t="shared" si="14"/>
        <v>verl</v>
      </c>
      <c r="O226" t="str">
        <f t="shared" si="15"/>
        <v/>
      </c>
    </row>
    <row r="227" spans="1:15" x14ac:dyDescent="0.3">
      <c r="A227">
        <v>227</v>
      </c>
      <c r="B227">
        <v>1.74184512</v>
      </c>
      <c r="D227">
        <v>3</v>
      </c>
      <c r="F227">
        <f t="shared" si="12"/>
        <v>1.5829537020678144</v>
      </c>
      <c r="I227" t="str">
        <f t="shared" si="13"/>
        <v/>
      </c>
      <c r="L227" t="str">
        <f t="shared" si="14"/>
        <v>gew</v>
      </c>
      <c r="O227" t="str">
        <f t="shared" si="15"/>
        <v>gew</v>
      </c>
    </row>
    <row r="228" spans="1:15" x14ac:dyDescent="0.3">
      <c r="A228">
        <v>228</v>
      </c>
      <c r="B228">
        <v>1.5961734000000001</v>
      </c>
      <c r="D228">
        <v>3</v>
      </c>
      <c r="F228">
        <f t="shared" si="12"/>
        <v>1.9707291228675599</v>
      </c>
      <c r="I228" t="str">
        <f t="shared" si="13"/>
        <v/>
      </c>
      <c r="L228" t="str">
        <f t="shared" si="14"/>
        <v>gew</v>
      </c>
      <c r="O228" t="str">
        <f t="shared" si="15"/>
        <v>gew</v>
      </c>
    </row>
    <row r="229" spans="1:15" x14ac:dyDescent="0.3">
      <c r="A229">
        <v>229</v>
      </c>
      <c r="B229">
        <v>-0.56261826000000004</v>
      </c>
      <c r="D229">
        <v>-2</v>
      </c>
      <c r="F229">
        <f t="shared" si="12"/>
        <v>2.0660662664854277</v>
      </c>
      <c r="I229" t="str">
        <f t="shared" si="13"/>
        <v>nicht wetten</v>
      </c>
      <c r="L229" t="str">
        <f t="shared" si="14"/>
        <v>verl</v>
      </c>
      <c r="O229" t="str">
        <f t="shared" si="15"/>
        <v/>
      </c>
    </row>
    <row r="230" spans="1:15" x14ac:dyDescent="0.3">
      <c r="A230">
        <v>230</v>
      </c>
      <c r="B230">
        <v>1.4713285199999999</v>
      </c>
      <c r="D230">
        <v>3</v>
      </c>
      <c r="F230">
        <f t="shared" si="12"/>
        <v>2.3368364937653907</v>
      </c>
      <c r="I230" t="str">
        <f t="shared" si="13"/>
        <v>nicht wetten</v>
      </c>
      <c r="L230" t="str">
        <f t="shared" si="14"/>
        <v>verl</v>
      </c>
      <c r="O230" t="str">
        <f t="shared" si="15"/>
        <v/>
      </c>
    </row>
    <row r="231" spans="1:15" x14ac:dyDescent="0.3">
      <c r="A231">
        <v>231</v>
      </c>
      <c r="B231">
        <v>-1.4174926000000001</v>
      </c>
      <c r="D231">
        <v>-5</v>
      </c>
      <c r="F231">
        <f t="shared" si="12"/>
        <v>12.83435927105476</v>
      </c>
      <c r="I231" t="str">
        <f t="shared" si="13"/>
        <v>nicht wetten</v>
      </c>
      <c r="L231" t="str">
        <f t="shared" si="14"/>
        <v>verl</v>
      </c>
      <c r="O231" t="str">
        <f t="shared" si="15"/>
        <v/>
      </c>
    </row>
    <row r="232" spans="1:15" x14ac:dyDescent="0.3">
      <c r="A232">
        <v>232</v>
      </c>
      <c r="B232">
        <v>0.43306584999999997</v>
      </c>
      <c r="D232">
        <v>2</v>
      </c>
      <c r="F232">
        <f t="shared" si="12"/>
        <v>2.4552826304362227</v>
      </c>
      <c r="I232" t="str">
        <f t="shared" si="13"/>
        <v>nicht wetten</v>
      </c>
      <c r="L232" t="str">
        <f t="shared" si="14"/>
        <v>verl</v>
      </c>
      <c r="O232" t="str">
        <f t="shared" si="15"/>
        <v/>
      </c>
    </row>
    <row r="233" spans="1:15" x14ac:dyDescent="0.3">
      <c r="A233">
        <v>233</v>
      </c>
      <c r="B233">
        <v>-0.2379434</v>
      </c>
      <c r="D233">
        <v>0</v>
      </c>
      <c r="F233">
        <f t="shared" si="12"/>
        <v>5.6617061603559997E-2</v>
      </c>
      <c r="I233" t="str">
        <f t="shared" si="13"/>
        <v>nicht wetten</v>
      </c>
      <c r="L233" t="str">
        <f t="shared" si="14"/>
        <v>verl</v>
      </c>
      <c r="O233" t="str">
        <f t="shared" si="15"/>
        <v/>
      </c>
    </row>
    <row r="234" spans="1:15" x14ac:dyDescent="0.3">
      <c r="A234">
        <v>234</v>
      </c>
      <c r="B234">
        <v>1.0316983900000001</v>
      </c>
      <c r="D234">
        <v>2</v>
      </c>
      <c r="F234">
        <f t="shared" si="12"/>
        <v>0.937608007928592</v>
      </c>
      <c r="I234" t="str">
        <f t="shared" si="13"/>
        <v>nicht wetten</v>
      </c>
      <c r="L234" t="str">
        <f t="shared" si="14"/>
        <v>verl</v>
      </c>
      <c r="O234" t="str">
        <f t="shared" si="15"/>
        <v/>
      </c>
    </row>
    <row r="235" spans="1:15" x14ac:dyDescent="0.3">
      <c r="A235">
        <v>235</v>
      </c>
      <c r="B235">
        <v>0.9255468</v>
      </c>
      <c r="D235">
        <v>2</v>
      </c>
      <c r="F235">
        <f t="shared" si="12"/>
        <v>1.1544496789902401</v>
      </c>
      <c r="I235" t="str">
        <f t="shared" si="13"/>
        <v>nicht wetten</v>
      </c>
      <c r="L235" t="str">
        <f t="shared" si="14"/>
        <v>verl</v>
      </c>
      <c r="O235" t="str">
        <f t="shared" si="15"/>
        <v/>
      </c>
    </row>
    <row r="236" spans="1:15" x14ac:dyDescent="0.3">
      <c r="A236">
        <v>236</v>
      </c>
      <c r="B236">
        <v>-0.20667964999999999</v>
      </c>
      <c r="D236">
        <v>1</v>
      </c>
      <c r="F236">
        <f t="shared" si="12"/>
        <v>1.4560757777241222</v>
      </c>
      <c r="I236" t="str">
        <f t="shared" si="13"/>
        <v>nicht wetten</v>
      </c>
      <c r="L236" t="str">
        <f t="shared" si="14"/>
        <v>verl</v>
      </c>
      <c r="O236" t="str">
        <f t="shared" si="15"/>
        <v/>
      </c>
    </row>
    <row r="237" spans="1:15" x14ac:dyDescent="0.3">
      <c r="A237">
        <v>237</v>
      </c>
      <c r="B237">
        <v>-0.49609265000000002</v>
      </c>
      <c r="D237">
        <v>-1</v>
      </c>
      <c r="F237">
        <f t="shared" si="12"/>
        <v>0.2539226173840225</v>
      </c>
      <c r="I237" t="str">
        <f t="shared" si="13"/>
        <v>nicht wetten</v>
      </c>
      <c r="L237" t="str">
        <f t="shared" si="14"/>
        <v>verl</v>
      </c>
      <c r="O237" t="str">
        <f t="shared" si="15"/>
        <v/>
      </c>
    </row>
    <row r="238" spans="1:15" x14ac:dyDescent="0.3">
      <c r="A238">
        <v>238</v>
      </c>
      <c r="B238">
        <v>0.55902686000000001</v>
      </c>
      <c r="D238">
        <v>0</v>
      </c>
      <c r="F238">
        <f t="shared" si="12"/>
        <v>0.31251103020145959</v>
      </c>
      <c r="I238" t="str">
        <f t="shared" si="13"/>
        <v>nicht wetten</v>
      </c>
      <c r="L238" t="str">
        <f t="shared" si="14"/>
        <v>verl</v>
      </c>
      <c r="O238" t="str">
        <f t="shared" si="15"/>
        <v/>
      </c>
    </row>
    <row r="239" spans="1:15" x14ac:dyDescent="0.3">
      <c r="A239">
        <v>239</v>
      </c>
      <c r="B239">
        <v>-0.55446448000000004</v>
      </c>
      <c r="D239">
        <v>-5</v>
      </c>
      <c r="F239">
        <f t="shared" si="12"/>
        <v>19.762786059581671</v>
      </c>
      <c r="I239" t="str">
        <f t="shared" si="13"/>
        <v>nicht wetten</v>
      </c>
      <c r="L239" t="str">
        <f t="shared" si="14"/>
        <v>verl</v>
      </c>
      <c r="O239" t="str">
        <f t="shared" si="15"/>
        <v/>
      </c>
    </row>
    <row r="240" spans="1:15" x14ac:dyDescent="0.3">
      <c r="A240">
        <v>240</v>
      </c>
      <c r="B240">
        <v>0.34448572999999999</v>
      </c>
      <c r="D240">
        <v>1</v>
      </c>
      <c r="F240">
        <f t="shared" si="12"/>
        <v>0.42969895817363296</v>
      </c>
      <c r="I240" t="str">
        <f t="shared" si="13"/>
        <v>nicht wetten</v>
      </c>
      <c r="L240" t="str">
        <f t="shared" si="14"/>
        <v>verl</v>
      </c>
      <c r="O240" t="str">
        <f t="shared" si="15"/>
        <v/>
      </c>
    </row>
    <row r="241" spans="1:15" x14ac:dyDescent="0.3">
      <c r="A241">
        <v>241</v>
      </c>
      <c r="B241">
        <v>-0.65154526000000001</v>
      </c>
      <c r="D241">
        <v>-1</v>
      </c>
      <c r="F241">
        <f t="shared" si="12"/>
        <v>0.12142070582846759</v>
      </c>
      <c r="I241" t="str">
        <f t="shared" si="13"/>
        <v>nicht wetten</v>
      </c>
      <c r="L241" t="str">
        <f t="shared" si="14"/>
        <v>verl</v>
      </c>
      <c r="O241" t="str">
        <f t="shared" si="15"/>
        <v/>
      </c>
    </row>
    <row r="242" spans="1:15" x14ac:dyDescent="0.3">
      <c r="A242">
        <v>242</v>
      </c>
      <c r="B242">
        <v>-1.51025185</v>
      </c>
      <c r="D242">
        <v>-3</v>
      </c>
      <c r="F242">
        <f t="shared" si="12"/>
        <v>2.2193495504284226</v>
      </c>
      <c r="I242" t="str">
        <f t="shared" si="13"/>
        <v/>
      </c>
      <c r="L242" t="str">
        <f t="shared" si="14"/>
        <v>gew</v>
      </c>
      <c r="O242" t="str">
        <f t="shared" si="15"/>
        <v>gew</v>
      </c>
    </row>
    <row r="243" spans="1:15" x14ac:dyDescent="0.3">
      <c r="A243">
        <v>243</v>
      </c>
      <c r="B243">
        <v>0.36718821000000001</v>
      </c>
      <c r="D243">
        <v>1</v>
      </c>
      <c r="F243">
        <f t="shared" si="12"/>
        <v>0.40045076156300408</v>
      </c>
      <c r="I243" t="str">
        <f t="shared" si="13"/>
        <v>nicht wetten</v>
      </c>
      <c r="L243" t="str">
        <f t="shared" si="14"/>
        <v>verl</v>
      </c>
      <c r="O243" t="str">
        <f t="shared" si="15"/>
        <v/>
      </c>
    </row>
    <row r="244" spans="1:15" x14ac:dyDescent="0.3">
      <c r="A244">
        <v>244</v>
      </c>
      <c r="B244">
        <v>-0.18104943000000001</v>
      </c>
      <c r="D244">
        <v>0</v>
      </c>
      <c r="F244">
        <f t="shared" si="12"/>
        <v>3.2778896103324906E-2</v>
      </c>
      <c r="I244" t="str">
        <f t="shared" si="13"/>
        <v>nicht wetten</v>
      </c>
      <c r="L244" t="str">
        <f t="shared" si="14"/>
        <v>verl</v>
      </c>
      <c r="O244" t="str">
        <f t="shared" si="15"/>
        <v/>
      </c>
    </row>
    <row r="245" spans="1:15" x14ac:dyDescent="0.3">
      <c r="A245">
        <v>245</v>
      </c>
      <c r="B245">
        <v>1.6423772299999999</v>
      </c>
      <c r="D245">
        <v>3</v>
      </c>
      <c r="F245">
        <f t="shared" si="12"/>
        <v>1.843139585622473</v>
      </c>
      <c r="I245" t="str">
        <f t="shared" si="13"/>
        <v/>
      </c>
      <c r="L245" t="str">
        <f t="shared" si="14"/>
        <v>gew</v>
      </c>
      <c r="O245" t="str">
        <f t="shared" si="15"/>
        <v>gew</v>
      </c>
    </row>
    <row r="246" spans="1:15" x14ac:dyDescent="0.3">
      <c r="A246">
        <v>246</v>
      </c>
      <c r="B246">
        <v>-0.21085966</v>
      </c>
      <c r="D246">
        <v>-1</v>
      </c>
      <c r="F246">
        <f t="shared" si="12"/>
        <v>0.62274247621531564</v>
      </c>
      <c r="I246" t="str">
        <f t="shared" si="13"/>
        <v>nicht wetten</v>
      </c>
      <c r="L246" t="str">
        <f t="shared" si="14"/>
        <v>verl</v>
      </c>
      <c r="O246" t="str">
        <f t="shared" si="15"/>
        <v/>
      </c>
    </row>
    <row r="247" spans="1:15" x14ac:dyDescent="0.3">
      <c r="A247">
        <v>247</v>
      </c>
      <c r="B247">
        <v>-0.83656090000000005</v>
      </c>
      <c r="D247">
        <v>-1</v>
      </c>
      <c r="F247">
        <f t="shared" si="12"/>
        <v>2.6712339408809984E-2</v>
      </c>
      <c r="I247" t="str">
        <f t="shared" si="13"/>
        <v>nicht wetten</v>
      </c>
      <c r="L247" t="str">
        <f t="shared" si="14"/>
        <v>verl</v>
      </c>
      <c r="O247" t="str">
        <f t="shared" si="15"/>
        <v/>
      </c>
    </row>
    <row r="248" spans="1:15" x14ac:dyDescent="0.3">
      <c r="A248">
        <v>248</v>
      </c>
      <c r="B248">
        <v>-0.45539550000000001</v>
      </c>
      <c r="D248">
        <v>0</v>
      </c>
      <c r="F248">
        <f t="shared" si="12"/>
        <v>0.20738506142025001</v>
      </c>
      <c r="I248" t="str">
        <f t="shared" si="13"/>
        <v>nicht wetten</v>
      </c>
      <c r="L248" t="str">
        <f t="shared" si="14"/>
        <v>verl</v>
      </c>
      <c r="O248" t="str">
        <f t="shared" si="15"/>
        <v/>
      </c>
    </row>
    <row r="249" spans="1:15" x14ac:dyDescent="0.3">
      <c r="A249">
        <v>249</v>
      </c>
      <c r="B249">
        <v>-0.62311932999999997</v>
      </c>
      <c r="D249">
        <v>0</v>
      </c>
      <c r="F249">
        <f t="shared" si="12"/>
        <v>0.38827769941964885</v>
      </c>
      <c r="I249" t="str">
        <f t="shared" si="13"/>
        <v>nicht wetten</v>
      </c>
      <c r="L249" t="str">
        <f t="shared" si="14"/>
        <v>verl</v>
      </c>
      <c r="O249" t="str">
        <f t="shared" si="15"/>
        <v/>
      </c>
    </row>
    <row r="250" spans="1:15" x14ac:dyDescent="0.3">
      <c r="A250">
        <v>250</v>
      </c>
      <c r="B250">
        <v>-2.1724322100000002</v>
      </c>
      <c r="D250">
        <v>-4</v>
      </c>
      <c r="F250">
        <f t="shared" si="12"/>
        <v>3.3400040270454832</v>
      </c>
      <c r="I250" t="str">
        <f t="shared" si="13"/>
        <v/>
      </c>
      <c r="L250" t="str">
        <f t="shared" si="14"/>
        <v>gew</v>
      </c>
      <c r="O250" t="str">
        <f t="shared" si="15"/>
        <v>gew</v>
      </c>
    </row>
    <row r="251" spans="1:15" x14ac:dyDescent="0.3">
      <c r="A251">
        <v>251</v>
      </c>
      <c r="B251">
        <v>-1.69333135</v>
      </c>
      <c r="D251">
        <v>-3</v>
      </c>
      <c r="F251">
        <f t="shared" si="12"/>
        <v>1.7073829608928224</v>
      </c>
      <c r="I251" t="str">
        <f t="shared" si="13"/>
        <v/>
      </c>
      <c r="L251" t="str">
        <f t="shared" si="14"/>
        <v>gew</v>
      </c>
      <c r="O251" t="str">
        <f t="shared" si="15"/>
        <v>gew</v>
      </c>
    </row>
    <row r="252" spans="1:15" x14ac:dyDescent="0.3">
      <c r="A252">
        <v>252</v>
      </c>
      <c r="B252">
        <v>-1.12673259</v>
      </c>
      <c r="D252">
        <v>0</v>
      </c>
      <c r="F252">
        <f t="shared" si="12"/>
        <v>1.2695263293681083</v>
      </c>
      <c r="I252" t="str">
        <f t="shared" si="13"/>
        <v>nicht wetten</v>
      </c>
      <c r="L252" t="str">
        <f t="shared" si="14"/>
        <v>verl</v>
      </c>
      <c r="O252" t="str">
        <f t="shared" si="15"/>
        <v/>
      </c>
    </row>
    <row r="253" spans="1:15" x14ac:dyDescent="0.3">
      <c r="A253">
        <v>253</v>
      </c>
      <c r="B253">
        <v>-0.86414325999999997</v>
      </c>
      <c r="D253">
        <v>2</v>
      </c>
      <c r="F253">
        <f t="shared" si="12"/>
        <v>8.2033166138034286</v>
      </c>
      <c r="I253" t="str">
        <f t="shared" si="13"/>
        <v>nicht wetten</v>
      </c>
      <c r="L253" t="str">
        <f t="shared" si="14"/>
        <v>verl</v>
      </c>
      <c r="O253" t="str">
        <f t="shared" si="15"/>
        <v/>
      </c>
    </row>
    <row r="254" spans="1:15" x14ac:dyDescent="0.3">
      <c r="A254">
        <v>254</v>
      </c>
      <c r="B254">
        <v>-0.87635852000000003</v>
      </c>
      <c r="D254">
        <v>-1</v>
      </c>
      <c r="F254">
        <f t="shared" si="12"/>
        <v>1.5287215576590393E-2</v>
      </c>
      <c r="I254" t="str">
        <f t="shared" si="13"/>
        <v>nicht wetten</v>
      </c>
      <c r="L254" t="str">
        <f t="shared" si="14"/>
        <v>verl</v>
      </c>
      <c r="O254" t="str">
        <f t="shared" si="15"/>
        <v/>
      </c>
    </row>
    <row r="255" spans="1:15" x14ac:dyDescent="0.3">
      <c r="A255">
        <v>255</v>
      </c>
      <c r="B255">
        <v>-0.22647312</v>
      </c>
      <c r="D255">
        <v>0</v>
      </c>
      <c r="F255">
        <f t="shared" si="12"/>
        <v>5.1290074082534401E-2</v>
      </c>
      <c r="I255" t="str">
        <f t="shared" si="13"/>
        <v>nicht wetten</v>
      </c>
      <c r="L255" t="str">
        <f t="shared" si="14"/>
        <v>verl</v>
      </c>
      <c r="O255" t="str">
        <f t="shared" si="15"/>
        <v/>
      </c>
    </row>
    <row r="256" spans="1:15" x14ac:dyDescent="0.3">
      <c r="A256">
        <v>256</v>
      </c>
      <c r="B256">
        <v>-0.45339238999999998</v>
      </c>
      <c r="D256">
        <v>0</v>
      </c>
      <c r="F256">
        <f t="shared" si="12"/>
        <v>0.20556465930991208</v>
      </c>
      <c r="I256" t="str">
        <f t="shared" si="13"/>
        <v>nicht wetten</v>
      </c>
      <c r="L256" t="str">
        <f t="shared" si="14"/>
        <v>verl</v>
      </c>
      <c r="O256" t="str">
        <f t="shared" si="15"/>
        <v/>
      </c>
    </row>
    <row r="257" spans="1:6" x14ac:dyDescent="0.3">
      <c r="F257">
        <f>SUM(F1:F256)</f>
        <v>488.28335865050917</v>
      </c>
    </row>
    <row r="258" spans="1:6" x14ac:dyDescent="0.3">
      <c r="A258" t="s">
        <v>238</v>
      </c>
      <c r="F258">
        <f>F257/256</f>
        <v>1.9073568697285515</v>
      </c>
    </row>
    <row r="259" spans="1:6" x14ac:dyDescent="0.3">
      <c r="F259">
        <f>F258^0.5</f>
        <v>1.3810709140839044</v>
      </c>
    </row>
  </sheetData>
  <conditionalFormatting sqref="O1:O256">
    <cfRule type="cellIs" dxfId="1" priority="2" operator="equal">
      <formula>"verl"</formula>
    </cfRule>
    <cfRule type="cellIs" dxfId="0" priority="3" operator="equal">
      <formula>"gew"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games1304</vt:lpstr>
      <vt:lpstr>Tabelle2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2019-05-19T12:15:35Z</dcterms:modified>
</cp:coreProperties>
</file>