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TimeSeries-Class\"/>
    </mc:Choice>
  </mc:AlternateContent>
  <xr:revisionPtr revIDLastSave="0" documentId="13_ncr:1_{E22AC98F-24ED-4706-BE27-D3D1487382DE}" xr6:coauthVersionLast="47" xr6:coauthVersionMax="47" xr10:uidLastSave="{00000000-0000-0000-0000-000000000000}"/>
  <bookViews>
    <workbookView xWindow="-108" yWindow="-108" windowWidth="23256" windowHeight="12576" tabRatio="933" activeTab="3" xr2:uid="{D82C3CED-3772-4246-B680-140A6B70C50A}"/>
  </bookViews>
  <sheets>
    <sheet name="Simple Average Method Seasonal" sheetId="1" r:id="rId1"/>
    <sheet name="practice Simple Average method " sheetId="5" r:id="rId2"/>
    <sheet name="Ratio to moving Average" sheetId="2" state="hidden" r:id="rId3"/>
    <sheet name="ratio to trend method" sheetId="3" r:id="rId4"/>
    <sheet name="ration to moving average" sheetId="4" r:id="rId5"/>
  </sheets>
  <definedNames>
    <definedName name="Demand">'ratio to trend method'!$D$3:$D$22</definedName>
    <definedName name="index">'ratio to trend method'!$L$4:$M$8</definedName>
    <definedName name="period">'ratio to trend method'!$A$3:$A$22</definedName>
    <definedName name="Quarter">'ratio to trend method'!$C$3:$C$22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4" l="1"/>
  <c r="P9" i="4"/>
  <c r="O9" i="4"/>
  <c r="N9" i="4"/>
  <c r="M9" i="4"/>
  <c r="L9" i="4"/>
  <c r="O12" i="4"/>
  <c r="P8" i="4"/>
  <c r="M8" i="4"/>
  <c r="N8" i="4"/>
  <c r="O8" i="4"/>
  <c r="L8" i="4"/>
  <c r="G12" i="5"/>
  <c r="F12" i="5"/>
  <c r="E12" i="5"/>
  <c r="D12" i="5"/>
  <c r="C12" i="5"/>
  <c r="G11" i="5"/>
  <c r="D11" i="5"/>
  <c r="E11" i="5"/>
  <c r="F11" i="5"/>
  <c r="C11" i="5"/>
  <c r="D10" i="5"/>
  <c r="E10" i="5"/>
  <c r="F10" i="5"/>
  <c r="C10" i="5"/>
  <c r="F11" i="1"/>
  <c r="E11" i="1"/>
  <c r="D11" i="1"/>
  <c r="C11" i="1"/>
  <c r="B11" i="1"/>
  <c r="F10" i="1"/>
  <c r="C10" i="1"/>
  <c r="D10" i="1"/>
  <c r="E10" i="1"/>
  <c r="B10" i="1"/>
  <c r="C9" i="1"/>
  <c r="D9" i="1"/>
  <c r="E9" i="1"/>
  <c r="B9" i="1"/>
  <c r="O7" i="4"/>
  <c r="N7" i="4"/>
  <c r="M7" i="4"/>
  <c r="L7" i="4"/>
  <c r="M6" i="4"/>
  <c r="L6" i="4"/>
  <c r="O5" i="4"/>
  <c r="N5" i="4"/>
  <c r="M5" i="4"/>
  <c r="O4" i="4"/>
  <c r="N4" i="4"/>
  <c r="F10" i="4"/>
  <c r="F8" i="4"/>
  <c r="E8" i="4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3" i="3"/>
  <c r="D23" i="4"/>
  <c r="D21" i="4"/>
  <c r="E22" i="4" s="1"/>
  <c r="F22" i="4" s="1"/>
  <c r="D19" i="4"/>
  <c r="E20" i="4" s="1"/>
  <c r="F20" i="4" s="1"/>
  <c r="D17" i="4"/>
  <c r="D15" i="4"/>
  <c r="E16" i="4" s="1"/>
  <c r="F16" i="4" s="1"/>
  <c r="D13" i="4"/>
  <c r="E12" i="4" s="1"/>
  <c r="F12" i="4" s="1"/>
  <c r="D11" i="4"/>
  <c r="D9" i="4"/>
  <c r="D7" i="4"/>
  <c r="N9" i="3"/>
  <c r="N6" i="3"/>
  <c r="N7" i="3"/>
  <c r="N8" i="3"/>
  <c r="N5" i="3"/>
  <c r="M9" i="3"/>
  <c r="M6" i="3"/>
  <c r="M7" i="3"/>
  <c r="M8" i="3"/>
  <c r="M5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3" i="3"/>
  <c r="L2" i="3"/>
  <c r="L1" i="3"/>
  <c r="E18" i="4" l="1"/>
  <c r="F18" i="4" s="1"/>
  <c r="E10" i="4"/>
  <c r="E14" i="4"/>
  <c r="F14" i="4" s="1"/>
  <c r="F8" i="2"/>
  <c r="L4" i="2"/>
  <c r="M8" i="2"/>
  <c r="L8" i="2"/>
  <c r="K8" i="2"/>
  <c r="J8" i="2"/>
  <c r="M7" i="2"/>
  <c r="L7" i="2"/>
  <c r="K7" i="2"/>
  <c r="J7" i="2"/>
  <c r="K6" i="2"/>
  <c r="J6" i="2"/>
  <c r="M5" i="2"/>
  <c r="L5" i="2"/>
  <c r="K5" i="2"/>
  <c r="J5" i="2"/>
  <c r="M4" i="2"/>
  <c r="F20" i="2"/>
  <c r="F22" i="2"/>
  <c r="F18" i="2"/>
  <c r="F16" i="2"/>
  <c r="F14" i="2"/>
  <c r="F12" i="2"/>
  <c r="F10" i="2"/>
  <c r="E22" i="2"/>
  <c r="E20" i="2"/>
  <c r="E18" i="2"/>
  <c r="E16" i="2"/>
  <c r="E14" i="2"/>
  <c r="E12" i="2"/>
  <c r="E10" i="2"/>
  <c r="E8" i="2"/>
  <c r="D23" i="2"/>
  <c r="D21" i="2"/>
  <c r="D19" i="2"/>
  <c r="D17" i="2"/>
  <c r="D15" i="2"/>
  <c r="D13" i="2"/>
  <c r="D11" i="2"/>
  <c r="D9" i="2"/>
  <c r="D7" i="2"/>
  <c r="N8" i="2" l="1"/>
  <c r="J12" i="2" s="1"/>
  <c r="L9" i="2" s="1"/>
  <c r="K9" i="2" l="1"/>
  <c r="M9" i="2"/>
  <c r="J9" i="2"/>
  <c r="N9" i="2" l="1"/>
</calcChain>
</file>

<file path=xl/sharedStrings.xml><?xml version="1.0" encoding="utf-8"?>
<sst xmlns="http://schemas.openxmlformats.org/spreadsheetml/2006/main" count="132" uniqueCount="47">
  <si>
    <t>Year</t>
  </si>
  <si>
    <t>Q1</t>
  </si>
  <si>
    <t>Q2</t>
  </si>
  <si>
    <t>Q3</t>
  </si>
  <si>
    <t>Q4</t>
  </si>
  <si>
    <t>Totals</t>
  </si>
  <si>
    <t>Quarterly Avg</t>
  </si>
  <si>
    <t>Seasonal Index</t>
  </si>
  <si>
    <t>Grand Average</t>
  </si>
  <si>
    <t>Total</t>
  </si>
  <si>
    <t>Quarter</t>
  </si>
  <si>
    <t>Data</t>
  </si>
  <si>
    <t>Quarterly Average</t>
  </si>
  <si>
    <t>Quarterly total</t>
  </si>
  <si>
    <t>Ratio to Average</t>
  </si>
  <si>
    <t>Table 1</t>
  </si>
  <si>
    <t>Table 2</t>
  </si>
  <si>
    <t>-</t>
  </si>
  <si>
    <t>Total:</t>
  </si>
  <si>
    <t>Average</t>
  </si>
  <si>
    <t>Adjusted  Seasonal</t>
  </si>
  <si>
    <t>Index</t>
  </si>
  <si>
    <t>Adjusment Factor =</t>
  </si>
  <si>
    <t>period</t>
  </si>
  <si>
    <t>Demand</t>
  </si>
  <si>
    <t>INTERCEPT</t>
  </si>
  <si>
    <t>SLOPE</t>
  </si>
  <si>
    <t>Linear trend</t>
  </si>
  <si>
    <t>Seasonality index</t>
  </si>
  <si>
    <t>sum</t>
  </si>
  <si>
    <t>4 year moving  Average</t>
  </si>
  <si>
    <t>centered Average</t>
  </si>
  <si>
    <t xml:space="preserve"> Seasonal</t>
  </si>
  <si>
    <t>SI=(QA/AVERAGE OF ALL QUARTERS)*100</t>
  </si>
  <si>
    <t>Adjusted Seasonal Index</t>
  </si>
  <si>
    <t>Adjusment factor</t>
  </si>
  <si>
    <t>total</t>
  </si>
  <si>
    <t>Ratio to moving Average</t>
  </si>
  <si>
    <t>seasonal index forcast</t>
  </si>
  <si>
    <t>Summer</t>
  </si>
  <si>
    <t>monsoon</t>
  </si>
  <si>
    <t>Autumn</t>
  </si>
  <si>
    <t>Winter</t>
  </si>
  <si>
    <t>400/ total of seasonal index</t>
  </si>
  <si>
    <t>Adjustment factor =</t>
  </si>
  <si>
    <t>ration to MA = y/ centerd average</t>
  </si>
  <si>
    <t>seasonal index = (quarterly avg/ grand total)*100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</si>
</sst>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1" applyNumberFormat="1" applyFont="1" applyFill="1" applyBorder="1" applyAlignment="1">
      <alignment horizontal="center"/>
    </xf>
    <xf numFmtId="0" fontId="0" fillId="4" borderId="0" xfId="0" applyFill="1"/>
    <xf numFmtId="2" fontId="0" fillId="0" borderId="0" xfId="0" applyNumberFormat="1"/>
    <xf numFmtId="0" fontId="3" fillId="4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NumberFormat="1"/>
    <xf numFmtId="0" fontId="4" fillId="0" borderId="1" xfId="0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2" fontId="3" fillId="0" borderId="1" xfId="0" applyNumberFormat="1" applyFont="1" applyBorder="1"/>
    <xf numFmtId="0" fontId="6" fillId="0" borderId="0" xfId="0" applyFont="1"/>
    <xf numFmtId="0" fontId="2" fillId="0" borderId="0" xfId="0" applyFont="1"/>
    <xf numFmtId="0" fontId="0" fillId="6" borderId="0" xfId="0" applyFill="1"/>
    <xf numFmtId="0" fontId="3" fillId="6" borderId="0" xfId="0" applyFont="1" applyFill="1"/>
    <xf numFmtId="2" fontId="3" fillId="6" borderId="0" xfId="0" applyNumberFormat="1" applyFont="1" applyFill="1"/>
    <xf numFmtId="0" fontId="3" fillId="6" borderId="0" xfId="0" applyNumberFormat="1" applyFont="1" applyFill="1"/>
    <xf numFmtId="0" fontId="5" fillId="2" borderId="0" xfId="0" applyFont="1" applyFill="1"/>
    <xf numFmtId="2" fontId="5" fillId="2" borderId="0" xfId="0" applyNumberFormat="1" applyFont="1" applyFill="1"/>
    <xf numFmtId="0" fontId="0" fillId="7" borderId="0" xfId="0" applyFill="1"/>
    <xf numFmtId="0" fontId="0" fillId="5" borderId="0" xfId="0" applyFill="1"/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5" borderId="0" xfId="0" applyNumberFormat="1" applyFill="1"/>
    <xf numFmtId="2" fontId="0" fillId="5" borderId="0" xfId="0" applyNumberFormat="1" applyFill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/>
    <xf numFmtId="0" fontId="3" fillId="8" borderId="1" xfId="0" applyFont="1" applyFill="1" applyBorder="1" applyAlignment="1">
      <alignment horizontal="center"/>
    </xf>
    <xf numFmtId="0" fontId="3" fillId="8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4" borderId="1" xfId="0" applyFont="1" applyFill="1" applyBorder="1"/>
    <xf numFmtId="0" fontId="3" fillId="9" borderId="1" xfId="0" applyFont="1" applyFill="1" applyBorder="1"/>
    <xf numFmtId="0" fontId="7" fillId="6" borderId="1" xfId="0" applyFont="1" applyFill="1" applyBorder="1"/>
    <xf numFmtId="2" fontId="7" fillId="6" borderId="1" xfId="0" applyNumberFormat="1" applyFont="1" applyFill="1" applyBorder="1"/>
    <xf numFmtId="0" fontId="7" fillId="6" borderId="0" xfId="0" applyNumberFormat="1" applyFont="1" applyFill="1"/>
    <xf numFmtId="2" fontId="7" fillId="6" borderId="0" xfId="0" applyNumberFormat="1" applyFont="1" applyFill="1"/>
    <xf numFmtId="0" fontId="7" fillId="6" borderId="1" xfId="0" applyNumberFormat="1" applyFont="1" applyFill="1" applyBorder="1"/>
    <xf numFmtId="0" fontId="7" fillId="6" borderId="0" xfId="0" applyFont="1" applyFill="1"/>
    <xf numFmtId="0" fontId="7" fillId="0" borderId="1" xfId="0" applyFont="1" applyBorder="1" applyAlignment="1">
      <alignment horizontal="center"/>
    </xf>
    <xf numFmtId="0" fontId="7" fillId="0" borderId="0" xfId="0" applyFont="1"/>
    <xf numFmtId="0" fontId="7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7" fillId="0" borderId="0" xfId="0" applyNumberFormat="1" applyFont="1"/>
    <xf numFmtId="0" fontId="8" fillId="3" borderId="0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10" borderId="0" xfId="0" applyFill="1"/>
    <xf numFmtId="2" fontId="0" fillId="10" borderId="1" xfId="0" applyNumberFormat="1" applyFill="1" applyBorder="1"/>
    <xf numFmtId="0" fontId="2" fillId="5" borderId="1" xfId="0" applyFont="1" applyFill="1" applyBorder="1"/>
    <xf numFmtId="0" fontId="2" fillId="10" borderId="1" xfId="0" applyFont="1" applyFill="1" applyBorder="1"/>
    <xf numFmtId="0" fontId="2" fillId="5" borderId="2" xfId="0" applyFont="1" applyFill="1" applyBorder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D3345-4A5C-418F-A354-82B2E769CBA7}">
  <dimension ref="A3:G14"/>
  <sheetViews>
    <sheetView workbookViewId="0">
      <selection activeCell="E16" sqref="E16"/>
    </sheetView>
  </sheetViews>
  <sheetFormatPr defaultRowHeight="14.4" x14ac:dyDescent="0.3"/>
  <cols>
    <col min="1" max="1" width="52.44140625" bestFit="1" customWidth="1"/>
    <col min="2" max="2" width="8.77734375" bestFit="1" customWidth="1"/>
    <col min="6" max="7" width="13.21875" bestFit="1" customWidth="1"/>
  </cols>
  <sheetData>
    <row r="3" spans="1:7" x14ac:dyDescent="0.3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</row>
    <row r="4" spans="1:7" x14ac:dyDescent="0.3">
      <c r="A4" s="5">
        <v>2005</v>
      </c>
      <c r="B4" s="4">
        <v>75</v>
      </c>
      <c r="C4" s="4">
        <v>83</v>
      </c>
      <c r="D4" s="4">
        <v>94</v>
      </c>
      <c r="E4" s="4">
        <v>82</v>
      </c>
    </row>
    <row r="5" spans="1:7" x14ac:dyDescent="0.3">
      <c r="A5" s="5">
        <v>2006</v>
      </c>
      <c r="B5" s="4">
        <v>71</v>
      </c>
      <c r="C5" s="4">
        <v>88</v>
      </c>
      <c r="D5" s="4">
        <v>83</v>
      </c>
      <c r="E5" s="4">
        <v>72</v>
      </c>
    </row>
    <row r="6" spans="1:7" x14ac:dyDescent="0.3">
      <c r="A6" s="5">
        <v>2007</v>
      </c>
      <c r="B6" s="4">
        <v>72</v>
      </c>
      <c r="C6" s="4">
        <v>85</v>
      </c>
      <c r="D6" s="4">
        <v>84</v>
      </c>
      <c r="E6" s="4">
        <v>90</v>
      </c>
    </row>
    <row r="7" spans="1:7" x14ac:dyDescent="0.3">
      <c r="A7" s="5">
        <v>2008</v>
      </c>
      <c r="B7" s="4">
        <v>84</v>
      </c>
      <c r="C7" s="4">
        <v>72</v>
      </c>
      <c r="D7" s="4">
        <v>86</v>
      </c>
      <c r="E7" s="4">
        <v>79</v>
      </c>
    </row>
    <row r="8" spans="1:7" x14ac:dyDescent="0.3">
      <c r="A8" s="5">
        <v>2009</v>
      </c>
      <c r="B8" s="4">
        <v>90</v>
      </c>
      <c r="C8" s="4">
        <v>79</v>
      </c>
      <c r="D8" s="4">
        <v>81</v>
      </c>
      <c r="E8" s="4">
        <v>90</v>
      </c>
    </row>
    <row r="9" spans="1:7" x14ac:dyDescent="0.3">
      <c r="A9" s="6" t="s">
        <v>5</v>
      </c>
      <c r="B9" s="6">
        <f>SUM(B4:B8)</f>
        <v>392</v>
      </c>
      <c r="C9" s="6">
        <f t="shared" ref="C9:E9" si="0">SUM(C4:C8)</f>
        <v>407</v>
      </c>
      <c r="D9" s="6">
        <f t="shared" si="0"/>
        <v>428</v>
      </c>
      <c r="E9" s="6">
        <f t="shared" si="0"/>
        <v>413</v>
      </c>
      <c r="F9" s="8" t="s">
        <v>8</v>
      </c>
    </row>
    <row r="10" spans="1:7" x14ac:dyDescent="0.3">
      <c r="A10" s="6" t="s">
        <v>6</v>
      </c>
      <c r="B10" s="6">
        <f>B9/5</f>
        <v>78.400000000000006</v>
      </c>
      <c r="C10" s="6">
        <f t="shared" ref="C10:E10" si="1">C9/5</f>
        <v>81.400000000000006</v>
      </c>
      <c r="D10" s="6">
        <f t="shared" si="1"/>
        <v>85.6</v>
      </c>
      <c r="E10" s="6">
        <f t="shared" si="1"/>
        <v>82.6</v>
      </c>
      <c r="F10" s="2">
        <f>AVERAGE(B10:E10)</f>
        <v>82</v>
      </c>
      <c r="G10" s="8" t="s">
        <v>8</v>
      </c>
    </row>
    <row r="11" spans="1:7" x14ac:dyDescent="0.3">
      <c r="A11" s="6" t="s">
        <v>7</v>
      </c>
      <c r="B11" s="7">
        <f>(B10/F10)*100</f>
        <v>95.609756097560989</v>
      </c>
      <c r="C11" s="7">
        <f>(C10/F10)*100</f>
        <v>99.268292682926841</v>
      </c>
      <c r="D11" s="7">
        <f>(D10/F10)*100</f>
        <v>104.39024390243902</v>
      </c>
      <c r="E11" s="7">
        <f>(E10/F10)*100</f>
        <v>100.73170731707317</v>
      </c>
      <c r="F11" s="3">
        <f>SUM(B11:E11)</f>
        <v>400.00000000000006</v>
      </c>
      <c r="G11" s="21" t="s">
        <v>9</v>
      </c>
    </row>
    <row r="12" spans="1:7" x14ac:dyDescent="0.3">
      <c r="A12" s="30" t="s">
        <v>34</v>
      </c>
      <c r="B12" s="9"/>
      <c r="C12" s="9"/>
      <c r="D12" s="9"/>
      <c r="E12" s="9"/>
      <c r="F12" s="32"/>
    </row>
    <row r="14" spans="1:7" ht="21" x14ac:dyDescent="0.4">
      <c r="A14" s="52" t="s">
        <v>33</v>
      </c>
      <c r="D14" s="28" t="s">
        <v>35</v>
      </c>
      <c r="E14" s="28"/>
      <c r="F14" s="3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61DCF-D9B4-477D-954A-2A4BB18788DB}">
  <dimension ref="B3:H19"/>
  <sheetViews>
    <sheetView topLeftCell="A5" workbookViewId="0">
      <selection activeCell="G12" sqref="G12"/>
    </sheetView>
  </sheetViews>
  <sheetFormatPr defaultRowHeight="14.4" x14ac:dyDescent="0.3"/>
  <cols>
    <col min="2" max="2" width="35.6640625" bestFit="1" customWidth="1"/>
    <col min="3" max="3" width="7.77734375" bestFit="1" customWidth="1"/>
    <col min="4" max="4" width="8.77734375" bestFit="1" customWidth="1"/>
    <col min="5" max="5" width="15.21875" bestFit="1" customWidth="1"/>
    <col min="6" max="6" width="6.5546875" bestFit="1" customWidth="1"/>
    <col min="7" max="7" width="18.44140625" customWidth="1"/>
    <col min="8" max="8" width="24.109375" bestFit="1" customWidth="1"/>
  </cols>
  <sheetData>
    <row r="3" spans="2:8" x14ac:dyDescent="0.3">
      <c r="B3" s="5" t="s">
        <v>0</v>
      </c>
      <c r="C3" s="5" t="s">
        <v>39</v>
      </c>
      <c r="D3" s="5" t="s">
        <v>40</v>
      </c>
      <c r="E3" s="5" t="s">
        <v>41</v>
      </c>
      <c r="F3" s="5" t="s">
        <v>42</v>
      </c>
    </row>
    <row r="4" spans="2:8" x14ac:dyDescent="0.3">
      <c r="B4" s="5">
        <v>2005</v>
      </c>
      <c r="C4" s="4">
        <v>112</v>
      </c>
      <c r="D4" s="4">
        <v>110</v>
      </c>
      <c r="E4" s="4">
        <v>120</v>
      </c>
      <c r="F4" s="4">
        <v>115</v>
      </c>
    </row>
    <row r="5" spans="2:8" x14ac:dyDescent="0.3">
      <c r="B5" s="5">
        <v>2006</v>
      </c>
      <c r="C5" s="4">
        <v>80</v>
      </c>
      <c r="D5" s="4">
        <v>145</v>
      </c>
      <c r="E5" s="4">
        <v>105</v>
      </c>
      <c r="F5" s="4">
        <v>90</v>
      </c>
    </row>
    <row r="6" spans="2:8" x14ac:dyDescent="0.3">
      <c r="B6" s="5">
        <v>2007</v>
      </c>
      <c r="C6" s="4">
        <v>95</v>
      </c>
      <c r="D6" s="4">
        <v>100</v>
      </c>
      <c r="E6" s="4">
        <v>140</v>
      </c>
      <c r="F6" s="4">
        <v>80</v>
      </c>
    </row>
    <row r="7" spans="2:8" x14ac:dyDescent="0.3">
      <c r="B7" s="5">
        <v>2008</v>
      </c>
      <c r="C7" s="4">
        <v>110</v>
      </c>
      <c r="D7" s="4">
        <v>90</v>
      </c>
      <c r="E7" s="4">
        <v>130</v>
      </c>
      <c r="F7" s="4">
        <v>110</v>
      </c>
    </row>
    <row r="8" spans="2:8" x14ac:dyDescent="0.3">
      <c r="B8" s="5">
        <v>2009</v>
      </c>
      <c r="C8" s="4">
        <v>85</v>
      </c>
      <c r="D8" s="4">
        <v>110</v>
      </c>
      <c r="E8" s="4">
        <v>110</v>
      </c>
      <c r="F8" s="4">
        <v>90</v>
      </c>
    </row>
    <row r="9" spans="2:8" x14ac:dyDescent="0.3">
      <c r="B9" s="5">
        <v>2010</v>
      </c>
      <c r="C9" s="4">
        <v>94</v>
      </c>
      <c r="D9" s="4">
        <v>120</v>
      </c>
      <c r="E9" s="4">
        <v>100</v>
      </c>
      <c r="F9" s="4">
        <v>85</v>
      </c>
    </row>
    <row r="10" spans="2:8" x14ac:dyDescent="0.3">
      <c r="B10" s="6" t="s">
        <v>5</v>
      </c>
      <c r="C10" s="6">
        <f>SUM(C4:C9)</f>
        <v>576</v>
      </c>
      <c r="D10" s="6">
        <f t="shared" ref="D10:F10" si="0">SUM(D4:D9)</f>
        <v>675</v>
      </c>
      <c r="E10" s="6">
        <f t="shared" si="0"/>
        <v>705</v>
      </c>
      <c r="F10" s="6">
        <f t="shared" si="0"/>
        <v>570</v>
      </c>
      <c r="G10" s="8" t="s">
        <v>8</v>
      </c>
    </row>
    <row r="11" spans="2:8" x14ac:dyDescent="0.3">
      <c r="B11" s="6" t="s">
        <v>6</v>
      </c>
      <c r="C11" s="6">
        <f>C10/6</f>
        <v>96</v>
      </c>
      <c r="D11" s="6">
        <f t="shared" ref="D11:F11" si="1">D10/6</f>
        <v>112.5</v>
      </c>
      <c r="E11" s="6">
        <f t="shared" si="1"/>
        <v>117.5</v>
      </c>
      <c r="F11" s="6">
        <f t="shared" si="1"/>
        <v>95</v>
      </c>
      <c r="G11" s="53">
        <f>AVERAGE(C11:F11)</f>
        <v>105.25</v>
      </c>
      <c r="H11" s="8" t="s">
        <v>8</v>
      </c>
    </row>
    <row r="12" spans="2:8" x14ac:dyDescent="0.3">
      <c r="B12" s="6" t="s">
        <v>7</v>
      </c>
      <c r="C12" s="7">
        <f>(C11/G11)*100</f>
        <v>91.211401425178153</v>
      </c>
      <c r="D12" s="7">
        <f>(D11/G11)*100</f>
        <v>106.88836104513064</v>
      </c>
      <c r="E12" s="7">
        <f>(E11/G11)*100</f>
        <v>111.63895486935867</v>
      </c>
      <c r="F12" s="7">
        <f>(F11/G11)*100</f>
        <v>90.26128266033254</v>
      </c>
      <c r="G12" s="3">
        <f>SUM(C12:F12)</f>
        <v>400</v>
      </c>
      <c r="H12" t="s">
        <v>9</v>
      </c>
    </row>
    <row r="13" spans="2:8" x14ac:dyDescent="0.3">
      <c r="B13" s="30" t="s">
        <v>34</v>
      </c>
      <c r="C13" s="9"/>
      <c r="D13" s="9"/>
      <c r="E13" s="9"/>
      <c r="F13" s="9"/>
      <c r="G13" s="32"/>
    </row>
    <row r="15" spans="2:8" x14ac:dyDescent="0.3">
      <c r="B15" s="29" t="s">
        <v>33</v>
      </c>
      <c r="E15" s="28" t="s">
        <v>35</v>
      </c>
      <c r="F15" s="28"/>
      <c r="G15" s="31"/>
      <c r="H15" t="s">
        <v>43</v>
      </c>
    </row>
    <row r="18" spans="3:7" x14ac:dyDescent="0.3">
      <c r="C18" s="59" t="s">
        <v>46</v>
      </c>
      <c r="D18" s="59"/>
      <c r="E18" s="59"/>
      <c r="F18" s="59"/>
      <c r="G18" s="59"/>
    </row>
    <row r="19" spans="3:7" x14ac:dyDescent="0.3">
      <c r="C19" s="59"/>
      <c r="D19" s="59"/>
      <c r="E19" s="59"/>
      <c r="F19" s="59"/>
      <c r="G19" s="59"/>
    </row>
  </sheetData>
  <mergeCells count="1">
    <mergeCell ref="C18:G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CF23-3411-42F6-A8D0-3F91EBF9D1EB}">
  <dimension ref="A1:S26"/>
  <sheetViews>
    <sheetView zoomScale="82" workbookViewId="0">
      <selection activeCell="O12" sqref="O12"/>
    </sheetView>
  </sheetViews>
  <sheetFormatPr defaultRowHeight="14.4" x14ac:dyDescent="0.3"/>
  <cols>
    <col min="1" max="1" width="5.44140625" bestFit="1" customWidth="1"/>
    <col min="2" max="2" width="8.21875" bestFit="1" customWidth="1"/>
    <col min="3" max="3" width="5.44140625" bestFit="1" customWidth="1"/>
    <col min="4" max="4" width="14.88671875" customWidth="1"/>
    <col min="5" max="5" width="18.109375" bestFit="1" customWidth="1"/>
    <col min="6" max="6" width="16.44140625" bestFit="1" customWidth="1"/>
    <col min="7" max="7" width="4.77734375" bestFit="1" customWidth="1"/>
    <col min="8" max="8" width="12.6640625" bestFit="1" customWidth="1"/>
    <col min="9" max="9" width="21.44140625" bestFit="1" customWidth="1"/>
    <col min="10" max="13" width="15.77734375" bestFit="1" customWidth="1"/>
    <col min="14" max="14" width="7.109375" bestFit="1" customWidth="1"/>
    <col min="17" max="17" width="16" bestFit="1" customWidth="1"/>
  </cols>
  <sheetData>
    <row r="1" spans="1:14" x14ac:dyDescent="0.3">
      <c r="D1" s="21" t="s">
        <v>15</v>
      </c>
      <c r="J1" s="21" t="s">
        <v>16</v>
      </c>
    </row>
    <row r="3" spans="1:14" ht="18" x14ac:dyDescent="0.35">
      <c r="A3" s="10" t="s">
        <v>0</v>
      </c>
      <c r="B3" s="10" t="s">
        <v>10</v>
      </c>
      <c r="C3" s="10" t="s">
        <v>11</v>
      </c>
      <c r="D3" s="10" t="s">
        <v>13</v>
      </c>
      <c r="E3" s="10" t="s">
        <v>12</v>
      </c>
      <c r="F3" s="10" t="s">
        <v>14</v>
      </c>
      <c r="I3" s="13" t="s">
        <v>0</v>
      </c>
      <c r="J3" s="13" t="s">
        <v>1</v>
      </c>
      <c r="K3" s="13" t="s">
        <v>2</v>
      </c>
      <c r="L3" s="13" t="s">
        <v>3</v>
      </c>
      <c r="M3" s="13" t="s">
        <v>4</v>
      </c>
    </row>
    <row r="4" spans="1:14" ht="18" x14ac:dyDescent="0.35">
      <c r="A4" s="16">
        <v>2005</v>
      </c>
      <c r="B4" s="16" t="s">
        <v>1</v>
      </c>
      <c r="C4" s="16">
        <v>68</v>
      </c>
      <c r="D4" s="17"/>
      <c r="E4" s="17"/>
      <c r="F4" s="17"/>
      <c r="I4" s="13">
        <v>2005</v>
      </c>
      <c r="J4" s="14" t="s">
        <v>17</v>
      </c>
      <c r="K4" s="14" t="s">
        <v>17</v>
      </c>
      <c r="L4" s="15">
        <f>F8</f>
        <v>96.633663366336634</v>
      </c>
      <c r="M4" s="15">
        <f>F10</f>
        <v>101.20481927710843</v>
      </c>
      <c r="N4" s="12"/>
    </row>
    <row r="5" spans="1:14" ht="18" x14ac:dyDescent="0.35">
      <c r="A5" s="17"/>
      <c r="B5" s="17"/>
      <c r="C5" s="17"/>
      <c r="D5" s="17"/>
      <c r="E5" s="17"/>
      <c r="F5" s="17"/>
      <c r="I5" s="13">
        <v>2006</v>
      </c>
      <c r="J5" s="15">
        <f>F12</f>
        <v>104.20841683366733</v>
      </c>
      <c r="K5" s="15">
        <f>F14</f>
        <v>92.43027888446214</v>
      </c>
      <c r="L5" s="15">
        <f>F16</f>
        <v>104.97017892644136</v>
      </c>
      <c r="M5" s="15">
        <f>F18</f>
        <v>95.499021526418787</v>
      </c>
      <c r="N5" s="12"/>
    </row>
    <row r="6" spans="1:14" ht="18" x14ac:dyDescent="0.35">
      <c r="A6" s="16">
        <v>2005</v>
      </c>
      <c r="B6" s="16" t="s">
        <v>2</v>
      </c>
      <c r="C6" s="16">
        <v>62</v>
      </c>
      <c r="D6" s="17"/>
      <c r="E6" s="17"/>
      <c r="F6" s="17"/>
      <c r="I6" s="13">
        <v>2007</v>
      </c>
      <c r="J6" s="15">
        <f>F20</f>
        <v>106.04288499025341</v>
      </c>
      <c r="K6" s="15">
        <f>F22</f>
        <v>97.674418604651152</v>
      </c>
      <c r="L6" s="14" t="s">
        <v>17</v>
      </c>
      <c r="M6" s="14" t="s">
        <v>17</v>
      </c>
      <c r="N6" s="12"/>
    </row>
    <row r="7" spans="1:14" ht="15.6" x14ac:dyDescent="0.3">
      <c r="A7" s="17"/>
      <c r="B7" s="17"/>
      <c r="C7" s="17"/>
      <c r="D7" s="17">
        <f>AVERAGE(C4:C10)</f>
        <v>63.5</v>
      </c>
      <c r="E7" s="17"/>
      <c r="F7" s="17"/>
      <c r="I7" s="22" t="s">
        <v>9</v>
      </c>
      <c r="J7" s="23">
        <f>SUM(J5:J6)</f>
        <v>210.25130182392076</v>
      </c>
      <c r="K7" s="23">
        <f>SUM(K5:K6)</f>
        <v>190.10469748911328</v>
      </c>
      <c r="L7" s="23">
        <f>SUM(L4:L5)</f>
        <v>201.60384229277798</v>
      </c>
      <c r="M7" s="23">
        <f>SUM(M4:M5)</f>
        <v>196.70384080352721</v>
      </c>
      <c r="N7" s="24" t="s">
        <v>18</v>
      </c>
    </row>
    <row r="8" spans="1:14" ht="15.6" x14ac:dyDescent="0.3">
      <c r="A8" s="16">
        <v>2005</v>
      </c>
      <c r="B8" s="16" t="s">
        <v>3</v>
      </c>
      <c r="C8" s="16">
        <v>61</v>
      </c>
      <c r="D8" s="17"/>
      <c r="E8" s="17">
        <f>AVERAGE(D7,D9)</f>
        <v>63.125</v>
      </c>
      <c r="F8" s="18">
        <f>(C8/E8)*100</f>
        <v>96.633663366336634</v>
      </c>
      <c r="I8" s="22" t="s">
        <v>19</v>
      </c>
      <c r="J8" s="23">
        <f>AVERAGE(J5:J6)</f>
        <v>105.12565091196038</v>
      </c>
      <c r="K8" s="23">
        <f>AVERAGE(K5:K6)</f>
        <v>95.052348744556639</v>
      </c>
      <c r="L8" s="23">
        <f>AVERAGE(L4:L5)</f>
        <v>100.80192114638899</v>
      </c>
      <c r="M8" s="23">
        <f>AVERAGE(M4:M5)</f>
        <v>98.351920401763607</v>
      </c>
      <c r="N8" s="23">
        <f>SUM(J8:M8)</f>
        <v>399.33184120466962</v>
      </c>
    </row>
    <row r="9" spans="1:14" ht="15.6" x14ac:dyDescent="0.3">
      <c r="A9" s="17"/>
      <c r="B9" s="17"/>
      <c r="C9" s="17"/>
      <c r="D9" s="17">
        <f>AVERAGE(C6:C12)</f>
        <v>62.75</v>
      </c>
      <c r="E9" s="17"/>
      <c r="F9" s="18"/>
      <c r="I9" s="22" t="s">
        <v>20</v>
      </c>
      <c r="J9" s="23">
        <f>J8*$J$12</f>
        <v>105.30154629776221</v>
      </c>
      <c r="K9" s="23">
        <f t="shared" ref="K9:M9" si="0">K8*$J$12</f>
        <v>95.211389562936901</v>
      </c>
      <c r="L9" s="23">
        <f t="shared" si="0"/>
        <v>100.97058210264277</v>
      </c>
      <c r="M9" s="23">
        <f t="shared" si="0"/>
        <v>98.516482036658104</v>
      </c>
      <c r="N9" s="24">
        <f>SUM(J9:M9)</f>
        <v>400</v>
      </c>
    </row>
    <row r="10" spans="1:14" ht="15.6" x14ac:dyDescent="0.3">
      <c r="A10" s="16">
        <v>2005</v>
      </c>
      <c r="B10" s="16" t="s">
        <v>4</v>
      </c>
      <c r="C10" s="16">
        <v>63</v>
      </c>
      <c r="D10" s="17"/>
      <c r="E10" s="17">
        <f>AVERAGE(D9,D11)</f>
        <v>62.25</v>
      </c>
      <c r="F10" s="18">
        <f>(C10/E10)*100</f>
        <v>101.20481927710843</v>
      </c>
      <c r="I10" s="22" t="s">
        <v>21</v>
      </c>
      <c r="J10" s="22"/>
      <c r="K10" s="22"/>
      <c r="L10" s="22"/>
      <c r="M10" s="22"/>
      <c r="N10" s="22"/>
    </row>
    <row r="11" spans="1:14" ht="15.6" x14ac:dyDescent="0.3">
      <c r="A11" s="17"/>
      <c r="B11" s="17"/>
      <c r="C11" s="17"/>
      <c r="D11" s="17">
        <f>AVERAGE(C8:C14)</f>
        <v>61.75</v>
      </c>
      <c r="E11" s="17"/>
      <c r="F11" s="17"/>
    </row>
    <row r="12" spans="1:14" ht="18" x14ac:dyDescent="0.35">
      <c r="A12" s="16">
        <v>2006</v>
      </c>
      <c r="B12" s="16" t="s">
        <v>1</v>
      </c>
      <c r="C12" s="16">
        <v>65</v>
      </c>
      <c r="D12" s="17"/>
      <c r="E12" s="17">
        <f>AVERAGE(D11,D13)</f>
        <v>62.375</v>
      </c>
      <c r="F12" s="18">
        <f>(C12/E12)*100</f>
        <v>104.20841683366733</v>
      </c>
      <c r="I12" s="19" t="s">
        <v>22</v>
      </c>
      <c r="J12" s="20">
        <f>400/N8</f>
        <v>1.0016731918830082</v>
      </c>
    </row>
    <row r="13" spans="1:14" ht="15.6" x14ac:dyDescent="0.3">
      <c r="A13" s="17"/>
      <c r="B13" s="17"/>
      <c r="C13" s="17"/>
      <c r="D13" s="17">
        <f>AVERAGE(C10:C16)</f>
        <v>63</v>
      </c>
      <c r="E13" s="17"/>
      <c r="F13" s="17"/>
    </row>
    <row r="14" spans="1:14" ht="15.6" x14ac:dyDescent="0.3">
      <c r="A14" s="16">
        <v>2006</v>
      </c>
      <c r="B14" s="16" t="s">
        <v>2</v>
      </c>
      <c r="C14" s="16">
        <v>58</v>
      </c>
      <c r="D14" s="17"/>
      <c r="E14" s="17">
        <f>AVERAGE(D13,D15)</f>
        <v>62.75</v>
      </c>
      <c r="F14" s="18">
        <f>(C14/E14)*100</f>
        <v>92.43027888446214</v>
      </c>
    </row>
    <row r="15" spans="1:14" ht="15.6" x14ac:dyDescent="0.3">
      <c r="A15" s="17"/>
      <c r="B15" s="17"/>
      <c r="C15" s="17"/>
      <c r="D15" s="17">
        <f>AVERAGE(C12:C18)</f>
        <v>62.5</v>
      </c>
      <c r="E15" s="17"/>
      <c r="F15" s="17"/>
    </row>
    <row r="16" spans="1:14" ht="15.6" x14ac:dyDescent="0.3">
      <c r="A16" s="16">
        <v>2006</v>
      </c>
      <c r="B16" s="16" t="s">
        <v>3</v>
      </c>
      <c r="C16" s="16">
        <v>66</v>
      </c>
      <c r="D16" s="17"/>
      <c r="E16" s="17">
        <f>AVERAGE(D15,D17)</f>
        <v>62.875</v>
      </c>
      <c r="F16" s="18">
        <f>(C16/E16)*100</f>
        <v>104.97017892644136</v>
      </c>
    </row>
    <row r="17" spans="1:19" ht="15.6" x14ac:dyDescent="0.3">
      <c r="A17" s="17"/>
      <c r="B17" s="17"/>
      <c r="C17" s="17"/>
      <c r="D17" s="17">
        <f>AVERAGE(C14:C20)</f>
        <v>63.25</v>
      </c>
      <c r="E17" s="17"/>
      <c r="F17" s="17"/>
    </row>
    <row r="18" spans="1:19" ht="15.6" x14ac:dyDescent="0.3">
      <c r="A18" s="16">
        <v>2006</v>
      </c>
      <c r="B18" s="16" t="s">
        <v>4</v>
      </c>
      <c r="C18" s="16">
        <v>61</v>
      </c>
      <c r="D18" s="17"/>
      <c r="E18" s="17">
        <f>AVERAGE(D17,D19)</f>
        <v>63.875</v>
      </c>
      <c r="F18" s="18">
        <f>(C18/E18)*100</f>
        <v>95.499021526418787</v>
      </c>
    </row>
    <row r="19" spans="1:19" ht="15.6" x14ac:dyDescent="0.3">
      <c r="A19" s="17"/>
      <c r="B19" s="17"/>
      <c r="C19" s="17"/>
      <c r="D19" s="17">
        <f>AVERAGE(C16:C22)</f>
        <v>64.5</v>
      </c>
      <c r="E19" s="17"/>
      <c r="F19" s="18"/>
      <c r="S19" s="1"/>
    </row>
    <row r="20" spans="1:19" ht="15.6" x14ac:dyDescent="0.3">
      <c r="A20" s="16">
        <v>2007</v>
      </c>
      <c r="B20" s="16" t="s">
        <v>1</v>
      </c>
      <c r="C20" s="16">
        <v>68</v>
      </c>
      <c r="D20" s="17"/>
      <c r="E20" s="17">
        <f>AVERAGE(D19,D21)</f>
        <v>64.125</v>
      </c>
      <c r="F20" s="18">
        <f t="shared" ref="F20:F22" si="1">(C20/E20)*100</f>
        <v>106.04288499025341</v>
      </c>
      <c r="S20" s="1"/>
    </row>
    <row r="21" spans="1:19" ht="15.6" x14ac:dyDescent="0.3">
      <c r="A21" s="17"/>
      <c r="B21" s="17"/>
      <c r="C21" s="17"/>
      <c r="D21" s="17">
        <f>AVERAGE(C18:C24)</f>
        <v>63.75</v>
      </c>
      <c r="E21" s="17"/>
      <c r="F21" s="18"/>
      <c r="S21" s="1"/>
    </row>
    <row r="22" spans="1:19" ht="15.6" x14ac:dyDescent="0.3">
      <c r="A22" s="16">
        <v>2007</v>
      </c>
      <c r="B22" s="16" t="s">
        <v>2</v>
      </c>
      <c r="C22" s="16">
        <v>63</v>
      </c>
      <c r="D22" s="17"/>
      <c r="E22" s="17">
        <f>AVERAGE(D21,D23)</f>
        <v>64.5</v>
      </c>
      <c r="F22" s="18">
        <f t="shared" si="1"/>
        <v>97.674418604651152</v>
      </c>
      <c r="S22" s="1"/>
    </row>
    <row r="23" spans="1:19" ht="15.6" x14ac:dyDescent="0.3">
      <c r="A23" s="16"/>
      <c r="B23" s="17"/>
      <c r="C23" s="17"/>
      <c r="D23" s="17">
        <f>AVERAGE(C20:C26)</f>
        <v>65.25</v>
      </c>
      <c r="E23" s="17"/>
      <c r="F23" s="17"/>
      <c r="S23" s="1"/>
    </row>
    <row r="24" spans="1:19" ht="15.6" x14ac:dyDescent="0.3">
      <c r="A24" s="16">
        <v>2007</v>
      </c>
      <c r="B24" s="16" t="s">
        <v>3</v>
      </c>
      <c r="C24" s="16">
        <v>63</v>
      </c>
      <c r="D24" s="17"/>
      <c r="E24" s="17"/>
      <c r="F24" s="17"/>
      <c r="S24" s="1"/>
    </row>
    <row r="25" spans="1:19" ht="15.6" x14ac:dyDescent="0.3">
      <c r="A25" s="17"/>
      <c r="B25" s="17"/>
      <c r="C25" s="17"/>
      <c r="D25" s="17"/>
      <c r="E25" s="17"/>
      <c r="F25" s="17"/>
      <c r="S25" s="1"/>
    </row>
    <row r="26" spans="1:19" ht="15.6" x14ac:dyDescent="0.3">
      <c r="A26" s="16">
        <v>2007</v>
      </c>
      <c r="B26" s="16" t="s">
        <v>4</v>
      </c>
      <c r="C26" s="16">
        <v>67</v>
      </c>
      <c r="D26" s="17"/>
      <c r="E26" s="17"/>
      <c r="F26" s="17"/>
      <c r="S26" s="1"/>
    </row>
  </sheetData>
  <pageMargins left="0.7" right="0.7" top="0.75" bottom="0.75" header="0.3" footer="0.3"/>
  <pageSetup paperSize="9" orientation="portrait" r:id="rId1"/>
  <ignoredErrors>
    <ignoredError sqref="L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7E24-59A3-4888-AFC2-73AAE28A65B1}">
  <dimension ref="A1:N26"/>
  <sheetViews>
    <sheetView tabSelected="1" workbookViewId="0">
      <selection activeCell="H9" sqref="H9"/>
    </sheetView>
  </sheetViews>
  <sheetFormatPr defaultRowHeight="14.4" x14ac:dyDescent="0.3"/>
  <cols>
    <col min="4" max="4" width="10.33203125" bestFit="1" customWidth="1"/>
    <col min="5" max="5" width="10.88671875" style="54" bestFit="1" customWidth="1"/>
    <col min="6" max="6" width="19.5546875" bestFit="1" customWidth="1"/>
    <col min="11" max="11" width="9.77734375" bestFit="1" customWidth="1"/>
    <col min="13" max="13" width="16.5546875" bestFit="1" customWidth="1"/>
  </cols>
  <sheetData>
    <row r="1" spans="1:14" x14ac:dyDescent="0.3">
      <c r="K1" s="27" t="s">
        <v>25</v>
      </c>
      <c r="L1">
        <f>INTERCEPT(Demand,period)</f>
        <v>25.115789473684213</v>
      </c>
    </row>
    <row r="2" spans="1:14" x14ac:dyDescent="0.3">
      <c r="A2" s="56" t="s">
        <v>23</v>
      </c>
      <c r="B2" s="56" t="s">
        <v>0</v>
      </c>
      <c r="C2" s="56" t="s">
        <v>10</v>
      </c>
      <c r="D2" s="56" t="s">
        <v>24</v>
      </c>
      <c r="E2" s="57" t="s">
        <v>27</v>
      </c>
      <c r="F2" s="58" t="s">
        <v>38</v>
      </c>
      <c r="K2" s="28" t="s">
        <v>26</v>
      </c>
      <c r="L2">
        <f>SLOPE(Demand,period)</f>
        <v>2.9413533834586465</v>
      </c>
    </row>
    <row r="3" spans="1:14" x14ac:dyDescent="0.3">
      <c r="A3" s="11">
        <v>1</v>
      </c>
      <c r="B3" s="11">
        <v>1987</v>
      </c>
      <c r="C3" s="11" t="s">
        <v>1</v>
      </c>
      <c r="D3" s="11">
        <v>30</v>
      </c>
      <c r="E3" s="55">
        <f>$L$1+$L$2*A3</f>
        <v>28.05714285714286</v>
      </c>
      <c r="F3" s="9">
        <f t="shared" ref="F3:F22" si="0">VLOOKUP(C3,index,2,FALSE)*E3</f>
        <v>23.848571428571432</v>
      </c>
    </row>
    <row r="4" spans="1:14" ht="15.6" x14ac:dyDescent="0.3">
      <c r="A4" s="11">
        <v>2</v>
      </c>
      <c r="B4" s="11"/>
      <c r="C4" s="11" t="s">
        <v>2</v>
      </c>
      <c r="D4" s="11">
        <v>40</v>
      </c>
      <c r="E4" s="55">
        <f t="shared" ref="E4:E22" si="1">$L$1+$L$2*A4</f>
        <v>30.998496240601504</v>
      </c>
      <c r="F4" s="9">
        <f t="shared" si="0"/>
        <v>35.205435016111707</v>
      </c>
      <c r="L4" s="25" t="s">
        <v>10</v>
      </c>
      <c r="M4" s="25" t="s">
        <v>28</v>
      </c>
    </row>
    <row r="5" spans="1:14" ht="15.6" x14ac:dyDescent="0.3">
      <c r="A5" s="11">
        <v>3</v>
      </c>
      <c r="B5" s="11"/>
      <c r="C5" s="11" t="s">
        <v>3</v>
      </c>
      <c r="D5" s="11">
        <v>36</v>
      </c>
      <c r="E5" s="55">
        <f t="shared" si="1"/>
        <v>33.939849624060152</v>
      </c>
      <c r="F5" s="9">
        <f t="shared" si="0"/>
        <v>35.636842105263163</v>
      </c>
      <c r="L5" s="25" t="s">
        <v>1</v>
      </c>
      <c r="M5" s="26">
        <f>AVERAGEIF(Quarter,L5,Demand)/AVERAGE(Demand)</f>
        <v>0.85</v>
      </c>
      <c r="N5">
        <f>M5*100</f>
        <v>85</v>
      </c>
    </row>
    <row r="6" spans="1:14" ht="15.6" x14ac:dyDescent="0.3">
      <c r="A6" s="11">
        <v>4</v>
      </c>
      <c r="B6" s="11"/>
      <c r="C6" s="11" t="s">
        <v>4</v>
      </c>
      <c r="D6" s="11">
        <v>34</v>
      </c>
      <c r="E6" s="55">
        <f t="shared" si="1"/>
        <v>36.881203007518799</v>
      </c>
      <c r="F6" s="9">
        <f t="shared" si="0"/>
        <v>35.564017185821697</v>
      </c>
      <c r="L6" s="25" t="s">
        <v>2</v>
      </c>
      <c r="M6" s="26">
        <f>AVERAGEIF(Quarter,L6,Demand)/AVERAGE(Demand)</f>
        <v>1.1357142857142857</v>
      </c>
      <c r="N6">
        <f t="shared" ref="N6:N8" si="2">M6*100</f>
        <v>113.57142857142857</v>
      </c>
    </row>
    <row r="7" spans="1:14" ht="15.6" x14ac:dyDescent="0.3">
      <c r="A7" s="11">
        <v>5</v>
      </c>
      <c r="B7" s="11">
        <v>1988</v>
      </c>
      <c r="C7" s="11" t="s">
        <v>1</v>
      </c>
      <c r="D7" s="11">
        <v>34</v>
      </c>
      <c r="E7" s="55">
        <f t="shared" si="1"/>
        <v>39.822556390977446</v>
      </c>
      <c r="F7" s="9">
        <f t="shared" si="0"/>
        <v>33.849172932330831</v>
      </c>
      <c r="L7" s="25" t="s">
        <v>3</v>
      </c>
      <c r="M7" s="26">
        <f>AVERAGEIF(Quarter,L7,Demand)/AVERAGE(Demand)</f>
        <v>1.05</v>
      </c>
      <c r="N7">
        <f t="shared" si="2"/>
        <v>105</v>
      </c>
    </row>
    <row r="8" spans="1:14" ht="15.6" x14ac:dyDescent="0.3">
      <c r="A8" s="11">
        <v>6</v>
      </c>
      <c r="B8" s="11"/>
      <c r="C8" s="11" t="s">
        <v>2</v>
      </c>
      <c r="D8" s="11">
        <v>52</v>
      </c>
      <c r="E8" s="55">
        <f t="shared" si="1"/>
        <v>42.763909774436087</v>
      </c>
      <c r="F8" s="9">
        <f t="shared" si="0"/>
        <v>48.56758324382384</v>
      </c>
      <c r="L8" s="25" t="s">
        <v>4</v>
      </c>
      <c r="M8" s="26">
        <f>AVERAGEIF(Quarter,L8,Demand)/AVERAGE(Demand)</f>
        <v>0.9642857142857143</v>
      </c>
      <c r="N8">
        <f t="shared" si="2"/>
        <v>96.428571428571431</v>
      </c>
    </row>
    <row r="9" spans="1:14" ht="15.6" x14ac:dyDescent="0.3">
      <c r="A9" s="11">
        <v>7</v>
      </c>
      <c r="B9" s="11"/>
      <c r="C9" s="11" t="s">
        <v>3</v>
      </c>
      <c r="D9" s="11">
        <v>50</v>
      </c>
      <c r="E9" s="55">
        <f t="shared" si="1"/>
        <v>45.705263157894734</v>
      </c>
      <c r="F9" s="9">
        <f t="shared" si="0"/>
        <v>47.990526315789474</v>
      </c>
      <c r="L9" s="25" t="s">
        <v>29</v>
      </c>
      <c r="M9" s="9">
        <f>SUM(M5:M8)</f>
        <v>4</v>
      </c>
      <c r="N9" s="9">
        <f>SUM(N5:N8)</f>
        <v>400</v>
      </c>
    </row>
    <row r="10" spans="1:14" x14ac:dyDescent="0.3">
      <c r="A10" s="11">
        <v>8</v>
      </c>
      <c r="B10" s="11"/>
      <c r="C10" s="11" t="s">
        <v>4</v>
      </c>
      <c r="D10" s="11">
        <v>44</v>
      </c>
      <c r="E10" s="55">
        <f t="shared" si="1"/>
        <v>48.646616541353382</v>
      </c>
      <c r="F10" s="9">
        <f t="shared" si="0"/>
        <v>46.909237379162192</v>
      </c>
    </row>
    <row r="11" spans="1:14" x14ac:dyDescent="0.3">
      <c r="A11" s="11">
        <v>9</v>
      </c>
      <c r="B11" s="11">
        <v>1989</v>
      </c>
      <c r="C11" s="11" t="s">
        <v>1</v>
      </c>
      <c r="D11" s="11">
        <v>40</v>
      </c>
      <c r="E11" s="55">
        <f t="shared" si="1"/>
        <v>51.587969924812029</v>
      </c>
      <c r="F11" s="9">
        <f t="shared" si="0"/>
        <v>43.849774436090222</v>
      </c>
    </row>
    <row r="12" spans="1:14" x14ac:dyDescent="0.3">
      <c r="A12" s="11">
        <v>10</v>
      </c>
      <c r="B12" s="11"/>
      <c r="C12" s="11" t="s">
        <v>2</v>
      </c>
      <c r="D12" s="11">
        <v>58</v>
      </c>
      <c r="E12" s="55">
        <f t="shared" si="1"/>
        <v>54.529323308270676</v>
      </c>
      <c r="F12" s="9">
        <f t="shared" si="0"/>
        <v>61.92973147153598</v>
      </c>
    </row>
    <row r="13" spans="1:14" x14ac:dyDescent="0.3">
      <c r="A13" s="11">
        <v>11</v>
      </c>
      <c r="B13" s="11"/>
      <c r="C13" s="11" t="s">
        <v>3</v>
      </c>
      <c r="D13" s="11">
        <v>54</v>
      </c>
      <c r="E13" s="55">
        <f t="shared" si="1"/>
        <v>57.470676691729324</v>
      </c>
      <c r="F13" s="9">
        <f t="shared" si="0"/>
        <v>60.344210526315791</v>
      </c>
    </row>
    <row r="14" spans="1:14" x14ac:dyDescent="0.3">
      <c r="A14" s="11">
        <v>12</v>
      </c>
      <c r="B14" s="11"/>
      <c r="C14" s="11" t="s">
        <v>4</v>
      </c>
      <c r="D14" s="11">
        <v>48</v>
      </c>
      <c r="E14" s="55">
        <f t="shared" si="1"/>
        <v>60.412030075187971</v>
      </c>
      <c r="F14" s="9">
        <f t="shared" si="0"/>
        <v>58.254457572502687</v>
      </c>
    </row>
    <row r="15" spans="1:14" x14ac:dyDescent="0.3">
      <c r="A15" s="11">
        <v>13</v>
      </c>
      <c r="B15" s="11">
        <v>1990</v>
      </c>
      <c r="C15" s="11" t="s">
        <v>1</v>
      </c>
      <c r="D15" s="11">
        <v>54</v>
      </c>
      <c r="E15" s="55">
        <f t="shared" si="1"/>
        <v>63.353383458646618</v>
      </c>
      <c r="F15" s="9">
        <f t="shared" si="0"/>
        <v>53.850375939849627</v>
      </c>
    </row>
    <row r="16" spans="1:14" x14ac:dyDescent="0.3">
      <c r="A16" s="11">
        <v>14</v>
      </c>
      <c r="B16" s="11"/>
      <c r="C16" s="11" t="s">
        <v>2</v>
      </c>
      <c r="D16" s="11">
        <v>76</v>
      </c>
      <c r="E16" s="55">
        <f t="shared" si="1"/>
        <v>66.294736842105266</v>
      </c>
      <c r="F16" s="9">
        <f t="shared" si="0"/>
        <v>75.291879699248128</v>
      </c>
    </row>
    <row r="17" spans="1:6" x14ac:dyDescent="0.3">
      <c r="A17" s="11">
        <v>15</v>
      </c>
      <c r="B17" s="11"/>
      <c r="C17" s="11" t="s">
        <v>3</v>
      </c>
      <c r="D17" s="11">
        <v>68</v>
      </c>
      <c r="E17" s="55">
        <f t="shared" si="1"/>
        <v>69.236090225563913</v>
      </c>
      <c r="F17" s="9">
        <f t="shared" si="0"/>
        <v>72.697894736842116</v>
      </c>
    </row>
    <row r="18" spans="1:6" x14ac:dyDescent="0.3">
      <c r="A18" s="11">
        <v>16</v>
      </c>
      <c r="B18" s="11"/>
      <c r="C18" s="11" t="s">
        <v>4</v>
      </c>
      <c r="D18" s="11">
        <v>62</v>
      </c>
      <c r="E18" s="55">
        <f t="shared" si="1"/>
        <v>72.177443609022561</v>
      </c>
      <c r="F18" s="9">
        <f t="shared" si="0"/>
        <v>69.599677765843182</v>
      </c>
    </row>
    <row r="19" spans="1:6" x14ac:dyDescent="0.3">
      <c r="A19" s="11">
        <v>17</v>
      </c>
      <c r="B19" s="11">
        <v>1991</v>
      </c>
      <c r="C19" s="11" t="s">
        <v>1</v>
      </c>
      <c r="D19" s="11">
        <v>80</v>
      </c>
      <c r="E19" s="55">
        <f t="shared" si="1"/>
        <v>75.118796992481208</v>
      </c>
      <c r="F19" s="9">
        <f t="shared" si="0"/>
        <v>63.850977443609025</v>
      </c>
    </row>
    <row r="20" spans="1:6" x14ac:dyDescent="0.3">
      <c r="A20" s="11">
        <v>18</v>
      </c>
      <c r="B20" s="11"/>
      <c r="C20" s="11" t="s">
        <v>2</v>
      </c>
      <c r="D20" s="11">
        <v>92</v>
      </c>
      <c r="E20" s="55">
        <f t="shared" si="1"/>
        <v>78.060150375939855</v>
      </c>
      <c r="F20" s="9">
        <f t="shared" si="0"/>
        <v>88.654027926960268</v>
      </c>
    </row>
    <row r="21" spans="1:6" x14ac:dyDescent="0.3">
      <c r="A21" s="11">
        <v>19</v>
      </c>
      <c r="B21" s="11"/>
      <c r="C21" s="11" t="s">
        <v>3</v>
      </c>
      <c r="D21" s="11">
        <v>86</v>
      </c>
      <c r="E21" s="55">
        <f t="shared" si="1"/>
        <v>81.001503759398503</v>
      </c>
      <c r="F21" s="9">
        <f t="shared" si="0"/>
        <v>85.051578947368426</v>
      </c>
    </row>
    <row r="22" spans="1:6" x14ac:dyDescent="0.3">
      <c r="A22" s="11">
        <v>20</v>
      </c>
      <c r="B22" s="11"/>
      <c r="C22" s="11" t="s">
        <v>4</v>
      </c>
      <c r="D22" s="11">
        <v>82</v>
      </c>
      <c r="E22" s="55">
        <f t="shared" si="1"/>
        <v>83.94285714285715</v>
      </c>
      <c r="F22" s="9">
        <f t="shared" si="0"/>
        <v>80.944897959183677</v>
      </c>
    </row>
    <row r="23" spans="1:6" x14ac:dyDescent="0.3">
      <c r="A23" s="11"/>
      <c r="B23" s="11"/>
      <c r="C23" s="11"/>
      <c r="E23" s="55"/>
      <c r="F23" s="9"/>
    </row>
    <row r="24" spans="1:6" x14ac:dyDescent="0.3">
      <c r="A24" s="11"/>
      <c r="B24" s="11"/>
      <c r="C24" s="11"/>
      <c r="E24" s="55"/>
      <c r="F24" s="9"/>
    </row>
    <row r="25" spans="1:6" x14ac:dyDescent="0.3">
      <c r="A25" s="11"/>
      <c r="B25" s="11"/>
      <c r="C25" s="11"/>
      <c r="E25" s="55"/>
      <c r="F25" s="9"/>
    </row>
    <row r="26" spans="1:6" x14ac:dyDescent="0.3">
      <c r="A26" s="11"/>
      <c r="B26" s="11"/>
      <c r="C26" s="11"/>
      <c r="E26" s="55"/>
      <c r="F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DE8CC-7DCE-4F29-831C-AFB36E1752EA}">
  <dimension ref="A1:Q30"/>
  <sheetViews>
    <sheetView zoomScale="73" zoomScaleNormal="68" workbookViewId="0">
      <selection activeCell="L19" sqref="L19"/>
    </sheetView>
  </sheetViews>
  <sheetFormatPr defaultRowHeight="14.4" x14ac:dyDescent="0.3"/>
  <cols>
    <col min="1" max="1" width="5.5546875" bestFit="1" customWidth="1"/>
    <col min="2" max="2" width="8" bestFit="1" customWidth="1"/>
    <col min="3" max="3" width="5.109375" bestFit="1" customWidth="1"/>
    <col min="4" max="4" width="22.21875" bestFit="1" customWidth="1"/>
    <col min="5" max="5" width="17.6640625" bestFit="1" customWidth="1"/>
    <col min="6" max="6" width="23.33203125" bestFit="1" customWidth="1"/>
    <col min="11" max="11" width="18.21875" bestFit="1" customWidth="1"/>
    <col min="12" max="15" width="10.44140625" bestFit="1" customWidth="1"/>
    <col min="16" max="16" width="22.109375" bestFit="1" customWidth="1"/>
  </cols>
  <sheetData>
    <row r="1" spans="1:17" x14ac:dyDescent="0.3">
      <c r="D1" s="21" t="s">
        <v>15</v>
      </c>
      <c r="L1" s="21" t="s">
        <v>16</v>
      </c>
    </row>
    <row r="3" spans="1:17" ht="23.4" x14ac:dyDescent="0.45">
      <c r="A3" s="10" t="s">
        <v>0</v>
      </c>
      <c r="B3" s="10" t="s">
        <v>10</v>
      </c>
      <c r="C3" s="10" t="s">
        <v>11</v>
      </c>
      <c r="D3" s="10" t="s">
        <v>30</v>
      </c>
      <c r="E3" s="10" t="s">
        <v>31</v>
      </c>
      <c r="F3" s="10" t="s">
        <v>37</v>
      </c>
      <c r="K3" s="47" t="s">
        <v>0</v>
      </c>
      <c r="L3" s="47" t="s">
        <v>1</v>
      </c>
      <c r="M3" s="47" t="s">
        <v>2</v>
      </c>
      <c r="N3" s="47" t="s">
        <v>3</v>
      </c>
      <c r="O3" s="47" t="s">
        <v>4</v>
      </c>
      <c r="P3" s="48"/>
    </row>
    <row r="4" spans="1:17" ht="23.4" x14ac:dyDescent="0.45">
      <c r="A4" s="33">
        <v>2005</v>
      </c>
      <c r="B4" s="16" t="s">
        <v>1</v>
      </c>
      <c r="C4" s="16">
        <v>68</v>
      </c>
      <c r="D4" s="17"/>
      <c r="E4" s="17"/>
      <c r="F4" s="40"/>
      <c r="K4" s="47">
        <v>2005</v>
      </c>
      <c r="L4" s="49"/>
      <c r="M4" s="49"/>
      <c r="N4" s="50">
        <f>F8</f>
        <v>96.633663366336634</v>
      </c>
      <c r="O4" s="50">
        <f>F10</f>
        <v>101.20481927710843</v>
      </c>
      <c r="P4" s="51"/>
    </row>
    <row r="5" spans="1:17" ht="23.4" x14ac:dyDescent="0.45">
      <c r="A5" s="34"/>
      <c r="B5" s="17"/>
      <c r="C5" s="17"/>
      <c r="D5" s="17"/>
      <c r="E5" s="17"/>
      <c r="F5" s="17"/>
      <c r="K5" s="47">
        <v>2006</v>
      </c>
      <c r="L5" s="50">
        <f>F12</f>
        <v>104.20841683366733</v>
      </c>
      <c r="M5" s="50">
        <f>F14</f>
        <v>92.43027888446214</v>
      </c>
      <c r="N5" s="50">
        <f>F16</f>
        <v>104.97017892644136</v>
      </c>
      <c r="O5" s="50">
        <f>F18</f>
        <v>95.499021526418787</v>
      </c>
      <c r="P5" s="51"/>
    </row>
    <row r="6" spans="1:17" ht="23.4" x14ac:dyDescent="0.45">
      <c r="A6" s="33">
        <v>2005</v>
      </c>
      <c r="B6" s="16" t="s">
        <v>2</v>
      </c>
      <c r="C6" s="16">
        <v>62</v>
      </c>
      <c r="D6" s="17"/>
      <c r="E6" s="17"/>
      <c r="F6" s="40"/>
      <c r="K6" s="47">
        <v>2007</v>
      </c>
      <c r="L6" s="50">
        <f>F20</f>
        <v>106.04288499025341</v>
      </c>
      <c r="M6" s="50">
        <f>F22</f>
        <v>97.674418604651152</v>
      </c>
      <c r="N6" s="49"/>
      <c r="O6" s="49"/>
      <c r="P6" s="51"/>
    </row>
    <row r="7" spans="1:17" ht="23.4" x14ac:dyDescent="0.45">
      <c r="A7" s="34"/>
      <c r="B7" s="17"/>
      <c r="C7" s="17"/>
      <c r="D7" s="17">
        <f>AVERAGE(C4:C10)</f>
        <v>63.5</v>
      </c>
      <c r="E7" s="17"/>
      <c r="F7" s="17"/>
      <c r="K7" s="41" t="s">
        <v>9</v>
      </c>
      <c r="L7" s="42">
        <f>SUM(L5:L6)</f>
        <v>210.25130182392076</v>
      </c>
      <c r="M7" s="42">
        <f>SUM(M5:M6)</f>
        <v>190.10469748911328</v>
      </c>
      <c r="N7" s="42">
        <f>SUM(N4:N5)</f>
        <v>201.60384229277798</v>
      </c>
      <c r="O7" s="42">
        <f>SUM(O4:O5)</f>
        <v>196.70384080352721</v>
      </c>
      <c r="P7" s="43"/>
    </row>
    <row r="8" spans="1:17" ht="23.4" x14ac:dyDescent="0.45">
      <c r="A8" s="33">
        <v>2005</v>
      </c>
      <c r="B8" s="16" t="s">
        <v>3</v>
      </c>
      <c r="C8" s="10">
        <v>61</v>
      </c>
      <c r="D8" s="17"/>
      <c r="E8" s="39">
        <f>AVERAGE(D7:D9)</f>
        <v>63.125</v>
      </c>
      <c r="F8" s="18">
        <f>(C8/E8)*100</f>
        <v>96.633663366336634</v>
      </c>
      <c r="K8" s="41" t="s">
        <v>19</v>
      </c>
      <c r="L8" s="42">
        <f>L7/2</f>
        <v>105.12565091196038</v>
      </c>
      <c r="M8" s="42">
        <f t="shared" ref="M8:O8" si="0">M7/2</f>
        <v>95.052348744556639</v>
      </c>
      <c r="N8" s="42">
        <f t="shared" si="0"/>
        <v>100.80192114638899</v>
      </c>
      <c r="O8" s="42">
        <f t="shared" si="0"/>
        <v>98.351920401763607</v>
      </c>
      <c r="P8" s="44">
        <f>SUM(L8:O8)</f>
        <v>399.33184120466962</v>
      </c>
    </row>
    <row r="9" spans="1:17" ht="23.4" x14ac:dyDescent="0.45">
      <c r="A9" s="34"/>
      <c r="B9" s="17"/>
      <c r="C9" s="17"/>
      <c r="D9" s="17">
        <f>AVERAGE(C6:C12)</f>
        <v>62.75</v>
      </c>
      <c r="E9" s="17"/>
      <c r="F9" s="18"/>
      <c r="K9" s="41" t="s">
        <v>32</v>
      </c>
      <c r="L9" s="45">
        <f>L8*O12</f>
        <v>105.30203181525094</v>
      </c>
      <c r="M9" s="45">
        <f>M8*O12</f>
        <v>95.211828557390277</v>
      </c>
      <c r="N9" s="45">
        <f>N8*O12</f>
        <v>100.97104765120477</v>
      </c>
      <c r="O9" s="42">
        <f>O8*O12</f>
        <v>98.51693627001589</v>
      </c>
      <c r="P9" s="44">
        <f>SUM(L9:O9)</f>
        <v>400.00184429386184</v>
      </c>
      <c r="Q9" t="s">
        <v>36</v>
      </c>
    </row>
    <row r="10" spans="1:17" ht="23.4" x14ac:dyDescent="0.45">
      <c r="A10" s="33">
        <v>2005</v>
      </c>
      <c r="B10" s="16" t="s">
        <v>4</v>
      </c>
      <c r="C10" s="10">
        <v>63</v>
      </c>
      <c r="D10" s="17"/>
      <c r="E10" s="39">
        <f>AVERAGE(D9,D11)</f>
        <v>62.25</v>
      </c>
      <c r="F10" s="18">
        <f>(C10/E10)*100</f>
        <v>101.20481927710843</v>
      </c>
      <c r="K10" s="41" t="s">
        <v>21</v>
      </c>
      <c r="L10" s="41"/>
      <c r="M10" s="41"/>
      <c r="N10" s="41"/>
      <c r="O10" s="41"/>
      <c r="P10" s="46"/>
    </row>
    <row r="11" spans="1:17" ht="15.6" x14ac:dyDescent="0.3">
      <c r="A11" s="17"/>
      <c r="B11" s="17"/>
      <c r="C11" s="17"/>
      <c r="D11" s="17">
        <f>AVERAGE(C8:C14)</f>
        <v>61.75</v>
      </c>
      <c r="E11" s="17"/>
      <c r="F11" s="17"/>
    </row>
    <row r="12" spans="1:17" ht="15.6" x14ac:dyDescent="0.3">
      <c r="A12" s="35">
        <v>2006</v>
      </c>
      <c r="B12" s="16" t="s">
        <v>1</v>
      </c>
      <c r="C12" s="16">
        <v>65</v>
      </c>
      <c r="D12" s="17"/>
      <c r="E12" s="17">
        <f>AVERAGE(D11,D13)</f>
        <v>62.375</v>
      </c>
      <c r="F12" s="18">
        <f>(C12/E12)*100</f>
        <v>104.20841683366733</v>
      </c>
      <c r="M12" t="s">
        <v>44</v>
      </c>
      <c r="O12">
        <f>400/399.33</f>
        <v>1.0016778103323067</v>
      </c>
    </row>
    <row r="13" spans="1:17" ht="15.6" x14ac:dyDescent="0.3">
      <c r="A13" s="36"/>
      <c r="B13" s="17"/>
      <c r="C13" s="17"/>
      <c r="D13" s="17">
        <f>AVERAGE(C10:C16)</f>
        <v>63</v>
      </c>
      <c r="E13" s="17"/>
      <c r="F13" s="17"/>
    </row>
    <row r="14" spans="1:17" ht="15.6" x14ac:dyDescent="0.3">
      <c r="A14" s="35">
        <v>2006</v>
      </c>
      <c r="B14" s="16" t="s">
        <v>2</v>
      </c>
      <c r="C14" s="16">
        <v>58</v>
      </c>
      <c r="D14" s="17"/>
      <c r="E14" s="17">
        <f>AVERAGE(D13,D15)</f>
        <v>62.75</v>
      </c>
      <c r="F14" s="18">
        <f>(C14/E14)*100</f>
        <v>92.43027888446214</v>
      </c>
    </row>
    <row r="15" spans="1:17" ht="15.6" x14ac:dyDescent="0.3">
      <c r="A15" s="36"/>
      <c r="B15" s="17"/>
      <c r="C15" s="17"/>
      <c r="D15" s="17">
        <f>AVERAGE(C12:C18)</f>
        <v>62.5</v>
      </c>
      <c r="E15" s="17"/>
      <c r="F15" s="17"/>
    </row>
    <row r="16" spans="1:17" ht="15.6" x14ac:dyDescent="0.3">
      <c r="A16" s="35">
        <v>2006</v>
      </c>
      <c r="B16" s="16" t="s">
        <v>3</v>
      </c>
      <c r="C16" s="16">
        <v>66</v>
      </c>
      <c r="D16" s="17"/>
      <c r="E16" s="17">
        <f>AVERAGE(D15,D17)</f>
        <v>62.875</v>
      </c>
      <c r="F16" s="18">
        <f>(C16/E16)*100</f>
        <v>104.97017892644136</v>
      </c>
    </row>
    <row r="17" spans="1:6" ht="15.6" x14ac:dyDescent="0.3">
      <c r="A17" s="36"/>
      <c r="B17" s="17"/>
      <c r="C17" s="17"/>
      <c r="D17" s="17">
        <f>AVERAGE(C14:C20)</f>
        <v>63.25</v>
      </c>
      <c r="E17" s="17"/>
      <c r="F17" s="17"/>
    </row>
    <row r="18" spans="1:6" ht="15.6" x14ac:dyDescent="0.3">
      <c r="A18" s="35">
        <v>2006</v>
      </c>
      <c r="B18" s="16" t="s">
        <v>4</v>
      </c>
      <c r="C18" s="16">
        <v>61</v>
      </c>
      <c r="D18" s="17"/>
      <c r="E18" s="17">
        <f>AVERAGE(D17,D19)</f>
        <v>63.875</v>
      </c>
      <c r="F18" s="18">
        <f>(C18/E18)*100</f>
        <v>95.499021526418787</v>
      </c>
    </row>
    <row r="19" spans="1:6" ht="15.6" x14ac:dyDescent="0.3">
      <c r="A19" s="17"/>
      <c r="B19" s="17"/>
      <c r="C19" s="17"/>
      <c r="D19" s="17">
        <f>AVERAGE(C16:C22)</f>
        <v>64.5</v>
      </c>
      <c r="E19" s="17"/>
      <c r="F19" s="18"/>
    </row>
    <row r="20" spans="1:6" ht="15.6" x14ac:dyDescent="0.3">
      <c r="A20" s="37">
        <v>2007</v>
      </c>
      <c r="B20" s="16" t="s">
        <v>1</v>
      </c>
      <c r="C20" s="16">
        <v>68</v>
      </c>
      <c r="D20" s="17"/>
      <c r="E20" s="17">
        <f>AVERAGE(D19,D21)</f>
        <v>64.125</v>
      </c>
      <c r="F20" s="18">
        <f>(C20/E20)*100</f>
        <v>106.04288499025341</v>
      </c>
    </row>
    <row r="21" spans="1:6" ht="15.6" x14ac:dyDescent="0.3">
      <c r="A21" s="38"/>
      <c r="B21" s="17"/>
      <c r="C21" s="17"/>
      <c r="D21" s="17">
        <f>AVERAGE(C18:C24)</f>
        <v>63.75</v>
      </c>
      <c r="E21" s="17"/>
      <c r="F21" s="18"/>
    </row>
    <row r="22" spans="1:6" ht="15.6" x14ac:dyDescent="0.3">
      <c r="A22" s="37">
        <v>2007</v>
      </c>
      <c r="B22" s="16" t="s">
        <v>2</v>
      </c>
      <c r="C22" s="16">
        <v>63</v>
      </c>
      <c r="D22" s="17"/>
      <c r="E22" s="17">
        <f>AVERAGE(D21,D23)</f>
        <v>64.5</v>
      </c>
      <c r="F22" s="18">
        <f>(C22/E22)*100</f>
        <v>97.674418604651152</v>
      </c>
    </row>
    <row r="23" spans="1:6" ht="15.6" x14ac:dyDescent="0.3">
      <c r="A23" s="37"/>
      <c r="B23" s="17"/>
      <c r="C23" s="17"/>
      <c r="D23" s="17">
        <f>AVERAGE(C20:C26)</f>
        <v>65.25</v>
      </c>
      <c r="E23" s="17"/>
      <c r="F23" s="17"/>
    </row>
    <row r="24" spans="1:6" ht="15.6" x14ac:dyDescent="0.3">
      <c r="A24" s="37">
        <v>2007</v>
      </c>
      <c r="B24" s="16" t="s">
        <v>3</v>
      </c>
      <c r="C24" s="16">
        <v>63</v>
      </c>
      <c r="D24" s="17"/>
      <c r="E24" s="17"/>
      <c r="F24" s="40"/>
    </row>
    <row r="25" spans="1:6" ht="15.6" x14ac:dyDescent="0.3">
      <c r="A25" s="38"/>
      <c r="B25" s="17"/>
      <c r="C25" s="17"/>
      <c r="D25" s="17"/>
      <c r="E25" s="17"/>
      <c r="F25" s="17"/>
    </row>
    <row r="26" spans="1:6" ht="15.6" x14ac:dyDescent="0.3">
      <c r="A26" s="37">
        <v>2007</v>
      </c>
      <c r="B26" s="16" t="s">
        <v>4</v>
      </c>
      <c r="C26" s="16">
        <v>67</v>
      </c>
      <c r="D26" s="17"/>
      <c r="E26" s="17"/>
      <c r="F26" s="40"/>
    </row>
    <row r="29" spans="1:6" x14ac:dyDescent="0.3">
      <c r="B29" s="60" t="s">
        <v>45</v>
      </c>
      <c r="C29" s="60"/>
      <c r="D29" s="60"/>
      <c r="E29" s="60"/>
      <c r="F29" s="60"/>
    </row>
    <row r="30" spans="1:6" x14ac:dyDescent="0.3">
      <c r="B30" s="60"/>
      <c r="C30" s="60"/>
      <c r="D30" s="60"/>
      <c r="E30" s="60"/>
      <c r="F30" s="60"/>
    </row>
  </sheetData>
  <mergeCells count="1">
    <mergeCell ref="B29:F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Simple Average Method Seasonal</vt:lpstr>
      <vt:lpstr>practice Simple Average method </vt:lpstr>
      <vt:lpstr>Ratio to moving Average</vt:lpstr>
      <vt:lpstr>ratio to trend method</vt:lpstr>
      <vt:lpstr>ration to moving average</vt:lpstr>
      <vt:lpstr>Demand</vt:lpstr>
      <vt:lpstr>index</vt:lpstr>
      <vt:lpstr>period</vt:lpstr>
      <vt:lpstr>Quarter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Thomaskutty</cp:lastModifiedBy>
  <dcterms:created xsi:type="dcterms:W3CDTF">2021-07-01T16:38:13Z</dcterms:created>
  <dcterms:modified xsi:type="dcterms:W3CDTF">2021-09-06T01:42:41Z</dcterms:modified>
</cp:coreProperties>
</file>