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D24B23A-ECA9-45EA-988F-2BB8C5F83D5F}" xr6:coauthVersionLast="47" xr6:coauthVersionMax="47" xr10:uidLastSave="{00000000-0000-0000-0000-000000000000}"/>
  <bookViews>
    <workbookView xWindow="-108" yWindow="-108" windowWidth="23256" windowHeight="12576" tabRatio="951" xr2:uid="{00000000-000D-0000-FFFF-FFFF00000000}"/>
  </bookViews>
  <sheets>
    <sheet name="question_1_a" sheetId="5" r:id="rId1"/>
    <sheet name="question_1b" sheetId="4" r:id="rId2"/>
    <sheet name="question2" sheetId="6" r:id="rId3"/>
    <sheet name="question3" sheetId="1" r:id="rId4"/>
    <sheet name="question4" sheetId="2" r:id="rId5"/>
  </sheets>
  <definedNames>
    <definedName name="adjustment_factor">question2!$I$15</definedName>
    <definedName name="avg_data">question4!#REF!</definedName>
    <definedName name="data">question4!#REF!</definedName>
    <definedName name="dt">question4!$D$5:$D$24</definedName>
    <definedName name="ind">question4!$I$5:$J$8</definedName>
    <definedName name="index">question4!#REF!</definedName>
    <definedName name="inter">question4!#REF!</definedName>
    <definedName name="intercept">question_1b!$B$17</definedName>
    <definedName name="lineartrend">question4!#REF!</definedName>
    <definedName name="quarter">question4!$C$5:$C$24</definedName>
    <definedName name="slope">question_1b!$B$18</definedName>
    <definedName name="slp">question4!#REF!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5" i="2"/>
  <c r="K9" i="2"/>
  <c r="K6" i="2"/>
  <c r="K7" i="2"/>
  <c r="K8" i="2"/>
  <c r="K5" i="2"/>
  <c r="J6" i="2"/>
  <c r="J7" i="2"/>
  <c r="J8" i="2"/>
  <c r="J5" i="2"/>
  <c r="C2" i="2" l="1"/>
  <c r="E7" i="2" s="1"/>
  <c r="C1" i="2"/>
  <c r="E19" i="2" s="1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I31" i="6"/>
  <c r="I30" i="6"/>
  <c r="I29" i="6"/>
  <c r="I28" i="6"/>
  <c r="I27" i="6"/>
  <c r="I26" i="6"/>
  <c r="I25" i="6"/>
  <c r="I24" i="6"/>
  <c r="I23" i="6"/>
  <c r="I22" i="6"/>
  <c r="I21" i="6"/>
  <c r="I20" i="6"/>
  <c r="N11" i="6"/>
  <c r="M11" i="6"/>
  <c r="L11" i="6"/>
  <c r="K11" i="6"/>
  <c r="J11" i="6"/>
  <c r="I11" i="6"/>
  <c r="T10" i="6"/>
  <c r="S10" i="6"/>
  <c r="R10" i="6"/>
  <c r="Q10" i="6"/>
  <c r="P10" i="6"/>
  <c r="O10" i="6"/>
  <c r="N10" i="6"/>
  <c r="M10" i="6"/>
  <c r="L10" i="6"/>
  <c r="K10" i="6"/>
  <c r="J10" i="6"/>
  <c r="I10" i="6"/>
  <c r="T9" i="6"/>
  <c r="S9" i="6"/>
  <c r="R9" i="6"/>
  <c r="Q9" i="6"/>
  <c r="P9" i="6"/>
  <c r="O9" i="6"/>
  <c r="P6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3" i="5"/>
  <c r="E20" i="2" l="1"/>
  <c r="E6" i="2"/>
  <c r="E14" i="2"/>
  <c r="E21" i="2"/>
  <c r="E13" i="2"/>
  <c r="E22" i="2"/>
  <c r="E12" i="2"/>
  <c r="E11" i="2"/>
  <c r="E8" i="2"/>
  <c r="E18" i="2"/>
  <c r="E10" i="2"/>
  <c r="E5" i="2"/>
  <c r="E17" i="2"/>
  <c r="E9" i="2"/>
  <c r="E24" i="2"/>
  <c r="E16" i="2"/>
  <c r="E23" i="2"/>
  <c r="E15" i="2"/>
  <c r="D15" i="6" l="1"/>
  <c r="E16" i="6" s="1"/>
  <c r="D17" i="6"/>
  <c r="E18" i="6" s="1"/>
  <c r="D19" i="6"/>
  <c r="E20" i="6" s="1"/>
  <c r="D21" i="6"/>
  <c r="E22" i="6" s="1"/>
  <c r="D23" i="6"/>
  <c r="E24" i="6" s="1"/>
  <c r="D25" i="6"/>
  <c r="E26" i="6" s="1"/>
  <c r="D27" i="6"/>
  <c r="E28" i="6" s="1"/>
  <c r="D29" i="6"/>
  <c r="E30" i="6" s="1"/>
  <c r="D31" i="6"/>
  <c r="E32" i="6" s="1"/>
  <c r="D33" i="6"/>
  <c r="E34" i="6" s="1"/>
  <c r="D35" i="6"/>
  <c r="E36" i="6" s="1"/>
  <c r="D37" i="6"/>
  <c r="E38" i="6" s="1"/>
  <c r="D39" i="6"/>
  <c r="E40" i="6" s="1"/>
  <c r="D41" i="6"/>
  <c r="E42" i="6" s="1"/>
  <c r="D43" i="6"/>
  <c r="E44" i="6" s="1"/>
  <c r="D45" i="6"/>
  <c r="E46" i="6" s="1"/>
  <c r="D47" i="6"/>
  <c r="E48" i="6" s="1"/>
  <c r="D49" i="6"/>
  <c r="E50" i="6" s="1"/>
  <c r="D51" i="6"/>
  <c r="E52" i="6" s="1"/>
  <c r="D53" i="6"/>
  <c r="E54" i="6" s="1"/>
  <c r="D55" i="6"/>
  <c r="E56" i="6" s="1"/>
  <c r="D57" i="6"/>
  <c r="E58" i="6" s="1"/>
  <c r="D59" i="6"/>
  <c r="E60" i="6" s="1"/>
  <c r="D61" i="6"/>
  <c r="D13" i="6"/>
  <c r="E14" i="6" s="1"/>
  <c r="F34" i="6" l="1"/>
  <c r="F48" i="6"/>
  <c r="P12" i="6"/>
  <c r="P13" i="6" s="1"/>
  <c r="F16" i="6"/>
  <c r="F60" i="6"/>
  <c r="F28" i="6"/>
  <c r="J12" i="6"/>
  <c r="J13" i="6" s="1"/>
  <c r="F50" i="6"/>
  <c r="F14" i="6"/>
  <c r="F46" i="6"/>
  <c r="F58" i="6"/>
  <c r="F26" i="6"/>
  <c r="F40" i="6"/>
  <c r="F54" i="6"/>
  <c r="F38" i="6"/>
  <c r="F22" i="6"/>
  <c r="F18" i="6"/>
  <c r="F32" i="6"/>
  <c r="F30" i="6"/>
  <c r="K12" i="6"/>
  <c r="K13" i="6" s="1"/>
  <c r="F44" i="6"/>
  <c r="F42" i="6"/>
  <c r="F56" i="6"/>
  <c r="F24" i="6"/>
  <c r="F52" i="6"/>
  <c r="F36" i="6"/>
  <c r="N12" i="6"/>
  <c r="N13" i="6" s="1"/>
  <c r="F20" i="6"/>
  <c r="R12" i="6"/>
  <c r="R13" i="6" s="1"/>
  <c r="I12" i="6"/>
  <c r="C3" i="5"/>
  <c r="C4" i="5" l="1"/>
  <c r="D4" i="5" s="1"/>
  <c r="D3" i="5"/>
  <c r="C5" i="5"/>
  <c r="D5" i="5" s="1"/>
  <c r="M12" i="6"/>
  <c r="M13" i="6" s="1"/>
  <c r="L12" i="6"/>
  <c r="L13" i="6" s="1"/>
  <c r="O12" i="6"/>
  <c r="O13" i="6" s="1"/>
  <c r="S12" i="6"/>
  <c r="S13" i="6" s="1"/>
  <c r="Q12" i="6"/>
  <c r="Q13" i="6" s="1"/>
  <c r="T12" i="6"/>
  <c r="T13" i="6" s="1"/>
  <c r="I13" i="6"/>
  <c r="C6" i="5" l="1"/>
  <c r="D6" i="5" s="1"/>
  <c r="U12" i="6"/>
  <c r="U13" i="6" s="1"/>
  <c r="I15" i="6" s="1"/>
  <c r="U14" i="6" s="1"/>
  <c r="B18" i="4"/>
  <c r="B17" i="4"/>
  <c r="C15" i="4" s="1"/>
  <c r="L14" i="6" l="1"/>
  <c r="M14" i="6"/>
  <c r="C7" i="5"/>
  <c r="D7" i="5" s="1"/>
  <c r="S14" i="6"/>
  <c r="J14" i="6"/>
  <c r="O14" i="6"/>
  <c r="T14" i="6"/>
  <c r="R14" i="6"/>
  <c r="P14" i="6"/>
  <c r="I14" i="6"/>
  <c r="N14" i="6"/>
  <c r="K14" i="6"/>
  <c r="Q14" i="6"/>
  <c r="C14" i="4"/>
  <c r="C5" i="4"/>
  <c r="C12" i="4"/>
  <c r="C11" i="4"/>
  <c r="C10" i="4"/>
  <c r="C8" i="4"/>
  <c r="C7" i="4"/>
  <c r="C9" i="4"/>
  <c r="C4" i="4"/>
  <c r="C6" i="4"/>
  <c r="C13" i="4"/>
  <c r="C8" i="5" l="1"/>
  <c r="D8" i="5" s="1"/>
  <c r="D8" i="4"/>
  <c r="E8" i="4"/>
  <c r="E4" i="4"/>
  <c r="D4" i="4"/>
  <c r="E9" i="4"/>
  <c r="D9" i="4"/>
  <c r="D7" i="4"/>
  <c r="E7" i="4"/>
  <c r="E10" i="4"/>
  <c r="D10" i="4"/>
  <c r="E13" i="4"/>
  <c r="D13" i="4"/>
  <c r="D12" i="4"/>
  <c r="E12" i="4"/>
  <c r="D11" i="4"/>
  <c r="E11" i="4"/>
  <c r="E6" i="4"/>
  <c r="D6" i="4"/>
  <c r="E5" i="4"/>
  <c r="D5" i="4"/>
  <c r="C9" i="5" l="1"/>
  <c r="D9" i="5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4" i="1"/>
  <c r="C10" i="5" l="1"/>
  <c r="D10" i="5" s="1"/>
  <c r="C11" i="5" l="1"/>
  <c r="D11" i="5" s="1"/>
  <c r="C12" i="5" l="1"/>
  <c r="D12" i="5" s="1"/>
  <c r="C13" i="5" l="1"/>
  <c r="D13" i="5" s="1"/>
  <c r="C14" i="5" l="1"/>
  <c r="D14" i="5" s="1"/>
  <c r="C15" i="5" l="1"/>
  <c r="D15" i="5" s="1"/>
  <c r="C16" i="5" l="1"/>
  <c r="D16" i="5" s="1"/>
  <c r="C17" i="5" l="1"/>
  <c r="D17" i="5" s="1"/>
  <c r="C18" i="5" l="1"/>
  <c r="D18" i="5" s="1"/>
  <c r="C19" i="5" l="1"/>
  <c r="D19" i="5" s="1"/>
  <c r="C20" i="5" l="1"/>
  <c r="D20" i="5" s="1"/>
  <c r="C21" i="5" l="1"/>
  <c r="D21" i="5" s="1"/>
  <c r="C22" i="5" l="1"/>
  <c r="D22" i="5" s="1"/>
  <c r="C23" i="5" l="1"/>
  <c r="D23" i="5" s="1"/>
  <c r="C24" i="5" l="1"/>
  <c r="D24" i="5" s="1"/>
  <c r="C25" i="5" l="1"/>
  <c r="D25" i="5" s="1"/>
  <c r="C26" i="5" l="1"/>
  <c r="D26" i="5" s="1"/>
  <c r="C27" i="5" l="1"/>
  <c r="D27" i="5" s="1"/>
  <c r="C28" i="5" l="1"/>
  <c r="D28" i="5" s="1"/>
  <c r="C29" i="5" l="1"/>
  <c r="D29" i="5" s="1"/>
  <c r="C30" i="5" l="1"/>
  <c r="D30" i="5" s="1"/>
  <c r="C31" i="5" l="1"/>
  <c r="D31" i="5" s="1"/>
  <c r="C32" i="5" l="1"/>
  <c r="D32" i="5" s="1"/>
  <c r="C33" i="5" l="1"/>
  <c r="D33" i="5" s="1"/>
  <c r="C34" i="5" l="1"/>
  <c r="D34" i="5" s="1"/>
  <c r="C35" i="5" l="1"/>
  <c r="D35" i="5" s="1"/>
  <c r="C36" i="5" l="1"/>
  <c r="D36" i="5" s="1"/>
  <c r="C37" i="5" l="1"/>
  <c r="D37" i="5" s="1"/>
  <c r="C38" i="5" l="1"/>
  <c r="D38" i="5" s="1"/>
  <c r="C39" i="5" l="1"/>
  <c r="D39" i="5" s="1"/>
  <c r="C40" i="5" l="1"/>
  <c r="D40" i="5" s="1"/>
  <c r="C41" i="5" l="1"/>
  <c r="D41" i="5" s="1"/>
  <c r="P4" i="5" l="1"/>
  <c r="P5" i="5"/>
</calcChain>
</file>

<file path=xl/sharedStrings.xml><?xml version="1.0" encoding="utf-8"?>
<sst xmlns="http://schemas.openxmlformats.org/spreadsheetml/2006/main" count="133" uniqueCount="59">
  <si>
    <t>year</t>
  </si>
  <si>
    <t>values</t>
  </si>
  <si>
    <t>5yearly</t>
  </si>
  <si>
    <t>7yearly</t>
  </si>
  <si>
    <t>quarter</t>
  </si>
  <si>
    <t>q1</t>
  </si>
  <si>
    <t>q2</t>
  </si>
  <si>
    <t>q3</t>
  </si>
  <si>
    <t>q4</t>
  </si>
  <si>
    <t xml:space="preserve">month </t>
  </si>
  <si>
    <t>no.persons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</si>
  <si>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</si>
  <si>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</si>
  <si>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</si>
  <si>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</si>
  <si>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</si>
  <si>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</si>
  <si>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</si>
  <si>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</si>
  <si>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</si>
  <si>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</si>
  <si>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</si>
  <si>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</t>
  </si>
  <si>
    <t>data</t>
  </si>
  <si>
    <t>total</t>
  </si>
  <si>
    <t>seasonal</t>
  </si>
  <si>
    <t xml:space="preserve">adjustment factor = </t>
  </si>
  <si>
    <t>production</t>
  </si>
  <si>
    <t xml:space="preserve">y = mx+b </t>
  </si>
  <si>
    <t xml:space="preserve">intercept </t>
  </si>
  <si>
    <t>slope</t>
  </si>
  <si>
    <t xml:space="preserve">linear trend </t>
  </si>
  <si>
    <t>rm_trend_additive</t>
  </si>
  <si>
    <t>rm_trend_multiplicative</t>
  </si>
  <si>
    <t>period</t>
  </si>
  <si>
    <t>y</t>
  </si>
  <si>
    <t>absolute error</t>
  </si>
  <si>
    <t>MAE</t>
  </si>
  <si>
    <t>MSE</t>
  </si>
  <si>
    <t>forcasting erros</t>
  </si>
  <si>
    <t>Linear trend -plotting - removing trend using additive and multiplicative modelling</t>
  </si>
  <si>
    <t>12 yearly</t>
  </si>
  <si>
    <t>centered</t>
  </si>
  <si>
    <t>avg</t>
  </si>
  <si>
    <t>rati_to_trend</t>
  </si>
  <si>
    <t>MAPE</t>
  </si>
  <si>
    <t>smooth_values</t>
  </si>
  <si>
    <t xml:space="preserve">sqaured_error </t>
  </si>
  <si>
    <t>errors/y * 100</t>
  </si>
  <si>
    <t>Months</t>
  </si>
  <si>
    <t>seasonal indices</t>
  </si>
  <si>
    <t>ratio_to_trend</t>
  </si>
  <si>
    <t xml:space="preserve">y </t>
  </si>
  <si>
    <t xml:space="preserve">intercept = </t>
  </si>
  <si>
    <t xml:space="preserve">slope = </t>
  </si>
  <si>
    <t>linear_trend</t>
  </si>
  <si>
    <t>seasonal_index_forecast</t>
  </si>
  <si>
    <t>seasonality_index</t>
  </si>
  <si>
    <t>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</si>
</sst>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0" fontId="0" fillId="0" borderId="1" xfId="0" applyNumberFormat="1" applyBorder="1"/>
    <xf numFmtId="0" fontId="0" fillId="0" borderId="0" xfId="0" applyNumberFormat="1" applyBorder="1"/>
    <xf numFmtId="0" fontId="0" fillId="0" borderId="2" xfId="0" applyNumberFormat="1" applyBorder="1"/>
    <xf numFmtId="0" fontId="1" fillId="3" borderId="0" xfId="0" applyFont="1" applyFill="1"/>
    <xf numFmtId="0" fontId="0" fillId="4" borderId="0" xfId="0" applyFill="1" applyBorder="1"/>
    <xf numFmtId="0" fontId="0" fillId="4" borderId="2" xfId="0" applyFill="1" applyBorder="1"/>
    <xf numFmtId="0" fontId="1" fillId="4" borderId="1" xfId="0" applyFont="1" applyFill="1" applyBorder="1"/>
    <xf numFmtId="2" fontId="0" fillId="0" borderId="0" xfId="0" applyNumberFormat="1"/>
    <xf numFmtId="2" fontId="0" fillId="0" borderId="1" xfId="0" applyNumberFormat="1" applyFill="1" applyBorder="1"/>
    <xf numFmtId="0" fontId="0" fillId="0" borderId="0" xfId="0" applyFill="1"/>
    <xf numFmtId="2" fontId="0" fillId="0" borderId="0" xfId="0" applyNumberFormat="1" applyFill="1" applyBorder="1"/>
    <xf numFmtId="0" fontId="1" fillId="0" borderId="0" xfId="0" applyFont="1" applyFill="1"/>
    <xf numFmtId="2" fontId="1" fillId="2" borderId="0" xfId="0" applyNumberFormat="1" applyFont="1" applyFill="1"/>
    <xf numFmtId="0" fontId="4" fillId="5" borderId="0" xfId="0" applyFont="1" applyFill="1"/>
    <xf numFmtId="0" fontId="3" fillId="5" borderId="0" xfId="0" applyFont="1" applyFill="1"/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>
                <a:solidFill>
                  <a:schemeClr val="accent5">
                    <a:lumMod val="50000"/>
                  </a:schemeClr>
                </a:solidFill>
              </a:rPr>
              <a:t>Exponential Smoothing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question_1_a!$B$2:$B$41</c:f>
              <c:numCache>
                <c:formatCode>0.00</c:formatCode>
                <c:ptCount val="40"/>
                <c:pt idx="0">
                  <c:v>48.7</c:v>
                </c:pt>
                <c:pt idx="1">
                  <c:v>45.8</c:v>
                </c:pt>
                <c:pt idx="2">
                  <c:v>46.4</c:v>
                </c:pt>
                <c:pt idx="3">
                  <c:v>46.2</c:v>
                </c:pt>
                <c:pt idx="4">
                  <c:v>44</c:v>
                </c:pt>
                <c:pt idx="5">
                  <c:v>53.8</c:v>
                </c:pt>
                <c:pt idx="6">
                  <c:v>47.6</c:v>
                </c:pt>
                <c:pt idx="7">
                  <c:v>47</c:v>
                </c:pt>
                <c:pt idx="8">
                  <c:v>47.6</c:v>
                </c:pt>
                <c:pt idx="9">
                  <c:v>51.1</c:v>
                </c:pt>
                <c:pt idx="10">
                  <c:v>49.1</c:v>
                </c:pt>
                <c:pt idx="11">
                  <c:v>46.7</c:v>
                </c:pt>
                <c:pt idx="12">
                  <c:v>47.8</c:v>
                </c:pt>
                <c:pt idx="13">
                  <c:v>45.8</c:v>
                </c:pt>
                <c:pt idx="14">
                  <c:v>45.5</c:v>
                </c:pt>
                <c:pt idx="15">
                  <c:v>49.2</c:v>
                </c:pt>
                <c:pt idx="16">
                  <c:v>54.8</c:v>
                </c:pt>
                <c:pt idx="17">
                  <c:v>44.7</c:v>
                </c:pt>
                <c:pt idx="18">
                  <c:v>51.1</c:v>
                </c:pt>
                <c:pt idx="19">
                  <c:v>47.3</c:v>
                </c:pt>
                <c:pt idx="20">
                  <c:v>45.3</c:v>
                </c:pt>
                <c:pt idx="21">
                  <c:v>43.3</c:v>
                </c:pt>
                <c:pt idx="22">
                  <c:v>44.6</c:v>
                </c:pt>
                <c:pt idx="23">
                  <c:v>47.1</c:v>
                </c:pt>
                <c:pt idx="24">
                  <c:v>53.4</c:v>
                </c:pt>
                <c:pt idx="25">
                  <c:v>44.9</c:v>
                </c:pt>
                <c:pt idx="26">
                  <c:v>50.5</c:v>
                </c:pt>
                <c:pt idx="27">
                  <c:v>48.1</c:v>
                </c:pt>
                <c:pt idx="28">
                  <c:v>45.4</c:v>
                </c:pt>
                <c:pt idx="29">
                  <c:v>51.6</c:v>
                </c:pt>
                <c:pt idx="30">
                  <c:v>50.8</c:v>
                </c:pt>
                <c:pt idx="31">
                  <c:v>46.4</c:v>
                </c:pt>
                <c:pt idx="32">
                  <c:v>52.3</c:v>
                </c:pt>
                <c:pt idx="33">
                  <c:v>50.5</c:v>
                </c:pt>
                <c:pt idx="34">
                  <c:v>53.4</c:v>
                </c:pt>
                <c:pt idx="35">
                  <c:v>53.9</c:v>
                </c:pt>
                <c:pt idx="36">
                  <c:v>52.3</c:v>
                </c:pt>
                <c:pt idx="37">
                  <c:v>53</c:v>
                </c:pt>
                <c:pt idx="38">
                  <c:v>48.6</c:v>
                </c:pt>
                <c:pt idx="39">
                  <c:v>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D-4681-9790-07AA90F409FB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question_1_a!$C$2:$C$41</c:f>
              <c:numCache>
                <c:formatCode>0.00</c:formatCode>
                <c:ptCount val="40"/>
                <c:pt idx="1">
                  <c:v>48.7</c:v>
                </c:pt>
                <c:pt idx="2">
                  <c:v>48.120000000000005</c:v>
                </c:pt>
                <c:pt idx="3">
                  <c:v>47.77600000000001</c:v>
                </c:pt>
                <c:pt idx="4">
                  <c:v>47.460800000000013</c:v>
                </c:pt>
                <c:pt idx="5">
                  <c:v>46.768640000000019</c:v>
                </c:pt>
                <c:pt idx="6">
                  <c:v>48.174912000000013</c:v>
                </c:pt>
                <c:pt idx="7">
                  <c:v>48.059929600000018</c:v>
                </c:pt>
                <c:pt idx="8">
                  <c:v>47.847943680000014</c:v>
                </c:pt>
                <c:pt idx="9">
                  <c:v>47.798354944000017</c:v>
                </c:pt>
                <c:pt idx="10">
                  <c:v>48.458683955200016</c:v>
                </c:pt>
                <c:pt idx="11">
                  <c:v>48.586947164160016</c:v>
                </c:pt>
                <c:pt idx="12">
                  <c:v>48.209557731328019</c:v>
                </c:pt>
                <c:pt idx="13">
                  <c:v>48.127646185062417</c:v>
                </c:pt>
                <c:pt idx="14">
                  <c:v>47.662116948049942</c:v>
                </c:pt>
                <c:pt idx="15">
                  <c:v>47.229693558439955</c:v>
                </c:pt>
                <c:pt idx="16">
                  <c:v>47.623754846751972</c:v>
                </c:pt>
                <c:pt idx="17">
                  <c:v>49.05900387740158</c:v>
                </c:pt>
                <c:pt idx="18">
                  <c:v>48.18720310192127</c:v>
                </c:pt>
                <c:pt idx="19">
                  <c:v>48.769762481537015</c:v>
                </c:pt>
                <c:pt idx="20">
                  <c:v>48.475809985229617</c:v>
                </c:pt>
                <c:pt idx="21">
                  <c:v>47.840647988183697</c:v>
                </c:pt>
                <c:pt idx="22">
                  <c:v>46.93251839054696</c:v>
                </c:pt>
                <c:pt idx="23">
                  <c:v>46.46601471243757</c:v>
                </c:pt>
                <c:pt idx="24">
                  <c:v>46.59281176995006</c:v>
                </c:pt>
                <c:pt idx="25">
                  <c:v>47.954249415960049</c:v>
                </c:pt>
                <c:pt idx="26">
                  <c:v>47.343399532768046</c:v>
                </c:pt>
                <c:pt idx="27">
                  <c:v>47.974719626214437</c:v>
                </c:pt>
                <c:pt idx="28">
                  <c:v>47.999775700971554</c:v>
                </c:pt>
                <c:pt idx="29">
                  <c:v>47.479820560777242</c:v>
                </c:pt>
                <c:pt idx="30">
                  <c:v>48.303856448621794</c:v>
                </c:pt>
                <c:pt idx="31">
                  <c:v>48.803085158897431</c:v>
                </c:pt>
                <c:pt idx="32">
                  <c:v>48.322468127117951</c:v>
                </c:pt>
                <c:pt idx="33">
                  <c:v>49.117974501694363</c:v>
                </c:pt>
                <c:pt idx="34">
                  <c:v>49.394379601355496</c:v>
                </c:pt>
                <c:pt idx="35">
                  <c:v>50.195503681084396</c:v>
                </c:pt>
                <c:pt idx="36">
                  <c:v>50.936402944867524</c:v>
                </c:pt>
                <c:pt idx="37">
                  <c:v>51.209122355894024</c:v>
                </c:pt>
                <c:pt idx="38">
                  <c:v>51.567297884715224</c:v>
                </c:pt>
                <c:pt idx="39">
                  <c:v>50.973838307772183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D-4681-9790-07AA90F4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393711"/>
        <c:axId val="1126394959"/>
      </c:lineChart>
      <c:catAx>
        <c:axId val="112639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94959"/>
        <c:crosses val="autoZero"/>
        <c:auto val="1"/>
        <c:lblAlgn val="ctr"/>
        <c:lblOffset val="100"/>
        <c:noMultiLvlLbl val="0"/>
      </c:catAx>
      <c:valAx>
        <c:axId val="112639495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9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>
                <a:solidFill>
                  <a:schemeClr val="accent5">
                    <a:lumMod val="50000"/>
                  </a:schemeClr>
                </a:solidFill>
              </a:rPr>
              <a:t>Time</a:t>
            </a:r>
            <a:r>
              <a:rPr lang="en-IN" b="1" i="1" baseline="0">
                <a:solidFill>
                  <a:schemeClr val="accent5">
                    <a:lumMod val="50000"/>
                  </a:schemeClr>
                </a:solidFill>
              </a:rPr>
              <a:t> series plot</a:t>
            </a:r>
            <a:endParaRPr lang="en-IN" b="1" i="1">
              <a:solidFill>
                <a:schemeClr val="accent5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question_1_a!$A$2:$A$51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question_1_a!$B$2:$B$51</c:f>
              <c:numCache>
                <c:formatCode>0.00</c:formatCode>
                <c:ptCount val="50"/>
                <c:pt idx="0">
                  <c:v>48.7</c:v>
                </c:pt>
                <c:pt idx="1">
                  <c:v>45.8</c:v>
                </c:pt>
                <c:pt idx="2">
                  <c:v>46.4</c:v>
                </c:pt>
                <c:pt idx="3">
                  <c:v>46.2</c:v>
                </c:pt>
                <c:pt idx="4">
                  <c:v>44</c:v>
                </c:pt>
                <c:pt idx="5">
                  <c:v>53.8</c:v>
                </c:pt>
                <c:pt idx="6">
                  <c:v>47.6</c:v>
                </c:pt>
                <c:pt idx="7">
                  <c:v>47</c:v>
                </c:pt>
                <c:pt idx="8">
                  <c:v>47.6</c:v>
                </c:pt>
                <c:pt idx="9">
                  <c:v>51.1</c:v>
                </c:pt>
                <c:pt idx="10">
                  <c:v>49.1</c:v>
                </c:pt>
                <c:pt idx="11">
                  <c:v>46.7</c:v>
                </c:pt>
                <c:pt idx="12">
                  <c:v>47.8</c:v>
                </c:pt>
                <c:pt idx="13">
                  <c:v>45.8</c:v>
                </c:pt>
                <c:pt idx="14">
                  <c:v>45.5</c:v>
                </c:pt>
                <c:pt idx="15">
                  <c:v>49.2</c:v>
                </c:pt>
                <c:pt idx="16">
                  <c:v>54.8</c:v>
                </c:pt>
                <c:pt idx="17">
                  <c:v>44.7</c:v>
                </c:pt>
                <c:pt idx="18">
                  <c:v>51.1</c:v>
                </c:pt>
                <c:pt idx="19">
                  <c:v>47.3</c:v>
                </c:pt>
                <c:pt idx="20">
                  <c:v>45.3</c:v>
                </c:pt>
                <c:pt idx="21">
                  <c:v>43.3</c:v>
                </c:pt>
                <c:pt idx="22">
                  <c:v>44.6</c:v>
                </c:pt>
                <c:pt idx="23">
                  <c:v>47.1</c:v>
                </c:pt>
                <c:pt idx="24">
                  <c:v>53.4</c:v>
                </c:pt>
                <c:pt idx="25">
                  <c:v>44.9</c:v>
                </c:pt>
                <c:pt idx="26">
                  <c:v>50.5</c:v>
                </c:pt>
                <c:pt idx="27">
                  <c:v>48.1</c:v>
                </c:pt>
                <c:pt idx="28">
                  <c:v>45.4</c:v>
                </c:pt>
                <c:pt idx="29">
                  <c:v>51.6</c:v>
                </c:pt>
                <c:pt idx="30">
                  <c:v>50.8</c:v>
                </c:pt>
                <c:pt idx="31">
                  <c:v>46.4</c:v>
                </c:pt>
                <c:pt idx="32">
                  <c:v>52.3</c:v>
                </c:pt>
                <c:pt idx="33">
                  <c:v>50.5</c:v>
                </c:pt>
                <c:pt idx="34">
                  <c:v>53.4</c:v>
                </c:pt>
                <c:pt idx="35">
                  <c:v>53.9</c:v>
                </c:pt>
                <c:pt idx="36">
                  <c:v>52.3</c:v>
                </c:pt>
                <c:pt idx="37">
                  <c:v>53</c:v>
                </c:pt>
                <c:pt idx="38">
                  <c:v>48.6</c:v>
                </c:pt>
                <c:pt idx="39">
                  <c:v>52.4</c:v>
                </c:pt>
                <c:pt idx="40">
                  <c:v>47.9</c:v>
                </c:pt>
                <c:pt idx="41">
                  <c:v>49.5</c:v>
                </c:pt>
                <c:pt idx="42">
                  <c:v>44</c:v>
                </c:pt>
                <c:pt idx="43">
                  <c:v>53.8</c:v>
                </c:pt>
                <c:pt idx="44">
                  <c:v>52.5</c:v>
                </c:pt>
                <c:pt idx="45">
                  <c:v>52</c:v>
                </c:pt>
                <c:pt idx="46">
                  <c:v>50.6</c:v>
                </c:pt>
                <c:pt idx="47">
                  <c:v>48.7</c:v>
                </c:pt>
                <c:pt idx="48">
                  <c:v>51.4</c:v>
                </c:pt>
                <c:pt idx="49">
                  <c:v>47.7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B-4645-A659-0380D216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476799"/>
        <c:axId val="1127469727"/>
      </c:lineChart>
      <c:catAx>
        <c:axId val="112747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69727"/>
        <c:crosses val="autoZero"/>
        <c:auto val="1"/>
        <c:lblAlgn val="ctr"/>
        <c:lblOffset val="100"/>
        <c:noMultiLvlLbl val="0"/>
      </c:catAx>
      <c:valAx>
        <c:axId val="1127469727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7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</a:t>
            </a:r>
            <a:r>
              <a:rPr lang="en-IN" baseline="0"/>
              <a:t> vs production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 cmpd="sng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question_1b!$A$4:$A$13</c:f>
              <c:numCache>
                <c:formatCode>General</c:formatCode>
                <c:ptCount val="1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2004</c:v>
                </c:pt>
              </c:numCache>
            </c:numRef>
          </c:cat>
          <c:val>
            <c:numRef>
              <c:f>question_1b!$B$4:$B$13</c:f>
              <c:numCache>
                <c:formatCode>General</c:formatCode>
                <c:ptCount val="10"/>
                <c:pt idx="0">
                  <c:v>66.599999999999994</c:v>
                </c:pt>
                <c:pt idx="1">
                  <c:v>84.9</c:v>
                </c:pt>
                <c:pt idx="2">
                  <c:v>88.6</c:v>
                </c:pt>
                <c:pt idx="3">
                  <c:v>78</c:v>
                </c:pt>
                <c:pt idx="4">
                  <c:v>96.8</c:v>
                </c:pt>
                <c:pt idx="5">
                  <c:v>93.2</c:v>
                </c:pt>
                <c:pt idx="6">
                  <c:v>111.6</c:v>
                </c:pt>
                <c:pt idx="7">
                  <c:v>88.3</c:v>
                </c:pt>
                <c:pt idx="8">
                  <c:v>117</c:v>
                </c:pt>
                <c:pt idx="9">
                  <c:v>115.2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E68-87A7-C9268E58D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115807"/>
        <c:axId val="1125114143"/>
      </c:lineChart>
      <c:catAx>
        <c:axId val="112511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14143"/>
        <c:crosses val="autoZero"/>
        <c:auto val="1"/>
        <c:lblAlgn val="ctr"/>
        <c:lblOffset val="100"/>
        <c:noMultiLvlLbl val="0"/>
      </c:catAx>
      <c:valAx>
        <c:axId val="1125114143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production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920530766987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1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Removing</a:t>
            </a:r>
            <a:r>
              <a:rPr lang="en-IN" baseline="0"/>
              <a:t> Trend using additive and multiplicative modelling</a:t>
            </a:r>
            <a:endParaRPr lang="en-IN"/>
          </a:p>
        </c:rich>
      </c:tx>
      <c:layout>
        <c:manualLayout>
          <c:xMode val="edge"/>
          <c:yMode val="edge"/>
          <c:x val="0.10828205900491947"/>
          <c:y val="1.9201228878648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85937088442454E-2"/>
          <c:y val="0.14243471582181261"/>
          <c:w val="0.90877221289961707"/>
          <c:h val="0.60794930875576036"/>
        </c:manualLayout>
      </c:layout>
      <c:lineChart>
        <c:grouping val="standard"/>
        <c:varyColors val="0"/>
        <c:ser>
          <c:idx val="0"/>
          <c:order val="0"/>
          <c:tx>
            <c:strRef>
              <c:f>question_1b!$D$3</c:f>
              <c:strCache>
                <c:ptCount val="1"/>
                <c:pt idx="0">
                  <c:v>rm_trend_additive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question_1b!$D$4:$D$13</c:f>
              <c:numCache>
                <c:formatCode>General</c:formatCode>
                <c:ptCount val="10"/>
                <c:pt idx="0">
                  <c:v>-7.5025974025978996</c:v>
                </c:pt>
                <c:pt idx="1">
                  <c:v>6.4675324675321519</c:v>
                </c:pt>
                <c:pt idx="2">
                  <c:v>5.8376623376621808</c:v>
                </c:pt>
                <c:pt idx="3">
                  <c:v>-9.0922077922077733</c:v>
                </c:pt>
                <c:pt idx="4">
                  <c:v>5.3779220779222641</c:v>
                </c:pt>
                <c:pt idx="5">
                  <c:v>-2.55194805194769</c:v>
                </c:pt>
                <c:pt idx="6">
                  <c:v>11.518181818180523</c:v>
                </c:pt>
                <c:pt idx="7">
                  <c:v>-16.111688311689434</c:v>
                </c:pt>
                <c:pt idx="8">
                  <c:v>8.2584415584406088</c:v>
                </c:pt>
                <c:pt idx="9">
                  <c:v>-2.2012987012993079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C9-4D27-9BEB-3DB9A66DF8AA}"/>
            </c:ext>
          </c:extLst>
        </c:ser>
        <c:ser>
          <c:idx val="1"/>
          <c:order val="1"/>
          <c:tx>
            <c:strRef>
              <c:f>question_1b!$E$3</c:f>
              <c:strCache>
                <c:ptCount val="1"/>
                <c:pt idx="0">
                  <c:v>rm_trend_multiplicative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question_1b!$E$4:$E$13</c:f>
              <c:numCache>
                <c:formatCode>General</c:formatCode>
                <c:ptCount val="10"/>
                <c:pt idx="0">
                  <c:v>0.89875392137961851</c:v>
                </c:pt>
                <c:pt idx="1">
                  <c:v>1.0824598877353293</c:v>
                </c:pt>
                <c:pt idx="2">
                  <c:v>1.070535251934029</c:v>
                </c:pt>
                <c:pt idx="3">
                  <c:v>0.89560251114656819</c:v>
                </c:pt>
                <c:pt idx="4">
                  <c:v>1.0588252006534578</c:v>
                </c:pt>
                <c:pt idx="5">
                  <c:v>0.97334834325706676</c:v>
                </c:pt>
                <c:pt idx="6">
                  <c:v>1.1150876555545319</c:v>
                </c:pt>
                <c:pt idx="7">
                  <c:v>0.84569075960544882</c:v>
                </c:pt>
                <c:pt idx="8">
                  <c:v>1.0759455876556976</c:v>
                </c:pt>
                <c:pt idx="9">
                  <c:v>0.98124979258619616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C9-4D27-9BEB-3DB9A66D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188959"/>
        <c:axId val="1452171903"/>
      </c:lineChart>
      <c:catAx>
        <c:axId val="145218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71903"/>
        <c:crosses val="autoZero"/>
        <c:auto val="1"/>
        <c:lblAlgn val="ctr"/>
        <c:lblOffset val="100"/>
        <c:noMultiLvlLbl val="0"/>
      </c:catAx>
      <c:valAx>
        <c:axId val="14521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8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0721614343661623E-2"/>
          <c:y val="0.78193481863154202"/>
          <c:w val="0.32580841187954956"/>
          <c:h val="0.21313545484233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Ratio</a:t>
            </a:r>
            <a:r>
              <a:rPr lang="en-IN" baseline="0"/>
              <a:t> ot trend and y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question2!$J$19</c:f>
              <c:strCache>
                <c:ptCount val="1"/>
                <c:pt idx="0">
                  <c:v>ratio_to_trend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question2!$J$20:$J$43</c:f>
              <c:numCache>
                <c:formatCode>General</c:formatCode>
                <c:ptCount val="24"/>
                <c:pt idx="0">
                  <c:v>39.867109634551497</c:v>
                </c:pt>
                <c:pt idx="1">
                  <c:v>52.747252747252737</c:v>
                </c:pt>
                <c:pt idx="2">
                  <c:v>91.903719912472653</c:v>
                </c:pt>
                <c:pt idx="3">
                  <c:v>157.03380588876774</c:v>
                </c:pt>
                <c:pt idx="4">
                  <c:v>150.32679738562092</c:v>
                </c:pt>
                <c:pt idx="5">
                  <c:v>154.08052230685524</c:v>
                </c:pt>
                <c:pt idx="6">
                  <c:v>130.43478260869566</c:v>
                </c:pt>
                <c:pt idx="7">
                  <c:v>115.89799240368963</c:v>
                </c:pt>
                <c:pt idx="8">
                  <c:v>96.469310157523068</c:v>
                </c:pt>
                <c:pt idx="9">
                  <c:v>80.737927292457954</c:v>
                </c:pt>
                <c:pt idx="10">
                  <c:v>71.235833783054517</c:v>
                </c:pt>
                <c:pt idx="11">
                  <c:v>60.710441334768575</c:v>
                </c:pt>
                <c:pt idx="12">
                  <c:v>38.502673796791449</c:v>
                </c:pt>
                <c:pt idx="13">
                  <c:v>54.777070063694268</c:v>
                </c:pt>
                <c:pt idx="14">
                  <c:v>82.452431289640586</c:v>
                </c:pt>
                <c:pt idx="15">
                  <c:v>160.42105263157899</c:v>
                </c:pt>
                <c:pt idx="16">
                  <c:v>148.50550603041427</c:v>
                </c:pt>
                <c:pt idx="17">
                  <c:v>151.33998949027853</c:v>
                </c:pt>
                <c:pt idx="18">
                  <c:v>138.8742766964755</c:v>
                </c:pt>
                <c:pt idx="19">
                  <c:v>116.98113207547169</c:v>
                </c:pt>
                <c:pt idx="20">
                  <c:v>97.652582159624416</c:v>
                </c:pt>
                <c:pt idx="21">
                  <c:v>82.200311364815775</c:v>
                </c:pt>
                <c:pt idx="22">
                  <c:v>72.124352331606218</c:v>
                </c:pt>
                <c:pt idx="23">
                  <c:v>49.638055842812818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5-458A-9680-4B1FBFAC600C}"/>
            </c:ext>
          </c:extLst>
        </c:ser>
        <c:ser>
          <c:idx val="1"/>
          <c:order val="1"/>
          <c:tx>
            <c:strRef>
              <c:f>question2!$K$19</c:f>
              <c:strCache>
                <c:ptCount val="1"/>
                <c:pt idx="0">
                  <c:v>y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question2!$K$20:$K$43</c:f>
              <c:numCache>
                <c:formatCode>General</c:formatCode>
                <c:ptCount val="24"/>
                <c:pt idx="0">
                  <c:v>30</c:v>
                </c:pt>
                <c:pt idx="1">
                  <c:v>40</c:v>
                </c:pt>
                <c:pt idx="2">
                  <c:v>70</c:v>
                </c:pt>
                <c:pt idx="3">
                  <c:v>120</c:v>
                </c:pt>
                <c:pt idx="4">
                  <c:v>115</c:v>
                </c:pt>
                <c:pt idx="5">
                  <c:v>118</c:v>
                </c:pt>
                <c:pt idx="6">
                  <c:v>100</c:v>
                </c:pt>
                <c:pt idx="7">
                  <c:v>89</c:v>
                </c:pt>
                <c:pt idx="8">
                  <c:v>74</c:v>
                </c:pt>
                <c:pt idx="9">
                  <c:v>62</c:v>
                </c:pt>
                <c:pt idx="10">
                  <c:v>55</c:v>
                </c:pt>
                <c:pt idx="11">
                  <c:v>47</c:v>
                </c:pt>
                <c:pt idx="12">
                  <c:v>30</c:v>
                </c:pt>
                <c:pt idx="13">
                  <c:v>43</c:v>
                </c:pt>
                <c:pt idx="14">
                  <c:v>65</c:v>
                </c:pt>
                <c:pt idx="15">
                  <c:v>127</c:v>
                </c:pt>
                <c:pt idx="16">
                  <c:v>118</c:v>
                </c:pt>
                <c:pt idx="17">
                  <c:v>120</c:v>
                </c:pt>
                <c:pt idx="18">
                  <c:v>110</c:v>
                </c:pt>
                <c:pt idx="19">
                  <c:v>93</c:v>
                </c:pt>
                <c:pt idx="20">
                  <c:v>78</c:v>
                </c:pt>
                <c:pt idx="21">
                  <c:v>66</c:v>
                </c:pt>
                <c:pt idx="22">
                  <c:v>58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5-458A-9680-4B1FBFAC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64159"/>
        <c:axId val="500563327"/>
      </c:lineChart>
      <c:catAx>
        <c:axId val="5005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63327"/>
        <c:crosses val="autoZero"/>
        <c:auto val="1"/>
        <c:lblAlgn val="ctr"/>
        <c:lblOffset val="100"/>
        <c:noMultiLvlLbl val="0"/>
      </c:catAx>
      <c:valAx>
        <c:axId val="5005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6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- 5 yearly - 7 yearly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question3!$B$1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question3!$B$2:$B$31</c:f>
              <c:numCache>
                <c:formatCode>General</c:formatCode>
                <c:ptCount val="30"/>
                <c:pt idx="0">
                  <c:v>220</c:v>
                </c:pt>
                <c:pt idx="1">
                  <c:v>208</c:v>
                </c:pt>
                <c:pt idx="2">
                  <c:v>156</c:v>
                </c:pt>
                <c:pt idx="3">
                  <c:v>210</c:v>
                </c:pt>
                <c:pt idx="4">
                  <c:v>218</c:v>
                </c:pt>
                <c:pt idx="5">
                  <c:v>240</c:v>
                </c:pt>
                <c:pt idx="6">
                  <c:v>230</c:v>
                </c:pt>
                <c:pt idx="7">
                  <c:v>220</c:v>
                </c:pt>
                <c:pt idx="8">
                  <c:v>228</c:v>
                </c:pt>
                <c:pt idx="9">
                  <c:v>224</c:v>
                </c:pt>
                <c:pt idx="10">
                  <c:v>260</c:v>
                </c:pt>
                <c:pt idx="11">
                  <c:v>254</c:v>
                </c:pt>
                <c:pt idx="12">
                  <c:v>245</c:v>
                </c:pt>
                <c:pt idx="13">
                  <c:v>236</c:v>
                </c:pt>
                <c:pt idx="14">
                  <c:v>260</c:v>
                </c:pt>
                <c:pt idx="15">
                  <c:v>280</c:v>
                </c:pt>
                <c:pt idx="16">
                  <c:v>270</c:v>
                </c:pt>
                <c:pt idx="17">
                  <c:v>260</c:v>
                </c:pt>
                <c:pt idx="18">
                  <c:v>254</c:v>
                </c:pt>
                <c:pt idx="19">
                  <c:v>270</c:v>
                </c:pt>
                <c:pt idx="20">
                  <c:v>292</c:v>
                </c:pt>
                <c:pt idx="21">
                  <c:v>284</c:v>
                </c:pt>
                <c:pt idx="22">
                  <c:v>276</c:v>
                </c:pt>
                <c:pt idx="23">
                  <c:v>270</c:v>
                </c:pt>
                <c:pt idx="24">
                  <c:v>290</c:v>
                </c:pt>
                <c:pt idx="25">
                  <c:v>310</c:v>
                </c:pt>
                <c:pt idx="26">
                  <c:v>300</c:v>
                </c:pt>
                <c:pt idx="27">
                  <c:v>296</c:v>
                </c:pt>
                <c:pt idx="28">
                  <c:v>286</c:v>
                </c:pt>
                <c:pt idx="29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36F-96E7-B6567018A898}"/>
            </c:ext>
          </c:extLst>
        </c:ser>
        <c:ser>
          <c:idx val="1"/>
          <c:order val="1"/>
          <c:tx>
            <c:strRef>
              <c:f>question3!$C$1</c:f>
              <c:strCache>
                <c:ptCount val="1"/>
                <c:pt idx="0">
                  <c:v>5yearly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question3!$C$2:$C$31</c:f>
              <c:numCache>
                <c:formatCode>General</c:formatCode>
                <c:ptCount val="30"/>
                <c:pt idx="2">
                  <c:v>202.4</c:v>
                </c:pt>
                <c:pt idx="3">
                  <c:v>206.4</c:v>
                </c:pt>
                <c:pt idx="4">
                  <c:v>210.8</c:v>
                </c:pt>
                <c:pt idx="5">
                  <c:v>223.6</c:v>
                </c:pt>
                <c:pt idx="6">
                  <c:v>227.2</c:v>
                </c:pt>
                <c:pt idx="7">
                  <c:v>228.4</c:v>
                </c:pt>
                <c:pt idx="8">
                  <c:v>232.4</c:v>
                </c:pt>
                <c:pt idx="9">
                  <c:v>237.2</c:v>
                </c:pt>
                <c:pt idx="10">
                  <c:v>242.2</c:v>
                </c:pt>
                <c:pt idx="11">
                  <c:v>243.8</c:v>
                </c:pt>
                <c:pt idx="12">
                  <c:v>251</c:v>
                </c:pt>
                <c:pt idx="13">
                  <c:v>255</c:v>
                </c:pt>
                <c:pt idx="14">
                  <c:v>258.2</c:v>
                </c:pt>
                <c:pt idx="15">
                  <c:v>261.2</c:v>
                </c:pt>
                <c:pt idx="16">
                  <c:v>264.8</c:v>
                </c:pt>
                <c:pt idx="17">
                  <c:v>266.8</c:v>
                </c:pt>
                <c:pt idx="18">
                  <c:v>269.2</c:v>
                </c:pt>
                <c:pt idx="19">
                  <c:v>272</c:v>
                </c:pt>
                <c:pt idx="20">
                  <c:v>275.2</c:v>
                </c:pt>
                <c:pt idx="21">
                  <c:v>278.39999999999998</c:v>
                </c:pt>
                <c:pt idx="22">
                  <c:v>282.39999999999998</c:v>
                </c:pt>
                <c:pt idx="23">
                  <c:v>286</c:v>
                </c:pt>
                <c:pt idx="24">
                  <c:v>289.2</c:v>
                </c:pt>
                <c:pt idx="25">
                  <c:v>293.2</c:v>
                </c:pt>
                <c:pt idx="26">
                  <c:v>296.39999999999998</c:v>
                </c:pt>
                <c:pt idx="27">
                  <c:v>300.8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36F-96E7-B6567018A898}"/>
            </c:ext>
          </c:extLst>
        </c:ser>
        <c:ser>
          <c:idx val="2"/>
          <c:order val="2"/>
          <c:tx>
            <c:strRef>
              <c:f>question3!$D$1</c:f>
              <c:strCache>
                <c:ptCount val="1"/>
                <c:pt idx="0">
                  <c:v>7yearly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question3!$D$2:$D$31</c:f>
              <c:numCache>
                <c:formatCode>General</c:formatCode>
                <c:ptCount val="30"/>
                <c:pt idx="3">
                  <c:v>211.71428571428572</c:v>
                </c:pt>
                <c:pt idx="4">
                  <c:v>211.71428571428572</c:v>
                </c:pt>
                <c:pt idx="5">
                  <c:v>214.57142857142858</c:v>
                </c:pt>
                <c:pt idx="6">
                  <c:v>224.28571428571428</c:v>
                </c:pt>
                <c:pt idx="7">
                  <c:v>231.42857142857142</c:v>
                </c:pt>
                <c:pt idx="8">
                  <c:v>236.57142857142858</c:v>
                </c:pt>
                <c:pt idx="9">
                  <c:v>237.28571428571428</c:v>
                </c:pt>
                <c:pt idx="10">
                  <c:v>238.14285714285714</c:v>
                </c:pt>
                <c:pt idx="11">
                  <c:v>243.85714285714286</c:v>
                </c:pt>
                <c:pt idx="12">
                  <c:v>251.28571428571428</c:v>
                </c:pt>
                <c:pt idx="13">
                  <c:v>257.85714285714283</c:v>
                </c:pt>
                <c:pt idx="14">
                  <c:v>257.85714285714283</c:v>
                </c:pt>
                <c:pt idx="15">
                  <c:v>257.85714285714283</c:v>
                </c:pt>
                <c:pt idx="16">
                  <c:v>261.42857142857144</c:v>
                </c:pt>
                <c:pt idx="17">
                  <c:v>269.42857142857144</c:v>
                </c:pt>
                <c:pt idx="18">
                  <c:v>272.85714285714283</c:v>
                </c:pt>
                <c:pt idx="19">
                  <c:v>272.28571428571428</c:v>
                </c:pt>
                <c:pt idx="20">
                  <c:v>272.28571428571428</c:v>
                </c:pt>
                <c:pt idx="21">
                  <c:v>276.57142857142856</c:v>
                </c:pt>
                <c:pt idx="22">
                  <c:v>284.57142857142856</c:v>
                </c:pt>
                <c:pt idx="23">
                  <c:v>288.85714285714283</c:v>
                </c:pt>
                <c:pt idx="24">
                  <c:v>289.42857142857144</c:v>
                </c:pt>
                <c:pt idx="25">
                  <c:v>289.71428571428572</c:v>
                </c:pt>
                <c:pt idx="26">
                  <c:v>294.85714285714283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36F-96E7-B6567018A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472223"/>
        <c:axId val="1127472639"/>
      </c:lineChart>
      <c:dateAx>
        <c:axId val="112747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72639"/>
        <c:crosses val="autoZero"/>
        <c:auto val="0"/>
        <c:lblOffset val="100"/>
        <c:baseTimeUnit val="days"/>
        <c:majorUnit val="1"/>
      </c:dateAx>
      <c:valAx>
        <c:axId val="1127472639"/>
        <c:scaling>
          <c:orientation val="minMax"/>
          <c:max val="31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72223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254396325459318"/>
          <c:y val="0.12541666666666668"/>
          <c:w val="0.39463563070552438"/>
          <c:h val="5.829056342050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question4!$D$4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question4!$D$5:$D$24</c:f>
              <c:numCache>
                <c:formatCode>General</c:formatCode>
                <c:ptCount val="20"/>
                <c:pt idx="0">
                  <c:v>502</c:v>
                </c:pt>
                <c:pt idx="1">
                  <c:v>1632</c:v>
                </c:pt>
                <c:pt idx="2">
                  <c:v>605</c:v>
                </c:pt>
                <c:pt idx="3">
                  <c:v>362</c:v>
                </c:pt>
                <c:pt idx="4">
                  <c:v>526</c:v>
                </c:pt>
                <c:pt idx="5">
                  <c:v>1700</c:v>
                </c:pt>
                <c:pt idx="6">
                  <c:v>680</c:v>
                </c:pt>
                <c:pt idx="7">
                  <c:v>390</c:v>
                </c:pt>
                <c:pt idx="8">
                  <c:v>556</c:v>
                </c:pt>
                <c:pt idx="9">
                  <c:v>1820</c:v>
                </c:pt>
                <c:pt idx="10">
                  <c:v>780</c:v>
                </c:pt>
                <c:pt idx="11">
                  <c:v>422</c:v>
                </c:pt>
                <c:pt idx="12">
                  <c:v>590</c:v>
                </c:pt>
                <c:pt idx="13">
                  <c:v>1955</c:v>
                </c:pt>
                <c:pt idx="14">
                  <c:v>888</c:v>
                </c:pt>
                <c:pt idx="15">
                  <c:v>464</c:v>
                </c:pt>
                <c:pt idx="16">
                  <c:v>632</c:v>
                </c:pt>
                <c:pt idx="17">
                  <c:v>2110</c:v>
                </c:pt>
                <c:pt idx="18">
                  <c:v>1002</c:v>
                </c:pt>
                <c:pt idx="19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742-AEB2-68DEC0A9080E}"/>
            </c:ext>
          </c:extLst>
        </c:ser>
        <c:ser>
          <c:idx val="1"/>
          <c:order val="1"/>
          <c:tx>
            <c:strRef>
              <c:f>question4!$E$4</c:f>
              <c:strCache>
                <c:ptCount val="1"/>
                <c:pt idx="0">
                  <c:v>linear_trend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question4!$E$5:$E$24</c:f>
              <c:numCache>
                <c:formatCode>General</c:formatCode>
                <c:ptCount val="20"/>
                <c:pt idx="0">
                  <c:v>791.44285714285718</c:v>
                </c:pt>
                <c:pt idx="1">
                  <c:v>803.55939849624065</c:v>
                </c:pt>
                <c:pt idx="2">
                  <c:v>815.67593984962411</c:v>
                </c:pt>
                <c:pt idx="3">
                  <c:v>827.79248120300758</c:v>
                </c:pt>
                <c:pt idx="4">
                  <c:v>839.90902255639094</c:v>
                </c:pt>
                <c:pt idx="5">
                  <c:v>852.02556390977452</c:v>
                </c:pt>
                <c:pt idx="6">
                  <c:v>864.14210526315787</c:v>
                </c:pt>
                <c:pt idx="7">
                  <c:v>876.25864661654134</c:v>
                </c:pt>
                <c:pt idx="8">
                  <c:v>888.37518796992481</c:v>
                </c:pt>
                <c:pt idx="9">
                  <c:v>900.49172932330828</c:v>
                </c:pt>
                <c:pt idx="10">
                  <c:v>912.60827067669175</c:v>
                </c:pt>
                <c:pt idx="11">
                  <c:v>924.72481203007521</c:v>
                </c:pt>
                <c:pt idx="12">
                  <c:v>936.84135338345868</c:v>
                </c:pt>
                <c:pt idx="13">
                  <c:v>948.95789473684215</c:v>
                </c:pt>
                <c:pt idx="14">
                  <c:v>961.07443609022562</c:v>
                </c:pt>
                <c:pt idx="15">
                  <c:v>973.19097744360897</c:v>
                </c:pt>
                <c:pt idx="16">
                  <c:v>985.30751879699255</c:v>
                </c:pt>
                <c:pt idx="17">
                  <c:v>997.42406015037591</c:v>
                </c:pt>
                <c:pt idx="18">
                  <c:v>1009.5406015037594</c:v>
                </c:pt>
                <c:pt idx="19">
                  <c:v>1021.6571428571428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742-AEB2-68DEC0A9080E}"/>
            </c:ext>
          </c:extLst>
        </c:ser>
        <c:ser>
          <c:idx val="2"/>
          <c:order val="2"/>
          <c:tx>
            <c:strRef>
              <c:f>question4!$F$4</c:f>
              <c:strCache>
                <c:ptCount val="1"/>
                <c:pt idx="0">
                  <c:v>seasonal_index_forecast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question4!$F$5:$F$24</c:f>
              <c:numCache>
                <c:formatCode>General</c:formatCode>
                <c:ptCount val="20"/>
                <c:pt idx="0">
                  <c:v>489.94289496284978</c:v>
                </c:pt>
                <c:pt idx="1">
                  <c:v>1633.9764990215324</c:v>
                </c:pt>
                <c:pt idx="2">
                  <c:v>711.70886153113747</c:v>
                </c:pt>
                <c:pt idx="3">
                  <c:v>393.19115592743378</c:v>
                </c:pt>
                <c:pt idx="4">
                  <c:v>519.94588655743928</c:v>
                </c:pt>
                <c:pt idx="5">
                  <c:v>1732.5287347761055</c:v>
                </c:pt>
                <c:pt idx="6">
                  <c:v>753.99746871453078</c:v>
                </c:pt>
                <c:pt idx="7">
                  <c:v>416.21198304901299</c:v>
                </c:pt>
                <c:pt idx="8">
                  <c:v>549.9488781520289</c:v>
                </c:pt>
                <c:pt idx="9">
                  <c:v>1831.0809705306785</c:v>
                </c:pt>
                <c:pt idx="10">
                  <c:v>796.28607589792421</c:v>
                </c:pt>
                <c:pt idx="11">
                  <c:v>439.23281017059224</c:v>
                </c:pt>
                <c:pt idx="12">
                  <c:v>579.95186974661851</c:v>
                </c:pt>
                <c:pt idx="13">
                  <c:v>1929.6332062852518</c:v>
                </c:pt>
                <c:pt idx="14">
                  <c:v>838.57468308131763</c:v>
                </c:pt>
                <c:pt idx="15">
                  <c:v>462.2536372921715</c:v>
                </c:pt>
                <c:pt idx="16">
                  <c:v>609.95486134120813</c:v>
                </c:pt>
                <c:pt idx="17">
                  <c:v>2028.1854420398247</c:v>
                </c:pt>
                <c:pt idx="18">
                  <c:v>880.86329026471094</c:v>
                </c:pt>
                <c:pt idx="19">
                  <c:v>485.27446441375076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8-4742-AEB2-68DEC0A90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14047"/>
        <c:axId val="590112799"/>
      </c:lineChart>
      <c:catAx>
        <c:axId val="59011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12799"/>
        <c:crosses val="autoZero"/>
        <c:auto val="1"/>
        <c:lblAlgn val="ctr"/>
        <c:lblOffset val="100"/>
        <c:noMultiLvlLbl val="0"/>
      </c:catAx>
      <c:valAx>
        <c:axId val="5901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1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209271</xdr:colOff>
      <xdr:row>15</xdr:row>
      <xdr:rowOff>65712</xdr:rowOff>
    </xdr:from>
    <xdr:to>
      <xdr:col>13</xdr:col>
      <xdr:colOff>372717</xdr:colOff>
      <xdr:row>32</xdr:row>
      <xdr:rowOff>110220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47B40-735A-412A-A2B4-D9FCF8745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235332</xdr:colOff>
      <xdr:row>0</xdr:row>
      <xdr:rowOff>33514</xdr:rowOff>
    </xdr:from>
    <xdr:to>
      <xdr:col>13</xdr:col>
      <xdr:colOff>366159</xdr:colOff>
      <xdr:row>15</xdr:row>
      <xdr:rowOff>17747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D261E-B940-49C5-A12A-25230996F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2492D-4F86-4C9A-A3DC-9B2B918E7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16</xdr:row>
      <xdr:rowOff>0</xdr:rowOff>
    </xdr:from>
    <xdr:to>
      <xdr:col>13</xdr:col>
      <xdr:colOff>365760</xdr:colOff>
      <xdr:row>34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97130A-DC02-46F5-9A40-88FA37B1A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345649</xdr:colOff>
      <xdr:row>15</xdr:row>
      <xdr:rowOff>117050</xdr:rowOff>
    </xdr:from>
    <xdr:to>
      <xdr:col>19</xdr:col>
      <xdr:colOff>15711</xdr:colOff>
      <xdr:row>30</xdr:row>
      <xdr:rowOff>150044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7382E6-FCD5-4BCF-BB12-64F8F928A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1</xdr:row>
      <xdr:rowOff>152400</xdr:rowOff>
    </xdr:from>
    <xdr:to>
      <xdr:col>13</xdr:col>
      <xdr:colOff>487680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6B8E2-7FA6-4110-BED9-88B665678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11</xdr:row>
      <xdr:rowOff>80010</xdr:rowOff>
    </xdr:from>
    <xdr:to>
      <xdr:col>13</xdr:col>
      <xdr:colOff>64770</xdr:colOff>
      <xdr:row>26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DEBCDC-9B54-495E-AAB8-B0E163B6E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3885-D4CD-4841-A1BC-7B4B43EED534}">
  <dimension ref="A1:Q51"/>
  <sheetViews>
    <sheetView tabSelected="1" zoomScale="99" workbookViewId="0">
      <selection activeCell="R23" sqref="R23"/>
    </sheetView>
  </sheetViews>
  <sheetFormatPr defaultRowHeight="14.4" x14ac:dyDescent="0.3"/>
  <cols>
    <col min="1" max="1" width="8.6640625" bestFit="1" customWidth="1"/>
    <col min="2" max="2" width="6.109375" customWidth="1"/>
    <col min="3" max="3" width="15.77734375" bestFit="1" customWidth="1"/>
    <col min="4" max="4" width="17.109375" bestFit="1" customWidth="1"/>
    <col min="5" max="5" width="17.5546875" bestFit="1" customWidth="1"/>
    <col min="6" max="6" width="21.77734375" bestFit="1" customWidth="1"/>
    <col min="7" max="7" width="18.88671875" bestFit="1" customWidth="1"/>
    <col min="10" max="10" width="18.88671875" bestFit="1" customWidth="1"/>
    <col min="15" max="15" width="6.109375" bestFit="1" customWidth="1"/>
    <col min="16" max="16" width="15.77734375" bestFit="1" customWidth="1"/>
  </cols>
  <sheetData>
    <row r="1" spans="1:17" s="19" customFormat="1" x14ac:dyDescent="0.3">
      <c r="A1" s="21" t="s">
        <v>34</v>
      </c>
      <c r="B1" s="21" t="s">
        <v>35</v>
      </c>
      <c r="C1" s="21" t="s">
        <v>46</v>
      </c>
      <c r="D1" s="21" t="s">
        <v>48</v>
      </c>
      <c r="E1" s="21" t="s">
        <v>47</v>
      </c>
      <c r="F1" s="21" t="s">
        <v>36</v>
      </c>
      <c r="G1" s="21"/>
    </row>
    <row r="2" spans="1:17" x14ac:dyDescent="0.3">
      <c r="A2" s="10">
        <v>1</v>
      </c>
      <c r="B2" s="7">
        <v>48.7</v>
      </c>
      <c r="C2" s="18"/>
      <c r="D2" s="18"/>
      <c r="E2" s="18"/>
      <c r="F2" s="18"/>
      <c r="G2" s="19"/>
    </row>
    <row r="3" spans="1:17" x14ac:dyDescent="0.3">
      <c r="A3" s="11">
        <v>2</v>
      </c>
      <c r="B3" s="8">
        <v>45.8</v>
      </c>
      <c r="C3" s="20">
        <f>B2</f>
        <v>48.7</v>
      </c>
      <c r="D3" s="20">
        <f>((ABS(B3-C3)/B3)*100)</f>
        <v>6.3318777292576556</v>
      </c>
      <c r="E3" s="20">
        <f>POWER((C3-B3),2)</f>
        <v>8.4100000000000321</v>
      </c>
      <c r="F3" s="20">
        <f>ABS(C3-B3)</f>
        <v>2.9000000000000057</v>
      </c>
      <c r="G3" s="19"/>
      <c r="O3" s="26" t="s">
        <v>39</v>
      </c>
      <c r="P3" s="26"/>
      <c r="Q3" s="26"/>
    </row>
    <row r="4" spans="1:17" x14ac:dyDescent="0.3">
      <c r="A4" s="11">
        <v>3</v>
      </c>
      <c r="B4" s="8">
        <v>46.4</v>
      </c>
      <c r="C4" s="20">
        <f t="shared" ref="C4:C41" si="0">0.2*B3+0.8*C3</f>
        <v>48.120000000000005</v>
      </c>
      <c r="D4" s="20">
        <f t="shared" ref="D4:D41" si="1">((ABS(B4-C4)/B4)*100)</f>
        <v>3.7068965517241508</v>
      </c>
      <c r="E4" s="20">
        <f t="shared" ref="E4:E41" si="2">POWER((C4-B4),2)</f>
        <v>2.9584000000000206</v>
      </c>
      <c r="F4" s="20">
        <f t="shared" ref="F4:F41" si="3">ABS(C4-B4)</f>
        <v>1.720000000000006</v>
      </c>
      <c r="G4" s="19"/>
      <c r="O4" s="6" t="s">
        <v>38</v>
      </c>
      <c r="P4" s="6">
        <f>AVERAGE(E3:E42)</f>
        <v>9.9559147477606924</v>
      </c>
    </row>
    <row r="5" spans="1:17" x14ac:dyDescent="0.3">
      <c r="A5" s="11">
        <v>4</v>
      </c>
      <c r="B5" s="8">
        <v>46.2</v>
      </c>
      <c r="C5" s="20">
        <f t="shared" si="0"/>
        <v>47.77600000000001</v>
      </c>
      <c r="D5" s="20">
        <f t="shared" si="1"/>
        <v>3.4112554112554276</v>
      </c>
      <c r="E5" s="20">
        <f t="shared" si="2"/>
        <v>2.4837760000000242</v>
      </c>
      <c r="F5" s="20">
        <f t="shared" si="3"/>
        <v>1.5760000000000076</v>
      </c>
      <c r="G5" s="19"/>
      <c r="O5" s="6" t="s">
        <v>37</v>
      </c>
      <c r="P5" s="6">
        <f>AVERAGE(F3:F42)</f>
        <v>2.6474708106455194</v>
      </c>
    </row>
    <row r="6" spans="1:17" x14ac:dyDescent="0.3">
      <c r="A6" s="11">
        <v>5</v>
      </c>
      <c r="B6" s="8">
        <v>44</v>
      </c>
      <c r="C6" s="20">
        <f t="shared" si="0"/>
        <v>47.460800000000013</v>
      </c>
      <c r="D6" s="20">
        <f t="shared" si="1"/>
        <v>7.8654545454545755</v>
      </c>
      <c r="E6" s="20">
        <f t="shared" si="2"/>
        <v>11.977136640000092</v>
      </c>
      <c r="F6" s="20">
        <f t="shared" si="3"/>
        <v>3.4608000000000132</v>
      </c>
      <c r="G6" s="19"/>
      <c r="O6" s="6" t="s">
        <v>45</v>
      </c>
      <c r="P6" s="22">
        <f>AVERAGE(D3:D41)</f>
        <v>5.3844681966596619</v>
      </c>
    </row>
    <row r="7" spans="1:17" x14ac:dyDescent="0.3">
      <c r="A7" s="11">
        <v>6</v>
      </c>
      <c r="B7" s="8">
        <v>53.8</v>
      </c>
      <c r="C7" s="20">
        <f t="shared" si="0"/>
        <v>46.768640000000019</v>
      </c>
      <c r="D7" s="20">
        <f t="shared" si="1"/>
        <v>13.069442379182117</v>
      </c>
      <c r="E7" s="20">
        <f t="shared" si="2"/>
        <v>49.440023449599693</v>
      </c>
      <c r="F7" s="20">
        <f t="shared" si="3"/>
        <v>7.0313599999999781</v>
      </c>
      <c r="G7" s="19"/>
      <c r="P7" s="17"/>
    </row>
    <row r="8" spans="1:17" x14ac:dyDescent="0.3">
      <c r="A8" s="11">
        <v>7</v>
      </c>
      <c r="B8" s="8">
        <v>47.6</v>
      </c>
      <c r="C8" s="20">
        <f t="shared" si="0"/>
        <v>48.174912000000013</v>
      </c>
      <c r="D8" s="20">
        <f t="shared" si="1"/>
        <v>1.2077983193277559</v>
      </c>
      <c r="E8" s="20">
        <f t="shared" si="2"/>
        <v>0.33052380774401363</v>
      </c>
      <c r="F8" s="20">
        <f t="shared" si="3"/>
        <v>0.57491200000001186</v>
      </c>
      <c r="G8" s="19"/>
    </row>
    <row r="9" spans="1:17" x14ac:dyDescent="0.3">
      <c r="A9" s="11">
        <v>8</v>
      </c>
      <c r="B9" s="8">
        <v>47</v>
      </c>
      <c r="C9" s="20">
        <f t="shared" si="0"/>
        <v>48.059929600000018</v>
      </c>
      <c r="D9" s="20">
        <f t="shared" si="1"/>
        <v>2.255169361702166</v>
      </c>
      <c r="E9" s="20">
        <f t="shared" si="2"/>
        <v>1.1234507569561982</v>
      </c>
      <c r="F9" s="20">
        <f t="shared" si="3"/>
        <v>1.059929600000018</v>
      </c>
      <c r="G9" s="19"/>
    </row>
    <row r="10" spans="1:17" x14ac:dyDescent="0.3">
      <c r="A10" s="11">
        <v>9</v>
      </c>
      <c r="B10" s="8">
        <v>47.6</v>
      </c>
      <c r="C10" s="20">
        <f t="shared" si="0"/>
        <v>47.847943680000014</v>
      </c>
      <c r="D10" s="20">
        <f t="shared" si="1"/>
        <v>0.52089008403364068</v>
      </c>
      <c r="E10" s="20">
        <f t="shared" si="2"/>
        <v>6.1476068451948841E-2</v>
      </c>
      <c r="F10" s="20">
        <f t="shared" si="3"/>
        <v>0.24794368000001299</v>
      </c>
      <c r="G10" s="19"/>
    </row>
    <row r="11" spans="1:17" x14ac:dyDescent="0.3">
      <c r="A11" s="11">
        <v>10</v>
      </c>
      <c r="B11" s="8">
        <v>51.1</v>
      </c>
      <c r="C11" s="20">
        <f t="shared" si="0"/>
        <v>47.798354944000017</v>
      </c>
      <c r="D11" s="20">
        <f t="shared" si="1"/>
        <v>6.4611449236790293</v>
      </c>
      <c r="E11" s="20">
        <f t="shared" si="2"/>
        <v>10.900860075809137</v>
      </c>
      <c r="F11" s="20">
        <f t="shared" si="3"/>
        <v>3.3016450559999839</v>
      </c>
      <c r="G11" s="19"/>
    </row>
    <row r="12" spans="1:17" x14ac:dyDescent="0.3">
      <c r="A12" s="11">
        <v>11</v>
      </c>
      <c r="B12" s="8">
        <v>49.1</v>
      </c>
      <c r="C12" s="20">
        <f t="shared" si="0"/>
        <v>48.458683955200016</v>
      </c>
      <c r="D12" s="20">
        <f t="shared" si="1"/>
        <v>1.3061426574337793</v>
      </c>
      <c r="E12" s="20">
        <f t="shared" si="2"/>
        <v>0.4112862693178973</v>
      </c>
      <c r="F12" s="20">
        <f t="shared" si="3"/>
        <v>0.64131604479998572</v>
      </c>
      <c r="G12" s="19"/>
    </row>
    <row r="13" spans="1:17" x14ac:dyDescent="0.3">
      <c r="A13" s="11">
        <v>12</v>
      </c>
      <c r="B13" s="8">
        <v>46.7</v>
      </c>
      <c r="C13" s="20">
        <f t="shared" si="0"/>
        <v>48.586947164160016</v>
      </c>
      <c r="D13" s="20">
        <f t="shared" si="1"/>
        <v>4.0405720859957448</v>
      </c>
      <c r="E13" s="20">
        <f t="shared" si="2"/>
        <v>3.5605696003315144</v>
      </c>
      <c r="F13" s="20">
        <f t="shared" si="3"/>
        <v>1.8869471641600128</v>
      </c>
      <c r="G13" s="19"/>
    </row>
    <row r="14" spans="1:17" x14ac:dyDescent="0.3">
      <c r="A14" s="11">
        <v>13</v>
      </c>
      <c r="B14" s="8">
        <v>47.8</v>
      </c>
      <c r="C14" s="20">
        <f t="shared" si="0"/>
        <v>48.209557731328019</v>
      </c>
      <c r="D14" s="20">
        <f t="shared" si="1"/>
        <v>0.85681533750632155</v>
      </c>
      <c r="E14" s="20">
        <f t="shared" si="2"/>
        <v>0.16773753529055596</v>
      </c>
      <c r="F14" s="20">
        <f t="shared" si="3"/>
        <v>0.40955773132802165</v>
      </c>
      <c r="G14" s="19"/>
    </row>
    <row r="15" spans="1:17" x14ac:dyDescent="0.3">
      <c r="A15" s="11">
        <v>14</v>
      </c>
      <c r="B15" s="8">
        <v>45.8</v>
      </c>
      <c r="C15" s="20">
        <f t="shared" si="0"/>
        <v>48.127646185062417</v>
      </c>
      <c r="D15" s="20">
        <f t="shared" si="1"/>
        <v>5.0821969106166387</v>
      </c>
      <c r="E15" s="20">
        <f t="shared" si="2"/>
        <v>5.4179367628356383</v>
      </c>
      <c r="F15" s="20">
        <f t="shared" si="3"/>
        <v>2.3276461850624202</v>
      </c>
      <c r="G15" s="19"/>
    </row>
    <row r="16" spans="1:17" x14ac:dyDescent="0.3">
      <c r="A16" s="11">
        <v>15</v>
      </c>
      <c r="B16" s="8">
        <v>45.5</v>
      </c>
      <c r="C16" s="20">
        <f t="shared" si="0"/>
        <v>47.662116948049942</v>
      </c>
      <c r="D16" s="20">
        <f t="shared" si="1"/>
        <v>4.7519053803295419</v>
      </c>
      <c r="E16" s="20">
        <f t="shared" si="2"/>
        <v>4.6747496970447946</v>
      </c>
      <c r="F16" s="20">
        <f t="shared" si="3"/>
        <v>2.1621169480499418</v>
      </c>
      <c r="G16" s="19"/>
    </row>
    <row r="17" spans="1:7" x14ac:dyDescent="0.3">
      <c r="A17" s="11">
        <v>16</v>
      </c>
      <c r="B17" s="8">
        <v>49.2</v>
      </c>
      <c r="C17" s="20">
        <f t="shared" si="0"/>
        <v>47.229693558439955</v>
      </c>
      <c r="D17" s="20">
        <f t="shared" si="1"/>
        <v>4.0046878893496913</v>
      </c>
      <c r="E17" s="20">
        <f t="shared" si="2"/>
        <v>3.8821074736530186</v>
      </c>
      <c r="F17" s="20">
        <f t="shared" si="3"/>
        <v>1.970306441560048</v>
      </c>
      <c r="G17" s="19"/>
    </row>
    <row r="18" spans="1:7" x14ac:dyDescent="0.3">
      <c r="A18" s="11">
        <v>17</v>
      </c>
      <c r="B18" s="8">
        <v>54.8</v>
      </c>
      <c r="C18" s="20">
        <f t="shared" si="0"/>
        <v>47.623754846751972</v>
      </c>
      <c r="D18" s="20">
        <f t="shared" si="1"/>
        <v>13.095337870890559</v>
      </c>
      <c r="E18" s="20">
        <f t="shared" si="2"/>
        <v>51.498494499515779</v>
      </c>
      <c r="F18" s="20">
        <f t="shared" si="3"/>
        <v>7.1762451532480256</v>
      </c>
      <c r="G18" s="19"/>
    </row>
    <row r="19" spans="1:7" x14ac:dyDescent="0.3">
      <c r="A19" s="11">
        <v>18</v>
      </c>
      <c r="B19" s="8">
        <v>44.7</v>
      </c>
      <c r="C19" s="20">
        <f t="shared" si="0"/>
        <v>49.05900387740158</v>
      </c>
      <c r="D19" s="20">
        <f t="shared" si="1"/>
        <v>9.751686526625452</v>
      </c>
      <c r="E19" s="20">
        <f t="shared" si="2"/>
        <v>19.000914803201979</v>
      </c>
      <c r="F19" s="20">
        <f t="shared" si="3"/>
        <v>4.3590038774015767</v>
      </c>
      <c r="G19" s="19"/>
    </row>
    <row r="20" spans="1:7" x14ac:dyDescent="0.3">
      <c r="A20" s="11">
        <v>19</v>
      </c>
      <c r="B20" s="8">
        <v>51.1</v>
      </c>
      <c r="C20" s="20">
        <f t="shared" si="0"/>
        <v>48.18720310192127</v>
      </c>
      <c r="D20" s="20">
        <f t="shared" si="1"/>
        <v>5.7001896244202186</v>
      </c>
      <c r="E20" s="20">
        <f t="shared" si="2"/>
        <v>8.4843857694570808</v>
      </c>
      <c r="F20" s="20">
        <f t="shared" si="3"/>
        <v>2.9127968980787315</v>
      </c>
      <c r="G20" s="19"/>
    </row>
    <row r="21" spans="1:7" x14ac:dyDescent="0.3">
      <c r="A21" s="11">
        <v>20</v>
      </c>
      <c r="B21" s="8">
        <v>47.3</v>
      </c>
      <c r="C21" s="20">
        <f t="shared" si="0"/>
        <v>48.769762481537015</v>
      </c>
      <c r="D21" s="20">
        <f t="shared" si="1"/>
        <v>3.1073202569492975</v>
      </c>
      <c r="E21" s="20">
        <f t="shared" si="2"/>
        <v>2.1602017521338519</v>
      </c>
      <c r="F21" s="20">
        <f t="shared" si="3"/>
        <v>1.4697624815370176</v>
      </c>
      <c r="G21" s="19"/>
    </row>
    <row r="22" spans="1:7" x14ac:dyDescent="0.3">
      <c r="A22" s="11">
        <v>21</v>
      </c>
      <c r="B22" s="8">
        <v>45.3</v>
      </c>
      <c r="C22" s="20">
        <f t="shared" si="0"/>
        <v>48.475809985229617</v>
      </c>
      <c r="D22" s="20">
        <f t="shared" si="1"/>
        <v>7.010618068939559</v>
      </c>
      <c r="E22" s="20">
        <f t="shared" si="2"/>
        <v>10.085769062284157</v>
      </c>
      <c r="F22" s="20">
        <f t="shared" si="3"/>
        <v>3.1758099852296198</v>
      </c>
      <c r="G22" s="19"/>
    </row>
    <row r="23" spans="1:7" x14ac:dyDescent="0.3">
      <c r="A23" s="11">
        <v>22</v>
      </c>
      <c r="B23" s="8">
        <v>43.3</v>
      </c>
      <c r="C23" s="20">
        <f t="shared" si="0"/>
        <v>47.840647988183697</v>
      </c>
      <c r="D23" s="20">
        <f t="shared" si="1"/>
        <v>10.486484961163281</v>
      </c>
      <c r="E23" s="20">
        <f t="shared" si="2"/>
        <v>20.617484152596681</v>
      </c>
      <c r="F23" s="20">
        <f t="shared" si="3"/>
        <v>4.5406479881837001</v>
      </c>
      <c r="G23" s="19"/>
    </row>
    <row r="24" spans="1:7" x14ac:dyDescent="0.3">
      <c r="A24" s="11">
        <v>23</v>
      </c>
      <c r="B24" s="8">
        <v>44.6</v>
      </c>
      <c r="C24" s="20">
        <f t="shared" si="0"/>
        <v>46.93251839054696</v>
      </c>
      <c r="D24" s="20">
        <f t="shared" si="1"/>
        <v>5.2298618622129114</v>
      </c>
      <c r="E24" s="20">
        <f t="shared" si="2"/>
        <v>5.4406420422397739</v>
      </c>
      <c r="F24" s="20">
        <f t="shared" si="3"/>
        <v>2.3325183905469586</v>
      </c>
      <c r="G24" s="19"/>
    </row>
    <row r="25" spans="1:7" x14ac:dyDescent="0.3">
      <c r="A25" s="11">
        <v>24</v>
      </c>
      <c r="B25" s="8">
        <v>47.1</v>
      </c>
      <c r="C25" s="20">
        <f t="shared" si="0"/>
        <v>46.46601471243757</v>
      </c>
      <c r="D25" s="20">
        <f t="shared" si="1"/>
        <v>1.3460409502387085</v>
      </c>
      <c r="E25" s="20">
        <f t="shared" si="2"/>
        <v>0.40193734484561916</v>
      </c>
      <c r="F25" s="20">
        <f t="shared" si="3"/>
        <v>0.63398528756243167</v>
      </c>
      <c r="G25" s="19"/>
    </row>
    <row r="26" spans="1:7" x14ac:dyDescent="0.3">
      <c r="A26" s="11">
        <v>25</v>
      </c>
      <c r="B26" s="8">
        <v>53.4</v>
      </c>
      <c r="C26" s="20">
        <f t="shared" si="0"/>
        <v>46.59281176995006</v>
      </c>
      <c r="D26" s="20">
        <f t="shared" si="1"/>
        <v>12.747543501966177</v>
      </c>
      <c r="E26" s="20">
        <f t="shared" si="2"/>
        <v>46.337811599330408</v>
      </c>
      <c r="F26" s="20">
        <f t="shared" si="3"/>
        <v>6.8071882300499382</v>
      </c>
      <c r="G26" s="19"/>
    </row>
    <row r="27" spans="1:7" x14ac:dyDescent="0.3">
      <c r="A27" s="11">
        <v>26</v>
      </c>
      <c r="B27" s="8">
        <v>44.9</v>
      </c>
      <c r="C27" s="20">
        <f t="shared" si="0"/>
        <v>47.954249415960049</v>
      </c>
      <c r="D27" s="20">
        <f t="shared" si="1"/>
        <v>6.8023372293096909</v>
      </c>
      <c r="E27" s="20">
        <f t="shared" si="2"/>
        <v>9.3284394948923115</v>
      </c>
      <c r="F27" s="20">
        <f t="shared" si="3"/>
        <v>3.0542494159600508</v>
      </c>
      <c r="G27" s="19"/>
    </row>
    <row r="28" spans="1:7" x14ac:dyDescent="0.3">
      <c r="A28" s="11">
        <v>27</v>
      </c>
      <c r="B28" s="8">
        <v>50.5</v>
      </c>
      <c r="C28" s="20">
        <f t="shared" si="0"/>
        <v>47.343399532768046</v>
      </c>
      <c r="D28" s="20">
        <f t="shared" si="1"/>
        <v>6.2506939945187208</v>
      </c>
      <c r="E28" s="20">
        <f t="shared" si="2"/>
        <v>9.9641265097289882</v>
      </c>
      <c r="F28" s="20">
        <f t="shared" si="3"/>
        <v>3.1566004672319536</v>
      </c>
      <c r="G28" s="19"/>
    </row>
    <row r="29" spans="1:7" x14ac:dyDescent="0.3">
      <c r="A29" s="11">
        <v>28</v>
      </c>
      <c r="B29" s="8">
        <v>48.1</v>
      </c>
      <c r="C29" s="20">
        <f t="shared" si="0"/>
        <v>47.974719626214437</v>
      </c>
      <c r="D29" s="20">
        <f t="shared" si="1"/>
        <v>0.26045815755834578</v>
      </c>
      <c r="E29" s="20">
        <f t="shared" si="2"/>
        <v>1.5695172055850717E-2</v>
      </c>
      <c r="F29" s="20">
        <f t="shared" si="3"/>
        <v>0.12528037378556434</v>
      </c>
      <c r="G29" s="19"/>
    </row>
    <row r="30" spans="1:7" x14ac:dyDescent="0.3">
      <c r="A30" s="11">
        <v>29</v>
      </c>
      <c r="B30" s="8">
        <v>45.4</v>
      </c>
      <c r="C30" s="20">
        <f t="shared" si="0"/>
        <v>47.999775700971554</v>
      </c>
      <c r="D30" s="20">
        <f t="shared" si="1"/>
        <v>5.7263781959725897</v>
      </c>
      <c r="E30" s="20">
        <f t="shared" si="2"/>
        <v>6.7588336953621431</v>
      </c>
      <c r="F30" s="20">
        <f t="shared" si="3"/>
        <v>2.5997757009715556</v>
      </c>
      <c r="G30" s="19"/>
    </row>
    <row r="31" spans="1:7" x14ac:dyDescent="0.3">
      <c r="A31" s="11">
        <v>30</v>
      </c>
      <c r="B31" s="8">
        <v>51.6</v>
      </c>
      <c r="C31" s="20">
        <f t="shared" si="0"/>
        <v>47.479820560777242</v>
      </c>
      <c r="D31" s="20">
        <f t="shared" si="1"/>
        <v>7.9848438744627135</v>
      </c>
      <c r="E31" s="20">
        <f t="shared" si="2"/>
        <v>16.975878611393973</v>
      </c>
      <c r="F31" s="20">
        <f t="shared" si="3"/>
        <v>4.1201794392227598</v>
      </c>
      <c r="G31" s="19"/>
    </row>
    <row r="32" spans="1:7" x14ac:dyDescent="0.3">
      <c r="A32" s="11">
        <v>31</v>
      </c>
      <c r="B32" s="8">
        <v>50.8</v>
      </c>
      <c r="C32" s="20">
        <f t="shared" si="0"/>
        <v>48.303856448621794</v>
      </c>
      <c r="D32" s="20">
        <f t="shared" si="1"/>
        <v>4.9136684082248108</v>
      </c>
      <c r="E32" s="20">
        <f t="shared" si="2"/>
        <v>6.2307326290869902</v>
      </c>
      <c r="F32" s="20">
        <f t="shared" si="3"/>
        <v>2.4961435513782035</v>
      </c>
      <c r="G32" s="19"/>
    </row>
    <row r="33" spans="1:7" x14ac:dyDescent="0.3">
      <c r="A33" s="11">
        <v>32</v>
      </c>
      <c r="B33" s="8">
        <v>46.4</v>
      </c>
      <c r="C33" s="20">
        <f t="shared" si="0"/>
        <v>48.803085158897431</v>
      </c>
      <c r="D33" s="20">
        <f t="shared" si="1"/>
        <v>5.1790628424513647</v>
      </c>
      <c r="E33" s="20">
        <f t="shared" si="2"/>
        <v>5.7748182809131006</v>
      </c>
      <c r="F33" s="20">
        <f t="shared" si="3"/>
        <v>2.4030851588974329</v>
      </c>
      <c r="G33" s="19"/>
    </row>
    <row r="34" spans="1:7" x14ac:dyDescent="0.3">
      <c r="A34" s="11">
        <v>33</v>
      </c>
      <c r="B34" s="8">
        <v>52.3</v>
      </c>
      <c r="C34" s="20">
        <f t="shared" si="0"/>
        <v>48.322468127117951</v>
      </c>
      <c r="D34" s="20">
        <f t="shared" si="1"/>
        <v>7.6052234663136655</v>
      </c>
      <c r="E34" s="20">
        <f t="shared" si="2"/>
        <v>15.820759799792562</v>
      </c>
      <c r="F34" s="20">
        <f t="shared" si="3"/>
        <v>3.9775318728820466</v>
      </c>
      <c r="G34" s="19"/>
    </row>
    <row r="35" spans="1:7" x14ac:dyDescent="0.3">
      <c r="A35" s="11">
        <v>34</v>
      </c>
      <c r="B35" s="8">
        <v>50.5</v>
      </c>
      <c r="C35" s="20">
        <f t="shared" si="0"/>
        <v>49.117974501694363</v>
      </c>
      <c r="D35" s="20">
        <f t="shared" si="1"/>
        <v>2.7366841550606678</v>
      </c>
      <c r="E35" s="20">
        <f t="shared" si="2"/>
        <v>1.9099944779669449</v>
      </c>
      <c r="F35" s="20">
        <f t="shared" si="3"/>
        <v>1.3820254983056373</v>
      </c>
      <c r="G35" s="19"/>
    </row>
    <row r="36" spans="1:7" x14ac:dyDescent="0.3">
      <c r="A36" s="11">
        <v>35</v>
      </c>
      <c r="B36" s="8">
        <v>53.4</v>
      </c>
      <c r="C36" s="20">
        <f t="shared" si="0"/>
        <v>49.394379601355496</v>
      </c>
      <c r="D36" s="20">
        <f t="shared" si="1"/>
        <v>7.5011617952144238</v>
      </c>
      <c r="E36" s="20">
        <f t="shared" si="2"/>
        <v>16.044994778036944</v>
      </c>
      <c r="F36" s="20">
        <f t="shared" si="3"/>
        <v>4.0056203986445027</v>
      </c>
      <c r="G36" s="19"/>
    </row>
    <row r="37" spans="1:7" x14ac:dyDescent="0.3">
      <c r="A37" s="11">
        <v>36</v>
      </c>
      <c r="B37" s="8">
        <v>53.9</v>
      </c>
      <c r="C37" s="20">
        <f t="shared" si="0"/>
        <v>50.195503681084396</v>
      </c>
      <c r="D37" s="20">
        <f t="shared" si="1"/>
        <v>6.8729059720141041</v>
      </c>
      <c r="E37" s="20">
        <f t="shared" si="2"/>
        <v>13.723292976859247</v>
      </c>
      <c r="F37" s="20">
        <f t="shared" si="3"/>
        <v>3.7044963189156022</v>
      </c>
      <c r="G37" s="19"/>
    </row>
    <row r="38" spans="1:7" x14ac:dyDescent="0.3">
      <c r="A38" s="11">
        <v>37</v>
      </c>
      <c r="B38" s="8">
        <v>52.3</v>
      </c>
      <c r="C38" s="20">
        <f t="shared" si="0"/>
        <v>50.936402944867524</v>
      </c>
      <c r="D38" s="20">
        <f t="shared" si="1"/>
        <v>2.6072601436567364</v>
      </c>
      <c r="E38" s="20">
        <f t="shared" si="2"/>
        <v>1.8593969287659531</v>
      </c>
      <c r="F38" s="20">
        <f t="shared" si="3"/>
        <v>1.3635970551324732</v>
      </c>
      <c r="G38" s="19"/>
    </row>
    <row r="39" spans="1:7" x14ac:dyDescent="0.3">
      <c r="A39" s="11">
        <v>38</v>
      </c>
      <c r="B39" s="8">
        <v>53</v>
      </c>
      <c r="C39" s="20">
        <f t="shared" si="0"/>
        <v>51.209122355894024</v>
      </c>
      <c r="D39" s="20">
        <f t="shared" si="1"/>
        <v>3.3790144228414634</v>
      </c>
      <c r="E39" s="20">
        <f t="shared" si="2"/>
        <v>3.20724273615857</v>
      </c>
      <c r="F39" s="20">
        <f t="shared" si="3"/>
        <v>1.7908776441059757</v>
      </c>
      <c r="G39" s="19"/>
    </row>
    <row r="40" spans="1:7" x14ac:dyDescent="0.3">
      <c r="A40" s="11">
        <v>39</v>
      </c>
      <c r="B40" s="8">
        <v>48.6</v>
      </c>
      <c r="C40" s="20">
        <f t="shared" si="0"/>
        <v>51.567297884715224</v>
      </c>
      <c r="D40" s="20">
        <f t="shared" si="1"/>
        <v>6.1055512031177415</v>
      </c>
      <c r="E40" s="20">
        <f t="shared" si="2"/>
        <v>8.8048567366354327</v>
      </c>
      <c r="F40" s="20">
        <f t="shared" si="3"/>
        <v>2.9672978847152223</v>
      </c>
      <c r="G40" s="19"/>
    </row>
    <row r="41" spans="1:7" x14ac:dyDescent="0.3">
      <c r="A41" s="11">
        <v>40</v>
      </c>
      <c r="B41" s="8">
        <v>52.4</v>
      </c>
      <c r="C41" s="20">
        <f t="shared" si="0"/>
        <v>50.973838307772183</v>
      </c>
      <c r="D41" s="20">
        <f t="shared" si="1"/>
        <v>2.7216826187553722</v>
      </c>
      <c r="E41" s="20">
        <f t="shared" si="2"/>
        <v>2.033937172378105</v>
      </c>
      <c r="F41" s="20">
        <f t="shared" si="3"/>
        <v>1.4261616922278151</v>
      </c>
      <c r="G41" s="19"/>
    </row>
    <row r="42" spans="1:7" x14ac:dyDescent="0.3">
      <c r="A42" s="11">
        <v>41</v>
      </c>
      <c r="B42" s="8">
        <v>47.9</v>
      </c>
      <c r="C42" s="8"/>
      <c r="D42" s="8"/>
      <c r="E42" s="8"/>
      <c r="F42" s="8"/>
    </row>
    <row r="43" spans="1:7" x14ac:dyDescent="0.3">
      <c r="A43" s="11">
        <v>42</v>
      </c>
      <c r="B43" s="8">
        <v>49.5</v>
      </c>
      <c r="C43" s="8"/>
      <c r="D43" s="8"/>
      <c r="E43" s="8"/>
      <c r="F43" s="8"/>
    </row>
    <row r="44" spans="1:7" x14ac:dyDescent="0.3">
      <c r="A44" s="11">
        <v>43</v>
      </c>
      <c r="B44" s="8">
        <v>44</v>
      </c>
      <c r="C44" s="8"/>
      <c r="D44" s="8"/>
      <c r="E44" s="8"/>
      <c r="F44" s="8"/>
    </row>
    <row r="45" spans="1:7" x14ac:dyDescent="0.3">
      <c r="A45" s="11">
        <v>44</v>
      </c>
      <c r="B45" s="8">
        <v>53.8</v>
      </c>
      <c r="C45" s="8"/>
      <c r="D45" s="8"/>
      <c r="E45" s="8"/>
      <c r="F45" s="8"/>
    </row>
    <row r="46" spans="1:7" x14ac:dyDescent="0.3">
      <c r="A46" s="11">
        <v>45</v>
      </c>
      <c r="B46" s="8">
        <v>52.5</v>
      </c>
      <c r="C46" s="8"/>
      <c r="D46" s="8"/>
      <c r="E46" s="8"/>
      <c r="F46" s="8"/>
    </row>
    <row r="47" spans="1:7" x14ac:dyDescent="0.3">
      <c r="A47" s="11">
        <v>46</v>
      </c>
      <c r="B47" s="8">
        <v>52</v>
      </c>
      <c r="C47" s="8"/>
      <c r="D47" s="8"/>
      <c r="E47" s="8"/>
      <c r="F47" s="8"/>
    </row>
    <row r="48" spans="1:7" x14ac:dyDescent="0.3">
      <c r="A48" s="11">
        <v>47</v>
      </c>
      <c r="B48" s="8">
        <v>50.6</v>
      </c>
      <c r="C48" s="8"/>
      <c r="D48" s="8"/>
      <c r="E48" s="8"/>
      <c r="F48" s="8"/>
    </row>
    <row r="49" spans="1:6" x14ac:dyDescent="0.3">
      <c r="A49" s="11">
        <v>48</v>
      </c>
      <c r="B49" s="8">
        <v>48.7</v>
      </c>
      <c r="C49" s="8"/>
      <c r="D49" s="8"/>
      <c r="E49" s="8"/>
      <c r="F49" s="8"/>
    </row>
    <row r="50" spans="1:6" x14ac:dyDescent="0.3">
      <c r="A50" s="11">
        <v>49</v>
      </c>
      <c r="B50" s="8">
        <v>51.4</v>
      </c>
      <c r="C50" s="8"/>
      <c r="D50" s="8"/>
      <c r="E50" s="8"/>
      <c r="F50" s="8"/>
    </row>
    <row r="51" spans="1:6" x14ac:dyDescent="0.3">
      <c r="A51" s="12">
        <v>50</v>
      </c>
      <c r="B51" s="9">
        <v>47.7</v>
      </c>
      <c r="C51" s="9"/>
      <c r="D51" s="9"/>
      <c r="E51" s="9"/>
      <c r="F51" s="9"/>
    </row>
  </sheetData>
  <mergeCells count="1">
    <mergeCell ref="O3:Q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F235-BDD9-42CB-939C-82C30E9C6CB8}">
  <dimension ref="A1:E18"/>
  <sheetViews>
    <sheetView workbookViewId="0">
      <selection activeCell="E25" sqref="E25"/>
    </sheetView>
  </sheetViews>
  <sheetFormatPr defaultRowHeight="14.4" x14ac:dyDescent="0.3"/>
  <cols>
    <col min="1" max="1" width="9" bestFit="1" customWidth="1"/>
    <col min="2" max="2" width="12.6640625" bestFit="1" customWidth="1"/>
    <col min="3" max="3" width="10.77734375" bestFit="1" customWidth="1"/>
    <col min="4" max="4" width="16.77734375" bestFit="1" customWidth="1"/>
    <col min="5" max="5" width="21.5546875" bestFit="1" customWidth="1"/>
  </cols>
  <sheetData>
    <row r="1" spans="1:5" x14ac:dyDescent="0.3">
      <c r="A1" s="26" t="s">
        <v>40</v>
      </c>
      <c r="B1" s="26"/>
      <c r="C1" s="26"/>
      <c r="D1" s="26"/>
      <c r="E1" s="26"/>
    </row>
    <row r="3" spans="1:5" x14ac:dyDescent="0.3">
      <c r="A3" s="1" t="s">
        <v>0</v>
      </c>
      <c r="B3" s="1" t="s">
        <v>27</v>
      </c>
      <c r="C3" s="1" t="s">
        <v>31</v>
      </c>
      <c r="D3" s="1" t="s">
        <v>32</v>
      </c>
      <c r="E3" s="1" t="s">
        <v>33</v>
      </c>
    </row>
    <row r="4" spans="1:5" x14ac:dyDescent="0.3">
      <c r="A4">
        <v>1994</v>
      </c>
      <c r="B4">
        <v>66.599999999999994</v>
      </c>
      <c r="C4">
        <f t="shared" ref="C4:C15" si="0">intercept+(A4*slope)</f>
        <v>74.102597402597894</v>
      </c>
      <c r="D4">
        <f>B4-C4</f>
        <v>-7.5025974025978996</v>
      </c>
      <c r="E4">
        <f>B4/C4</f>
        <v>0.89875392137961851</v>
      </c>
    </row>
    <row r="5" spans="1:5" x14ac:dyDescent="0.3">
      <c r="A5">
        <v>1995</v>
      </c>
      <c r="B5">
        <v>84.9</v>
      </c>
      <c r="C5">
        <f t="shared" si="0"/>
        <v>78.432467532467854</v>
      </c>
      <c r="D5">
        <f t="shared" ref="D5:D13" si="1">B5-C5</f>
        <v>6.4675324675321519</v>
      </c>
      <c r="E5">
        <f t="shared" ref="E5:E13" si="2">B5/C5</f>
        <v>1.0824598877353293</v>
      </c>
    </row>
    <row r="6" spans="1:5" x14ac:dyDescent="0.3">
      <c r="A6">
        <v>1996</v>
      </c>
      <c r="B6">
        <v>88.6</v>
      </c>
      <c r="C6">
        <f t="shared" si="0"/>
        <v>82.762337662337814</v>
      </c>
      <c r="D6">
        <f t="shared" si="1"/>
        <v>5.8376623376621808</v>
      </c>
      <c r="E6">
        <f t="shared" si="2"/>
        <v>1.070535251934029</v>
      </c>
    </row>
    <row r="7" spans="1:5" x14ac:dyDescent="0.3">
      <c r="A7">
        <v>1997</v>
      </c>
      <c r="B7">
        <v>78</v>
      </c>
      <c r="C7">
        <f t="shared" si="0"/>
        <v>87.092207792207773</v>
      </c>
      <c r="D7">
        <f t="shared" si="1"/>
        <v>-9.0922077922077733</v>
      </c>
      <c r="E7">
        <f t="shared" si="2"/>
        <v>0.89560251114656819</v>
      </c>
    </row>
    <row r="8" spans="1:5" x14ac:dyDescent="0.3">
      <c r="A8">
        <v>1998</v>
      </c>
      <c r="B8">
        <v>96.8</v>
      </c>
      <c r="C8">
        <f t="shared" si="0"/>
        <v>91.422077922077733</v>
      </c>
      <c r="D8">
        <f t="shared" si="1"/>
        <v>5.3779220779222641</v>
      </c>
      <c r="E8">
        <f t="shared" si="2"/>
        <v>1.0588252006534578</v>
      </c>
    </row>
    <row r="9" spans="1:5" x14ac:dyDescent="0.3">
      <c r="A9">
        <v>1999</v>
      </c>
      <c r="B9">
        <v>93.2</v>
      </c>
      <c r="C9">
        <f t="shared" si="0"/>
        <v>95.751948051947693</v>
      </c>
      <c r="D9">
        <f t="shared" si="1"/>
        <v>-2.55194805194769</v>
      </c>
      <c r="E9">
        <f t="shared" si="2"/>
        <v>0.97334834325706676</v>
      </c>
    </row>
    <row r="10" spans="1:5" x14ac:dyDescent="0.3">
      <c r="A10">
        <v>2000</v>
      </c>
      <c r="B10">
        <v>111.6</v>
      </c>
      <c r="C10">
        <f t="shared" si="0"/>
        <v>100.08181818181947</v>
      </c>
      <c r="D10">
        <f t="shared" si="1"/>
        <v>11.518181818180523</v>
      </c>
      <c r="E10">
        <f t="shared" si="2"/>
        <v>1.1150876555545319</v>
      </c>
    </row>
    <row r="11" spans="1:5" x14ac:dyDescent="0.3">
      <c r="A11">
        <v>2001</v>
      </c>
      <c r="B11">
        <v>88.3</v>
      </c>
      <c r="C11">
        <f t="shared" si="0"/>
        <v>104.41168831168943</v>
      </c>
      <c r="D11">
        <f t="shared" si="1"/>
        <v>-16.111688311689434</v>
      </c>
      <c r="E11">
        <f t="shared" si="2"/>
        <v>0.84569075960544882</v>
      </c>
    </row>
    <row r="12" spans="1:5" x14ac:dyDescent="0.3">
      <c r="A12">
        <v>2002</v>
      </c>
      <c r="B12">
        <v>117</v>
      </c>
      <c r="C12">
        <f t="shared" si="0"/>
        <v>108.74155844155939</v>
      </c>
      <c r="D12">
        <f t="shared" si="1"/>
        <v>8.2584415584406088</v>
      </c>
      <c r="E12">
        <f t="shared" si="2"/>
        <v>1.0759455876556976</v>
      </c>
    </row>
    <row r="13" spans="1:5" x14ac:dyDescent="0.3">
      <c r="A13">
        <v>2004</v>
      </c>
      <c r="B13">
        <v>115.2</v>
      </c>
      <c r="C13">
        <f t="shared" si="0"/>
        <v>117.40129870129931</v>
      </c>
      <c r="D13">
        <f t="shared" si="1"/>
        <v>-2.2012987012993079</v>
      </c>
      <c r="E13">
        <f t="shared" si="2"/>
        <v>0.98124979258619616</v>
      </c>
    </row>
    <row r="14" spans="1:5" x14ac:dyDescent="0.3">
      <c r="A14" s="5">
        <v>2005</v>
      </c>
      <c r="C14" s="5">
        <f t="shared" si="0"/>
        <v>121.73116883116927</v>
      </c>
    </row>
    <row r="15" spans="1:5" x14ac:dyDescent="0.3">
      <c r="A15" s="5">
        <v>2006</v>
      </c>
      <c r="C15" s="5">
        <f t="shared" si="0"/>
        <v>126.06103896103923</v>
      </c>
    </row>
    <row r="16" spans="1:5" x14ac:dyDescent="0.3">
      <c r="A16" t="s">
        <v>28</v>
      </c>
    </row>
    <row r="17" spans="1:2" x14ac:dyDescent="0.3">
      <c r="A17" s="1" t="s">
        <v>29</v>
      </c>
      <c r="B17" s="1">
        <f>INTERCEPT(B4:B13,A4:A13)</f>
        <v>-8559.6584415584421</v>
      </c>
    </row>
    <row r="18" spans="1:2" x14ac:dyDescent="0.3">
      <c r="A18" s="1" t="s">
        <v>30</v>
      </c>
      <c r="B18" s="1">
        <f>SLOPE(B4:B13,A4:A13)</f>
        <v>4.3298701298701303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D235-3165-465B-8B30-2321CBBB0774}">
  <dimension ref="A1:U72"/>
  <sheetViews>
    <sheetView topLeftCell="A24" zoomScale="97" zoomScaleNormal="79" workbookViewId="0">
      <selection activeCell="I16" sqref="I16"/>
    </sheetView>
  </sheetViews>
  <sheetFormatPr defaultRowHeight="14.4" x14ac:dyDescent="0.3"/>
  <cols>
    <col min="1" max="1" width="6.5546875" bestFit="1" customWidth="1"/>
    <col min="2" max="2" width="7.109375" style="1" bestFit="1" customWidth="1"/>
    <col min="3" max="3" width="10.33203125" bestFit="1" customWidth="1"/>
    <col min="6" max="6" width="12.109375" bestFit="1" customWidth="1"/>
    <col min="8" max="9" width="17.6640625" bestFit="1" customWidth="1"/>
    <col min="10" max="10" width="13.5546875" bestFit="1" customWidth="1"/>
  </cols>
  <sheetData>
    <row r="1" spans="1:21" x14ac:dyDescent="0.3">
      <c r="A1" s="13" t="s">
        <v>0</v>
      </c>
      <c r="B1" s="13" t="s">
        <v>9</v>
      </c>
      <c r="C1" s="13" t="s">
        <v>10</v>
      </c>
      <c r="D1" s="13" t="s">
        <v>41</v>
      </c>
      <c r="E1" s="13" t="s">
        <v>42</v>
      </c>
      <c r="F1" s="13" t="s">
        <v>44</v>
      </c>
    </row>
    <row r="2" spans="1:21" x14ac:dyDescent="0.3">
      <c r="A2">
        <v>2002</v>
      </c>
      <c r="B2" s="1" t="s">
        <v>11</v>
      </c>
      <c r="C2">
        <v>90</v>
      </c>
    </row>
    <row r="4" spans="1:21" x14ac:dyDescent="0.3">
      <c r="A4">
        <v>2002</v>
      </c>
      <c r="B4" s="1" t="s">
        <v>22</v>
      </c>
      <c r="C4">
        <v>85</v>
      </c>
    </row>
    <row r="6" spans="1:21" x14ac:dyDescent="0.3">
      <c r="A6">
        <v>2002</v>
      </c>
      <c r="B6" s="1" t="s">
        <v>12</v>
      </c>
      <c r="C6">
        <v>70</v>
      </c>
    </row>
    <row r="8" spans="1:21" x14ac:dyDescent="0.3">
      <c r="A8">
        <v>2002</v>
      </c>
      <c r="B8" s="1" t="s">
        <v>13</v>
      </c>
      <c r="C8">
        <v>60</v>
      </c>
      <c r="H8" s="16" t="s">
        <v>0</v>
      </c>
      <c r="I8" s="16" t="s">
        <v>11</v>
      </c>
      <c r="J8" s="16" t="s">
        <v>22</v>
      </c>
      <c r="K8" s="16" t="s">
        <v>12</v>
      </c>
      <c r="L8" s="16" t="s">
        <v>13</v>
      </c>
      <c r="M8" s="16" t="s">
        <v>14</v>
      </c>
      <c r="N8" s="16" t="s">
        <v>15</v>
      </c>
      <c r="O8" s="16" t="s">
        <v>16</v>
      </c>
      <c r="P8" s="16" t="s">
        <v>17</v>
      </c>
      <c r="Q8" s="16" t="s">
        <v>18</v>
      </c>
      <c r="R8" s="16" t="s">
        <v>19</v>
      </c>
      <c r="S8" s="16" t="s">
        <v>20</v>
      </c>
      <c r="T8" s="16" t="s">
        <v>21</v>
      </c>
      <c r="U8" s="16"/>
    </row>
    <row r="9" spans="1:21" x14ac:dyDescent="0.3">
      <c r="H9" s="14">
        <v>2002</v>
      </c>
      <c r="I9" s="14"/>
      <c r="J9" s="14"/>
      <c r="K9" s="14"/>
      <c r="L9" s="14"/>
      <c r="M9" s="14"/>
      <c r="N9" s="14"/>
      <c r="O9" s="14">
        <f>F14</f>
        <v>39.867109634551497</v>
      </c>
      <c r="P9" s="14">
        <f>F16</f>
        <v>52.747252747252737</v>
      </c>
      <c r="Q9" s="14">
        <f>F18</f>
        <v>91.903719912472653</v>
      </c>
      <c r="R9" s="14">
        <f>F20</f>
        <v>157.03380588876774</v>
      </c>
      <c r="S9" s="14">
        <f>F22</f>
        <v>150.32679738562092</v>
      </c>
      <c r="T9" s="14">
        <f>F24</f>
        <v>154.08052230685524</v>
      </c>
      <c r="U9" s="14"/>
    </row>
    <row r="10" spans="1:21" x14ac:dyDescent="0.3">
      <c r="A10">
        <v>2002</v>
      </c>
      <c r="B10" s="1" t="s">
        <v>14</v>
      </c>
      <c r="C10">
        <v>55</v>
      </c>
      <c r="H10" s="14">
        <v>2003</v>
      </c>
      <c r="I10" s="14">
        <f>F26</f>
        <v>130.43478260869566</v>
      </c>
      <c r="J10" s="14">
        <f>F28</f>
        <v>115.89799240368963</v>
      </c>
      <c r="K10" s="14">
        <f>F30</f>
        <v>96.469310157523068</v>
      </c>
      <c r="L10" s="14">
        <f>F32</f>
        <v>80.737927292457954</v>
      </c>
      <c r="M10" s="14">
        <f>F34</f>
        <v>71.235833783054517</v>
      </c>
      <c r="N10" s="14">
        <f>F36</f>
        <v>60.710441334768575</v>
      </c>
      <c r="O10" s="14">
        <f>F38</f>
        <v>38.502673796791449</v>
      </c>
      <c r="P10" s="14">
        <f>F40</f>
        <v>54.777070063694268</v>
      </c>
      <c r="Q10" s="14">
        <f>F42</f>
        <v>82.452431289640586</v>
      </c>
      <c r="R10" s="14">
        <f>F44</f>
        <v>160.42105263157899</v>
      </c>
      <c r="S10" s="14">
        <f>F46</f>
        <v>148.50550603041427</v>
      </c>
      <c r="T10" s="14">
        <f>F48</f>
        <v>151.33998949027853</v>
      </c>
      <c r="U10" s="14"/>
    </row>
    <row r="11" spans="1:21" x14ac:dyDescent="0.3">
      <c r="H11" s="14">
        <v>2004</v>
      </c>
      <c r="I11" s="14">
        <f>F50</f>
        <v>138.8742766964755</v>
      </c>
      <c r="J11" s="14">
        <f>F52</f>
        <v>116.98113207547169</v>
      </c>
      <c r="K11" s="14">
        <f>F54</f>
        <v>97.652582159624416</v>
      </c>
      <c r="L11" s="14">
        <f>F56</f>
        <v>82.200311364815775</v>
      </c>
      <c r="M11" s="14">
        <f>F58</f>
        <v>72.124352331606218</v>
      </c>
      <c r="N11" s="14">
        <f>F60</f>
        <v>49.638055842812818</v>
      </c>
      <c r="O11" s="14"/>
      <c r="P11" s="14"/>
      <c r="Q11" s="14"/>
      <c r="R11" s="14"/>
      <c r="S11" s="14"/>
      <c r="T11" s="14"/>
      <c r="U11" s="14"/>
    </row>
    <row r="12" spans="1:21" x14ac:dyDescent="0.3">
      <c r="A12">
        <v>2002</v>
      </c>
      <c r="B12" s="1" t="s">
        <v>15</v>
      </c>
      <c r="C12">
        <v>45</v>
      </c>
      <c r="H12" s="14" t="s">
        <v>24</v>
      </c>
      <c r="I12" s="14">
        <f>SUM(I9:I11)</f>
        <v>269.30905930517116</v>
      </c>
      <c r="J12" s="14">
        <f t="shared" ref="J12:T12" si="0">SUM(J9:J11)</f>
        <v>232.87912447916131</v>
      </c>
      <c r="K12" s="14">
        <f t="shared" si="0"/>
        <v>194.12189231714748</v>
      </c>
      <c r="L12" s="14">
        <f t="shared" si="0"/>
        <v>162.93823865727373</v>
      </c>
      <c r="M12" s="14">
        <f t="shared" si="0"/>
        <v>143.36018611466073</v>
      </c>
      <c r="N12" s="14">
        <f t="shared" si="0"/>
        <v>110.34849717758139</v>
      </c>
      <c r="O12" s="14">
        <f t="shared" si="0"/>
        <v>78.369783431342938</v>
      </c>
      <c r="P12" s="14">
        <f t="shared" si="0"/>
        <v>107.52432281094701</v>
      </c>
      <c r="Q12" s="14">
        <f t="shared" si="0"/>
        <v>174.35615120211324</v>
      </c>
      <c r="R12" s="14">
        <f t="shared" si="0"/>
        <v>317.45485852034676</v>
      </c>
      <c r="S12" s="14">
        <f t="shared" si="0"/>
        <v>298.83230341603519</v>
      </c>
      <c r="T12" s="14">
        <f t="shared" si="0"/>
        <v>305.42051179713377</v>
      </c>
      <c r="U12" s="14">
        <f>SUM(I12:T12)</f>
        <v>2394.9149292289148</v>
      </c>
    </row>
    <row r="13" spans="1:21" x14ac:dyDescent="0.3">
      <c r="D13">
        <f>AVERAGE(C2:C24)</f>
        <v>74.833333333333329</v>
      </c>
      <c r="H13" s="14" t="s">
        <v>43</v>
      </c>
      <c r="I13" s="14">
        <f>I12/2</f>
        <v>134.65452965258558</v>
      </c>
      <c r="J13" s="14">
        <f t="shared" ref="J13:U13" si="1">J12/2</f>
        <v>116.43956223958065</v>
      </c>
      <c r="K13" s="14">
        <f t="shared" si="1"/>
        <v>97.060946158573742</v>
      </c>
      <c r="L13" s="14">
        <f t="shared" si="1"/>
        <v>81.469119328636864</v>
      </c>
      <c r="M13" s="14">
        <f t="shared" si="1"/>
        <v>71.680093057330367</v>
      </c>
      <c r="N13" s="14">
        <f t="shared" si="1"/>
        <v>55.174248588790697</v>
      </c>
      <c r="O13" s="14">
        <f t="shared" si="1"/>
        <v>39.184891715671469</v>
      </c>
      <c r="P13" s="14">
        <f t="shared" si="1"/>
        <v>53.762161405473506</v>
      </c>
      <c r="Q13" s="14">
        <f t="shared" si="1"/>
        <v>87.178075601056619</v>
      </c>
      <c r="R13" s="14">
        <f t="shared" si="1"/>
        <v>158.72742926017338</v>
      </c>
      <c r="S13" s="14">
        <f t="shared" si="1"/>
        <v>149.41615170801759</v>
      </c>
      <c r="T13" s="14">
        <f t="shared" si="1"/>
        <v>152.71025589856688</v>
      </c>
      <c r="U13" s="14">
        <f t="shared" si="1"/>
        <v>1197.4574646144574</v>
      </c>
    </row>
    <row r="14" spans="1:21" x14ac:dyDescent="0.3">
      <c r="A14">
        <v>2002</v>
      </c>
      <c r="B14" s="1" t="s">
        <v>16</v>
      </c>
      <c r="C14">
        <v>30</v>
      </c>
      <c r="E14">
        <f>AVERAGE(D13:D15)</f>
        <v>75.25</v>
      </c>
      <c r="F14">
        <f>(C14/E14)*100</f>
        <v>39.867109634551497</v>
      </c>
      <c r="H14" s="15" t="s">
        <v>25</v>
      </c>
      <c r="I14" s="15">
        <f t="shared" ref="I14:U14" si="2">I13*adjustment_factor</f>
        <v>134.94043868616907</v>
      </c>
      <c r="J14" s="15">
        <f t="shared" si="2"/>
        <v>116.68679582909819</v>
      </c>
      <c r="K14" s="15">
        <f t="shared" si="2"/>
        <v>97.267033554122165</v>
      </c>
      <c r="L14" s="15">
        <f t="shared" si="2"/>
        <v>81.642100937456462</v>
      </c>
      <c r="M14" s="15">
        <f t="shared" si="2"/>
        <v>71.832289839615171</v>
      </c>
      <c r="N14" s="15">
        <f t="shared" si="2"/>
        <v>55.291398870577851</v>
      </c>
      <c r="O14" s="15">
        <f t="shared" si="2"/>
        <v>39.268092143836839</v>
      </c>
      <c r="P14" s="15">
        <f t="shared" si="2"/>
        <v>53.876313433262375</v>
      </c>
      <c r="Q14" s="15">
        <f t="shared" si="2"/>
        <v>87.363178912538785</v>
      </c>
      <c r="R14" s="15">
        <f t="shared" si="2"/>
        <v>159.06445175782019</v>
      </c>
      <c r="S14" s="15">
        <f t="shared" si="2"/>
        <v>149.7334037725922</v>
      </c>
      <c r="T14" s="15">
        <f t="shared" si="2"/>
        <v>153.03450226291048</v>
      </c>
      <c r="U14" s="15">
        <f t="shared" si="2"/>
        <v>1199.9999999999998</v>
      </c>
    </row>
    <row r="15" spans="1:21" x14ac:dyDescent="0.3">
      <c r="D15">
        <f>AVERAGE(C4:C26)</f>
        <v>75.666666666666671</v>
      </c>
      <c r="H15" s="1" t="s">
        <v>26</v>
      </c>
      <c r="I15" s="1">
        <f>1200/U13</f>
        <v>1.0021232782463476</v>
      </c>
    </row>
    <row r="16" spans="1:21" x14ac:dyDescent="0.3">
      <c r="A16">
        <v>2002</v>
      </c>
      <c r="B16" s="1" t="s">
        <v>17</v>
      </c>
      <c r="C16">
        <v>40</v>
      </c>
      <c r="E16">
        <f t="shared" ref="E16:E60" si="3">AVERAGE(D15:D17)</f>
        <v>75.833333333333343</v>
      </c>
      <c r="F16">
        <f t="shared" ref="F16:F60" si="4">(C16/E16)*100</f>
        <v>52.747252747252737</v>
      </c>
    </row>
    <row r="17" spans="1:11" x14ac:dyDescent="0.3">
      <c r="D17">
        <f>AVERAGE(C6:C28)</f>
        <v>76</v>
      </c>
    </row>
    <row r="18" spans="1:11" x14ac:dyDescent="0.3">
      <c r="A18">
        <v>2002</v>
      </c>
      <c r="B18" s="1" t="s">
        <v>18</v>
      </c>
      <c r="C18">
        <v>70</v>
      </c>
      <c r="E18">
        <f t="shared" si="3"/>
        <v>76.166666666666657</v>
      </c>
      <c r="F18">
        <f t="shared" si="4"/>
        <v>91.903719912472653</v>
      </c>
    </row>
    <row r="19" spans="1:11" x14ac:dyDescent="0.3">
      <c r="D19">
        <f>AVERAGE(C8:C30)</f>
        <v>76.333333333333329</v>
      </c>
      <c r="H19" s="23" t="s">
        <v>49</v>
      </c>
      <c r="I19" s="23" t="s">
        <v>50</v>
      </c>
      <c r="J19" s="23" t="s">
        <v>51</v>
      </c>
      <c r="K19" s="23" t="s">
        <v>52</v>
      </c>
    </row>
    <row r="20" spans="1:11" x14ac:dyDescent="0.3">
      <c r="A20">
        <v>2002</v>
      </c>
      <c r="B20" s="1" t="s">
        <v>19</v>
      </c>
      <c r="C20">
        <v>120</v>
      </c>
      <c r="E20">
        <f t="shared" si="3"/>
        <v>76.416666666666657</v>
      </c>
      <c r="F20">
        <f t="shared" si="4"/>
        <v>157.03380588876774</v>
      </c>
      <c r="H20" t="s">
        <v>11</v>
      </c>
      <c r="I20">
        <f>I14</f>
        <v>134.94043868616907</v>
      </c>
      <c r="J20">
        <f>F14</f>
        <v>39.867109634551497</v>
      </c>
      <c r="K20">
        <f>C14</f>
        <v>30</v>
      </c>
    </row>
    <row r="21" spans="1:11" x14ac:dyDescent="0.3">
      <c r="D21">
        <f>AVERAGE(C10:C32)</f>
        <v>76.5</v>
      </c>
      <c r="H21" t="s">
        <v>22</v>
      </c>
      <c r="I21">
        <f>J14</f>
        <v>116.68679582909819</v>
      </c>
      <c r="J21">
        <f>F16</f>
        <v>52.747252747252737</v>
      </c>
      <c r="K21">
        <f>C16</f>
        <v>40</v>
      </c>
    </row>
    <row r="22" spans="1:11" x14ac:dyDescent="0.3">
      <c r="A22">
        <v>2002</v>
      </c>
      <c r="B22" s="1" t="s">
        <v>20</v>
      </c>
      <c r="C22">
        <v>115</v>
      </c>
      <c r="E22">
        <f t="shared" si="3"/>
        <v>76.5</v>
      </c>
      <c r="F22">
        <f t="shared" si="4"/>
        <v>150.32679738562092</v>
      </c>
      <c r="H22" t="s">
        <v>12</v>
      </c>
      <c r="I22">
        <f>K14</f>
        <v>97.267033554122165</v>
      </c>
      <c r="J22">
        <f>F18</f>
        <v>91.903719912472653</v>
      </c>
      <c r="K22">
        <f>C18</f>
        <v>70</v>
      </c>
    </row>
    <row r="23" spans="1:11" x14ac:dyDescent="0.3">
      <c r="D23">
        <f>AVERAGE(C12:C34)</f>
        <v>76.5</v>
      </c>
      <c r="H23" t="s">
        <v>13</v>
      </c>
      <c r="I23">
        <f>L14</f>
        <v>81.642100937456462</v>
      </c>
      <c r="J23">
        <f>F20</f>
        <v>157.03380588876774</v>
      </c>
      <c r="K23">
        <f>C20</f>
        <v>120</v>
      </c>
    </row>
    <row r="24" spans="1:11" x14ac:dyDescent="0.3">
      <c r="A24">
        <v>2002</v>
      </c>
      <c r="B24" s="1" t="s">
        <v>21</v>
      </c>
      <c r="C24">
        <v>118</v>
      </c>
      <c r="E24">
        <f t="shared" si="3"/>
        <v>76.583333333333343</v>
      </c>
      <c r="F24">
        <f t="shared" si="4"/>
        <v>154.08052230685524</v>
      </c>
      <c r="H24" t="s">
        <v>14</v>
      </c>
      <c r="I24">
        <f>M14</f>
        <v>71.832289839615171</v>
      </c>
      <c r="J24">
        <f>F22</f>
        <v>150.32679738562092</v>
      </c>
      <c r="K24">
        <f>C22</f>
        <v>115</v>
      </c>
    </row>
    <row r="25" spans="1:11" x14ac:dyDescent="0.3">
      <c r="D25">
        <f>AVERAGE(C14:C36)</f>
        <v>76.666666666666671</v>
      </c>
      <c r="H25" t="s">
        <v>15</v>
      </c>
      <c r="I25">
        <f>N14</f>
        <v>55.291398870577851</v>
      </c>
      <c r="J25">
        <f>F24</f>
        <v>154.08052230685524</v>
      </c>
      <c r="K25">
        <f>C24</f>
        <v>118</v>
      </c>
    </row>
    <row r="26" spans="1:11" x14ac:dyDescent="0.3">
      <c r="A26">
        <v>2003</v>
      </c>
      <c r="B26" s="1" t="s">
        <v>11</v>
      </c>
      <c r="C26">
        <v>100</v>
      </c>
      <c r="E26">
        <f t="shared" si="3"/>
        <v>76.666666666666671</v>
      </c>
      <c r="F26">
        <f t="shared" si="4"/>
        <v>130.43478260869566</v>
      </c>
      <c r="H26" t="s">
        <v>16</v>
      </c>
      <c r="I26">
        <f>O14</f>
        <v>39.268092143836839</v>
      </c>
      <c r="J26">
        <f>F26</f>
        <v>130.43478260869566</v>
      </c>
      <c r="K26">
        <f>C26</f>
        <v>100</v>
      </c>
    </row>
    <row r="27" spans="1:11" x14ac:dyDescent="0.3">
      <c r="D27">
        <f>AVERAGE(C16:C38)</f>
        <v>76.666666666666671</v>
      </c>
      <c r="H27" t="s">
        <v>17</v>
      </c>
      <c r="I27">
        <f>P14</f>
        <v>53.876313433262375</v>
      </c>
      <c r="J27">
        <f>F28</f>
        <v>115.89799240368963</v>
      </c>
      <c r="K27">
        <f>C28</f>
        <v>89</v>
      </c>
    </row>
    <row r="28" spans="1:11" x14ac:dyDescent="0.3">
      <c r="A28">
        <v>2003</v>
      </c>
      <c r="B28" s="1" t="s">
        <v>22</v>
      </c>
      <c r="C28">
        <v>89</v>
      </c>
      <c r="E28">
        <f t="shared" si="3"/>
        <v>76.791666666666671</v>
      </c>
      <c r="F28">
        <f t="shared" si="4"/>
        <v>115.89799240368963</v>
      </c>
      <c r="H28" t="s">
        <v>18</v>
      </c>
      <c r="I28">
        <f>Q14</f>
        <v>87.363178912538785</v>
      </c>
      <c r="J28">
        <f>F30</f>
        <v>96.469310157523068</v>
      </c>
      <c r="K28">
        <f>C30</f>
        <v>74</v>
      </c>
    </row>
    <row r="29" spans="1:11" x14ac:dyDescent="0.3">
      <c r="D29">
        <f>AVERAGE(C18:C40)</f>
        <v>76.916666666666671</v>
      </c>
      <c r="H29" t="s">
        <v>19</v>
      </c>
      <c r="I29">
        <f>R14</f>
        <v>159.06445175782019</v>
      </c>
      <c r="J29">
        <f>F32</f>
        <v>80.737927292457954</v>
      </c>
      <c r="K29">
        <f>C32</f>
        <v>62</v>
      </c>
    </row>
    <row r="30" spans="1:11" x14ac:dyDescent="0.3">
      <c r="A30">
        <v>2003</v>
      </c>
      <c r="B30" s="1" t="s">
        <v>12</v>
      </c>
      <c r="C30">
        <v>74</v>
      </c>
      <c r="E30">
        <f t="shared" si="3"/>
        <v>76.708333333333343</v>
      </c>
      <c r="F30">
        <f t="shared" si="4"/>
        <v>96.469310157523068</v>
      </c>
      <c r="H30" t="s">
        <v>20</v>
      </c>
      <c r="I30">
        <f>S14</f>
        <v>149.7334037725922</v>
      </c>
      <c r="J30">
        <f>F34</f>
        <v>71.235833783054517</v>
      </c>
      <c r="K30">
        <f>C34</f>
        <v>55</v>
      </c>
    </row>
    <row r="31" spans="1:11" x14ac:dyDescent="0.3">
      <c r="D31">
        <f>AVERAGE(C20:C42)</f>
        <v>76.5</v>
      </c>
      <c r="H31" t="s">
        <v>21</v>
      </c>
      <c r="I31">
        <f>T14</f>
        <v>153.03450226291048</v>
      </c>
      <c r="J31">
        <f>F36</f>
        <v>60.710441334768575</v>
      </c>
      <c r="K31">
        <f>C36</f>
        <v>47</v>
      </c>
    </row>
    <row r="32" spans="1:11" x14ac:dyDescent="0.3">
      <c r="A32">
        <v>2003</v>
      </c>
      <c r="B32" s="1" t="s">
        <v>13</v>
      </c>
      <c r="C32">
        <v>62</v>
      </c>
      <c r="E32">
        <f t="shared" si="3"/>
        <v>76.791666666666657</v>
      </c>
      <c r="F32">
        <f t="shared" si="4"/>
        <v>80.737927292457954</v>
      </c>
      <c r="J32">
        <f>F38</f>
        <v>38.502673796791449</v>
      </c>
      <c r="K32">
        <f>C38</f>
        <v>30</v>
      </c>
    </row>
    <row r="33" spans="1:11" x14ac:dyDescent="0.3">
      <c r="D33">
        <f>AVERAGE(C22:C44)</f>
        <v>77.083333333333329</v>
      </c>
      <c r="J33">
        <f>F40</f>
        <v>54.777070063694268</v>
      </c>
      <c r="K33">
        <f>C40</f>
        <v>43</v>
      </c>
    </row>
    <row r="34" spans="1:11" x14ac:dyDescent="0.3">
      <c r="A34">
        <v>2003</v>
      </c>
      <c r="B34" s="1" t="s">
        <v>14</v>
      </c>
      <c r="C34">
        <v>55</v>
      </c>
      <c r="E34">
        <f t="shared" si="3"/>
        <v>77.208333333333329</v>
      </c>
      <c r="F34">
        <f t="shared" si="4"/>
        <v>71.235833783054517</v>
      </c>
      <c r="J34">
        <f>F42</f>
        <v>82.452431289640586</v>
      </c>
      <c r="K34">
        <f>C42</f>
        <v>65</v>
      </c>
    </row>
    <row r="35" spans="1:11" x14ac:dyDescent="0.3">
      <c r="D35">
        <f>AVERAGE(C24:C46)</f>
        <v>77.333333333333329</v>
      </c>
      <c r="J35">
        <f>F44</f>
        <v>160.42105263157899</v>
      </c>
      <c r="K35">
        <f>C44</f>
        <v>127</v>
      </c>
    </row>
    <row r="36" spans="1:11" x14ac:dyDescent="0.3">
      <c r="A36">
        <v>2003</v>
      </c>
      <c r="B36" s="1" t="s">
        <v>15</v>
      </c>
      <c r="C36">
        <v>47</v>
      </c>
      <c r="E36">
        <f t="shared" si="3"/>
        <v>77.416666666666657</v>
      </c>
      <c r="F36">
        <f t="shared" si="4"/>
        <v>60.710441334768575</v>
      </c>
      <c r="J36">
        <f>F46</f>
        <v>148.50550603041427</v>
      </c>
      <c r="K36">
        <f>C46</f>
        <v>118</v>
      </c>
    </row>
    <row r="37" spans="1:11" x14ac:dyDescent="0.3">
      <c r="D37">
        <f>AVERAGE(C26:C48)</f>
        <v>77.5</v>
      </c>
      <c r="J37">
        <f>F48</f>
        <v>151.33998949027853</v>
      </c>
      <c r="K37">
        <f>C48</f>
        <v>120</v>
      </c>
    </row>
    <row r="38" spans="1:11" x14ac:dyDescent="0.3">
      <c r="A38">
        <v>2003</v>
      </c>
      <c r="B38" s="1" t="s">
        <v>16</v>
      </c>
      <c r="C38">
        <v>30</v>
      </c>
      <c r="E38">
        <f t="shared" si="3"/>
        <v>77.916666666666657</v>
      </c>
      <c r="F38">
        <f t="shared" si="4"/>
        <v>38.502673796791449</v>
      </c>
      <c r="J38">
        <f>F50</f>
        <v>138.8742766964755</v>
      </c>
      <c r="K38">
        <f>C50</f>
        <v>110</v>
      </c>
    </row>
    <row r="39" spans="1:11" x14ac:dyDescent="0.3">
      <c r="D39">
        <f>AVERAGE(C28:C50)</f>
        <v>78.333333333333329</v>
      </c>
      <c r="J39">
        <f>F52</f>
        <v>116.98113207547169</v>
      </c>
      <c r="K39">
        <f>C52</f>
        <v>93</v>
      </c>
    </row>
    <row r="40" spans="1:11" x14ac:dyDescent="0.3">
      <c r="A40">
        <v>2003</v>
      </c>
      <c r="B40" s="1" t="s">
        <v>17</v>
      </c>
      <c r="C40">
        <v>43</v>
      </c>
      <c r="E40">
        <f t="shared" si="3"/>
        <v>78.5</v>
      </c>
      <c r="F40">
        <f t="shared" si="4"/>
        <v>54.777070063694268</v>
      </c>
      <c r="J40">
        <f>F54</f>
        <v>97.652582159624416</v>
      </c>
      <c r="K40">
        <f>C54</f>
        <v>78</v>
      </c>
    </row>
    <row r="41" spans="1:11" x14ac:dyDescent="0.3">
      <c r="D41">
        <f>AVERAGE(C30:C52)</f>
        <v>78.666666666666671</v>
      </c>
      <c r="J41">
        <f>F56</f>
        <v>82.200311364815775</v>
      </c>
      <c r="K41">
        <f>C56</f>
        <v>66</v>
      </c>
    </row>
    <row r="42" spans="1:11" x14ac:dyDescent="0.3">
      <c r="A42">
        <v>2003</v>
      </c>
      <c r="B42" s="1" t="s">
        <v>18</v>
      </c>
      <c r="C42">
        <v>65</v>
      </c>
      <c r="E42">
        <f t="shared" si="3"/>
        <v>78.833333333333343</v>
      </c>
      <c r="F42">
        <f t="shared" si="4"/>
        <v>82.452431289640586</v>
      </c>
      <c r="J42">
        <f>F58</f>
        <v>72.124352331606218</v>
      </c>
      <c r="K42">
        <f>C58</f>
        <v>58</v>
      </c>
    </row>
    <row r="43" spans="1:11" x14ac:dyDescent="0.3">
      <c r="D43">
        <f>AVERAGE(C32:C54)</f>
        <v>79</v>
      </c>
      <c r="J43">
        <f>F60</f>
        <v>49.638055842812818</v>
      </c>
      <c r="K43">
        <f>C60</f>
        <v>40</v>
      </c>
    </row>
    <row r="44" spans="1:11" x14ac:dyDescent="0.3">
      <c r="A44">
        <v>2003</v>
      </c>
      <c r="B44" s="1" t="s">
        <v>19</v>
      </c>
      <c r="C44">
        <v>127</v>
      </c>
      <c r="E44">
        <f t="shared" si="3"/>
        <v>79.166666666666657</v>
      </c>
      <c r="F44">
        <f t="shared" si="4"/>
        <v>160.42105263157899</v>
      </c>
    </row>
    <row r="45" spans="1:11" x14ac:dyDescent="0.3">
      <c r="D45">
        <f>AVERAGE(C34:C56)</f>
        <v>79.333333333333329</v>
      </c>
    </row>
    <row r="46" spans="1:11" x14ac:dyDescent="0.3">
      <c r="A46">
        <v>2003</v>
      </c>
      <c r="B46" s="1" t="s">
        <v>20</v>
      </c>
      <c r="C46">
        <v>118</v>
      </c>
      <c r="E46">
        <f t="shared" si="3"/>
        <v>79.458333333333329</v>
      </c>
      <c r="F46">
        <f t="shared" si="4"/>
        <v>148.50550603041427</v>
      </c>
    </row>
    <row r="47" spans="1:11" x14ac:dyDescent="0.3">
      <c r="D47">
        <f>AVERAGE(C36:C58)</f>
        <v>79.583333333333329</v>
      </c>
    </row>
    <row r="48" spans="1:11" x14ac:dyDescent="0.3">
      <c r="A48">
        <v>2003</v>
      </c>
      <c r="B48" s="1" t="s">
        <v>21</v>
      </c>
      <c r="C48">
        <v>120</v>
      </c>
      <c r="E48">
        <f t="shared" si="3"/>
        <v>79.291666666666657</v>
      </c>
      <c r="F48">
        <f t="shared" si="4"/>
        <v>151.33998949027853</v>
      </c>
    </row>
    <row r="49" spans="1:6" x14ac:dyDescent="0.3">
      <c r="D49">
        <f>AVERAGE(C38:C60)</f>
        <v>79</v>
      </c>
    </row>
    <row r="50" spans="1:6" x14ac:dyDescent="0.3">
      <c r="A50">
        <v>2004</v>
      </c>
      <c r="B50" s="1" t="s">
        <v>11</v>
      </c>
      <c r="C50">
        <v>110</v>
      </c>
      <c r="E50">
        <f t="shared" si="3"/>
        <v>79.208333333333343</v>
      </c>
      <c r="F50">
        <f t="shared" si="4"/>
        <v>138.8742766964755</v>
      </c>
    </row>
    <row r="51" spans="1:6" x14ac:dyDescent="0.3">
      <c r="D51">
        <f>AVERAGE(C40:C62)</f>
        <v>79.416666666666671</v>
      </c>
    </row>
    <row r="52" spans="1:6" x14ac:dyDescent="0.3">
      <c r="A52">
        <v>2004</v>
      </c>
      <c r="B52" s="1" t="s">
        <v>22</v>
      </c>
      <c r="C52">
        <v>93</v>
      </c>
      <c r="E52">
        <f t="shared" si="3"/>
        <v>79.5</v>
      </c>
      <c r="F52">
        <f t="shared" si="4"/>
        <v>116.98113207547169</v>
      </c>
    </row>
    <row r="53" spans="1:6" x14ac:dyDescent="0.3">
      <c r="D53">
        <f>AVERAGE(C42:C64)</f>
        <v>79.583333333333329</v>
      </c>
    </row>
    <row r="54" spans="1:6" x14ac:dyDescent="0.3">
      <c r="A54">
        <v>2004</v>
      </c>
      <c r="B54" s="1" t="s">
        <v>12</v>
      </c>
      <c r="C54">
        <v>78</v>
      </c>
      <c r="E54">
        <f t="shared" si="3"/>
        <v>79.875</v>
      </c>
      <c r="F54">
        <f t="shared" si="4"/>
        <v>97.652582159624416</v>
      </c>
    </row>
    <row r="55" spans="1:6" x14ac:dyDescent="0.3">
      <c r="D55">
        <f>AVERAGE(C44:C66)</f>
        <v>80.166666666666671</v>
      </c>
    </row>
    <row r="56" spans="1:6" x14ac:dyDescent="0.3">
      <c r="A56">
        <v>2004</v>
      </c>
      <c r="B56" s="1" t="s">
        <v>13</v>
      </c>
      <c r="C56">
        <v>66</v>
      </c>
      <c r="E56">
        <f t="shared" si="3"/>
        <v>80.291666666666671</v>
      </c>
      <c r="F56">
        <f t="shared" si="4"/>
        <v>82.200311364815775</v>
      </c>
    </row>
    <row r="57" spans="1:6" x14ac:dyDescent="0.3">
      <c r="D57">
        <f>AVERAGE(C46:C68)</f>
        <v>80.416666666666671</v>
      </c>
    </row>
    <row r="58" spans="1:6" x14ac:dyDescent="0.3">
      <c r="A58">
        <v>2004</v>
      </c>
      <c r="B58" s="1" t="s">
        <v>14</v>
      </c>
      <c r="C58">
        <v>58</v>
      </c>
      <c r="E58">
        <f t="shared" si="3"/>
        <v>80.416666666666671</v>
      </c>
      <c r="F58">
        <f t="shared" si="4"/>
        <v>72.124352331606218</v>
      </c>
    </row>
    <row r="59" spans="1:6" x14ac:dyDescent="0.3">
      <c r="D59">
        <f>AVERAGE(C48:C70)</f>
        <v>80.416666666666671</v>
      </c>
    </row>
    <row r="60" spans="1:6" x14ac:dyDescent="0.3">
      <c r="A60">
        <v>2004</v>
      </c>
      <c r="B60" s="1" t="s">
        <v>15</v>
      </c>
      <c r="C60">
        <v>40</v>
      </c>
      <c r="E60">
        <f t="shared" si="3"/>
        <v>80.583333333333343</v>
      </c>
      <c r="F60">
        <f t="shared" si="4"/>
        <v>49.638055842812818</v>
      </c>
    </row>
    <row r="61" spans="1:6" x14ac:dyDescent="0.3">
      <c r="D61">
        <f>AVERAGE(C50:C72)</f>
        <v>80.75</v>
      </c>
    </row>
    <row r="62" spans="1:6" x14ac:dyDescent="0.3">
      <c r="A62">
        <v>2004</v>
      </c>
      <c r="B62" s="1" t="s">
        <v>16</v>
      </c>
      <c r="C62">
        <v>35</v>
      </c>
    </row>
    <row r="64" spans="1:6" x14ac:dyDescent="0.3">
      <c r="A64">
        <v>2004</v>
      </c>
      <c r="B64" s="1" t="s">
        <v>17</v>
      </c>
      <c r="C64">
        <v>45</v>
      </c>
    </row>
    <row r="66" spans="1:3" x14ac:dyDescent="0.3">
      <c r="A66">
        <v>2004</v>
      </c>
      <c r="B66" s="1" t="s">
        <v>18</v>
      </c>
      <c r="C66">
        <v>72</v>
      </c>
    </row>
    <row r="68" spans="1:3" x14ac:dyDescent="0.3">
      <c r="A68">
        <v>2004</v>
      </c>
      <c r="B68" s="1" t="s">
        <v>19</v>
      </c>
      <c r="C68">
        <v>130</v>
      </c>
    </row>
    <row r="70" spans="1:3" x14ac:dyDescent="0.3">
      <c r="A70">
        <v>2004</v>
      </c>
      <c r="B70" s="1" t="s">
        <v>20</v>
      </c>
      <c r="C70">
        <v>118</v>
      </c>
    </row>
    <row r="72" spans="1:3" x14ac:dyDescent="0.3">
      <c r="A72">
        <v>2004</v>
      </c>
      <c r="B72" s="1" t="s">
        <v>21</v>
      </c>
      <c r="C72">
        <v>124</v>
      </c>
    </row>
  </sheetData>
  <phoneticPr fontId="2" type="noConversion"/>
  <conditionalFormatting sqref="A2:E72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P7" sqref="P7"/>
    </sheetView>
  </sheetViews>
  <sheetFormatPr defaultRowHeight="14.4" x14ac:dyDescent="0.3"/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2">
        <v>1</v>
      </c>
      <c r="B2" s="2">
        <v>220</v>
      </c>
      <c r="C2" s="2"/>
      <c r="D2" s="2"/>
    </row>
    <row r="3" spans="1:4" x14ac:dyDescent="0.3">
      <c r="A3" s="2">
        <v>2</v>
      </c>
      <c r="B3" s="2">
        <v>208</v>
      </c>
      <c r="C3" s="2"/>
      <c r="D3" s="2"/>
    </row>
    <row r="4" spans="1:4" x14ac:dyDescent="0.3">
      <c r="A4" s="2">
        <v>3</v>
      </c>
      <c r="B4" s="2">
        <v>156</v>
      </c>
      <c r="C4" s="2">
        <f>AVERAGE(B2:B6)</f>
        <v>202.4</v>
      </c>
      <c r="D4" s="2"/>
    </row>
    <row r="5" spans="1:4" x14ac:dyDescent="0.3">
      <c r="A5" s="2">
        <v>4</v>
      </c>
      <c r="B5" s="2">
        <v>210</v>
      </c>
      <c r="C5" s="2">
        <f t="shared" ref="C5:C29" si="0">AVERAGE(B3:B7)</f>
        <v>206.4</v>
      </c>
      <c r="D5" s="2">
        <f>AVERAGE(B2:B8)</f>
        <v>211.71428571428572</v>
      </c>
    </row>
    <row r="6" spans="1:4" x14ac:dyDescent="0.3">
      <c r="A6" s="2">
        <v>5</v>
      </c>
      <c r="B6" s="2">
        <v>218</v>
      </c>
      <c r="C6" s="2">
        <f t="shared" si="0"/>
        <v>210.8</v>
      </c>
      <c r="D6" s="2">
        <f t="shared" ref="D6:D28" si="1">AVERAGE(B3:B9)</f>
        <v>211.71428571428572</v>
      </c>
    </row>
    <row r="7" spans="1:4" x14ac:dyDescent="0.3">
      <c r="A7" s="2">
        <v>6</v>
      </c>
      <c r="B7" s="2">
        <v>240</v>
      </c>
      <c r="C7" s="2">
        <f t="shared" si="0"/>
        <v>223.6</v>
      </c>
      <c r="D7" s="2">
        <f t="shared" si="1"/>
        <v>214.57142857142858</v>
      </c>
    </row>
    <row r="8" spans="1:4" x14ac:dyDescent="0.3">
      <c r="A8" s="2">
        <v>7</v>
      </c>
      <c r="B8" s="2">
        <v>230</v>
      </c>
      <c r="C8" s="2">
        <f t="shared" si="0"/>
        <v>227.2</v>
      </c>
      <c r="D8" s="2">
        <f t="shared" si="1"/>
        <v>224.28571428571428</v>
      </c>
    </row>
    <row r="9" spans="1:4" x14ac:dyDescent="0.3">
      <c r="A9" s="2">
        <v>8</v>
      </c>
      <c r="B9" s="2">
        <v>220</v>
      </c>
      <c r="C9" s="2">
        <f t="shared" si="0"/>
        <v>228.4</v>
      </c>
      <c r="D9" s="2">
        <f t="shared" si="1"/>
        <v>231.42857142857142</v>
      </c>
    </row>
    <row r="10" spans="1:4" x14ac:dyDescent="0.3">
      <c r="A10" s="2">
        <v>9</v>
      </c>
      <c r="B10" s="2">
        <v>228</v>
      </c>
      <c r="C10" s="2">
        <f t="shared" si="0"/>
        <v>232.4</v>
      </c>
      <c r="D10" s="2">
        <f t="shared" si="1"/>
        <v>236.57142857142858</v>
      </c>
    </row>
    <row r="11" spans="1:4" x14ac:dyDescent="0.3">
      <c r="A11" s="2">
        <v>10</v>
      </c>
      <c r="B11" s="2">
        <v>224</v>
      </c>
      <c r="C11" s="2">
        <f t="shared" si="0"/>
        <v>237.2</v>
      </c>
      <c r="D11" s="2">
        <f t="shared" si="1"/>
        <v>237.28571428571428</v>
      </c>
    </row>
    <row r="12" spans="1:4" x14ac:dyDescent="0.3">
      <c r="A12" s="2">
        <v>11</v>
      </c>
      <c r="B12" s="2">
        <v>260</v>
      </c>
      <c r="C12" s="2">
        <f t="shared" si="0"/>
        <v>242.2</v>
      </c>
      <c r="D12" s="2">
        <f t="shared" si="1"/>
        <v>238.14285714285714</v>
      </c>
    </row>
    <row r="13" spans="1:4" x14ac:dyDescent="0.3">
      <c r="A13" s="2">
        <v>12</v>
      </c>
      <c r="B13" s="2">
        <v>254</v>
      </c>
      <c r="C13" s="2">
        <f t="shared" si="0"/>
        <v>243.8</v>
      </c>
      <c r="D13" s="2">
        <f t="shared" si="1"/>
        <v>243.85714285714286</v>
      </c>
    </row>
    <row r="14" spans="1:4" x14ac:dyDescent="0.3">
      <c r="A14" s="2">
        <v>13</v>
      </c>
      <c r="B14" s="2">
        <v>245</v>
      </c>
      <c r="C14" s="2">
        <f t="shared" si="0"/>
        <v>251</v>
      </c>
      <c r="D14" s="2">
        <f t="shared" si="1"/>
        <v>251.28571428571428</v>
      </c>
    </row>
    <row r="15" spans="1:4" x14ac:dyDescent="0.3">
      <c r="A15" s="2">
        <v>14</v>
      </c>
      <c r="B15" s="2">
        <v>236</v>
      </c>
      <c r="C15" s="2">
        <f t="shared" si="0"/>
        <v>255</v>
      </c>
      <c r="D15" s="2">
        <f t="shared" si="1"/>
        <v>257.85714285714283</v>
      </c>
    </row>
    <row r="16" spans="1:4" x14ac:dyDescent="0.3">
      <c r="A16" s="2">
        <v>15</v>
      </c>
      <c r="B16" s="2">
        <v>260</v>
      </c>
      <c r="C16" s="2">
        <f t="shared" si="0"/>
        <v>258.2</v>
      </c>
      <c r="D16" s="2">
        <f t="shared" si="1"/>
        <v>257.85714285714283</v>
      </c>
    </row>
    <row r="17" spans="1:4" x14ac:dyDescent="0.3">
      <c r="A17" s="2">
        <v>16</v>
      </c>
      <c r="B17" s="2">
        <v>280</v>
      </c>
      <c r="C17" s="2">
        <f t="shared" si="0"/>
        <v>261.2</v>
      </c>
      <c r="D17" s="2">
        <f t="shared" si="1"/>
        <v>257.85714285714283</v>
      </c>
    </row>
    <row r="18" spans="1:4" x14ac:dyDescent="0.3">
      <c r="A18" s="2">
        <v>17</v>
      </c>
      <c r="B18" s="2">
        <v>270</v>
      </c>
      <c r="C18" s="2">
        <f t="shared" si="0"/>
        <v>264.8</v>
      </c>
      <c r="D18" s="2">
        <f t="shared" si="1"/>
        <v>261.42857142857144</v>
      </c>
    </row>
    <row r="19" spans="1:4" x14ac:dyDescent="0.3">
      <c r="A19" s="2">
        <v>18</v>
      </c>
      <c r="B19" s="2">
        <v>260</v>
      </c>
      <c r="C19" s="2">
        <f t="shared" si="0"/>
        <v>266.8</v>
      </c>
      <c r="D19" s="2">
        <f t="shared" si="1"/>
        <v>269.42857142857144</v>
      </c>
    </row>
    <row r="20" spans="1:4" x14ac:dyDescent="0.3">
      <c r="A20" s="2">
        <v>19</v>
      </c>
      <c r="B20" s="2">
        <v>254</v>
      </c>
      <c r="C20" s="2">
        <f t="shared" si="0"/>
        <v>269.2</v>
      </c>
      <c r="D20" s="2">
        <f t="shared" si="1"/>
        <v>272.85714285714283</v>
      </c>
    </row>
    <row r="21" spans="1:4" x14ac:dyDescent="0.3">
      <c r="A21" s="2">
        <v>20</v>
      </c>
      <c r="B21" s="2">
        <v>270</v>
      </c>
      <c r="C21" s="2">
        <f t="shared" si="0"/>
        <v>272</v>
      </c>
      <c r="D21" s="2">
        <f t="shared" si="1"/>
        <v>272.28571428571428</v>
      </c>
    </row>
    <row r="22" spans="1:4" x14ac:dyDescent="0.3">
      <c r="A22" s="2">
        <v>21</v>
      </c>
      <c r="B22" s="2">
        <v>292</v>
      </c>
      <c r="C22" s="2">
        <f t="shared" si="0"/>
        <v>275.2</v>
      </c>
      <c r="D22" s="2">
        <f t="shared" si="1"/>
        <v>272.28571428571428</v>
      </c>
    </row>
    <row r="23" spans="1:4" x14ac:dyDescent="0.3">
      <c r="A23" s="2">
        <v>22</v>
      </c>
      <c r="B23" s="2">
        <v>284</v>
      </c>
      <c r="C23" s="2">
        <f t="shared" si="0"/>
        <v>278.39999999999998</v>
      </c>
      <c r="D23" s="2">
        <f t="shared" si="1"/>
        <v>276.57142857142856</v>
      </c>
    </row>
    <row r="24" spans="1:4" x14ac:dyDescent="0.3">
      <c r="A24" s="2">
        <v>23</v>
      </c>
      <c r="B24" s="2">
        <v>276</v>
      </c>
      <c r="C24" s="2">
        <f t="shared" si="0"/>
        <v>282.39999999999998</v>
      </c>
      <c r="D24" s="2">
        <f t="shared" si="1"/>
        <v>284.57142857142856</v>
      </c>
    </row>
    <row r="25" spans="1:4" x14ac:dyDescent="0.3">
      <c r="A25" s="2">
        <v>24</v>
      </c>
      <c r="B25" s="2">
        <v>270</v>
      </c>
      <c r="C25" s="2">
        <f t="shared" si="0"/>
        <v>286</v>
      </c>
      <c r="D25" s="2">
        <f t="shared" si="1"/>
        <v>288.85714285714283</v>
      </c>
    </row>
    <row r="26" spans="1:4" x14ac:dyDescent="0.3">
      <c r="A26" s="2">
        <v>25</v>
      </c>
      <c r="B26" s="2">
        <v>290</v>
      </c>
      <c r="C26" s="2">
        <f t="shared" si="0"/>
        <v>289.2</v>
      </c>
      <c r="D26" s="2">
        <f t="shared" si="1"/>
        <v>289.42857142857144</v>
      </c>
    </row>
    <row r="27" spans="1:4" x14ac:dyDescent="0.3">
      <c r="A27" s="2">
        <v>26</v>
      </c>
      <c r="B27" s="2">
        <v>310</v>
      </c>
      <c r="C27" s="2">
        <f t="shared" si="0"/>
        <v>293.2</v>
      </c>
      <c r="D27" s="2">
        <f t="shared" si="1"/>
        <v>289.71428571428572</v>
      </c>
    </row>
    <row r="28" spans="1:4" x14ac:dyDescent="0.3">
      <c r="A28" s="2">
        <v>27</v>
      </c>
      <c r="B28" s="2">
        <v>300</v>
      </c>
      <c r="C28" s="2">
        <f t="shared" si="0"/>
        <v>296.39999999999998</v>
      </c>
      <c r="D28" s="2">
        <f t="shared" si="1"/>
        <v>294.85714285714283</v>
      </c>
    </row>
    <row r="29" spans="1:4" x14ac:dyDescent="0.3">
      <c r="A29" s="2">
        <v>28</v>
      </c>
      <c r="B29" s="2">
        <v>296</v>
      </c>
      <c r="C29" s="2">
        <f t="shared" si="0"/>
        <v>300.8</v>
      </c>
      <c r="D29" s="2"/>
    </row>
    <row r="30" spans="1:4" x14ac:dyDescent="0.3">
      <c r="A30" s="2">
        <v>29</v>
      </c>
      <c r="B30" s="2">
        <v>286</v>
      </c>
      <c r="C30" s="2"/>
      <c r="D30" s="2"/>
    </row>
    <row r="31" spans="1:4" x14ac:dyDescent="0.3">
      <c r="A31" s="4">
        <v>30</v>
      </c>
      <c r="B31" s="4">
        <v>312</v>
      </c>
      <c r="C31" s="4"/>
      <c r="D3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FC91-939C-4E2B-948E-447924C05227}">
  <dimension ref="A1:K24"/>
  <sheetViews>
    <sheetView workbookViewId="0">
      <selection activeCell="O12" sqref="O12"/>
    </sheetView>
  </sheetViews>
  <sheetFormatPr defaultRowHeight="14.4" x14ac:dyDescent="0.3"/>
  <cols>
    <col min="5" max="5" width="11.21875" bestFit="1" customWidth="1"/>
    <col min="6" max="6" width="21.88671875" bestFit="1" customWidth="1"/>
    <col min="10" max="10" width="16" bestFit="1" customWidth="1"/>
  </cols>
  <sheetData>
    <row r="1" spans="1:11" x14ac:dyDescent="0.3">
      <c r="B1" s="25" t="s">
        <v>54</v>
      </c>
      <c r="C1" s="25">
        <f>SLOPE(D5:D24,A5:A24)</f>
        <v>12.116541353383457</v>
      </c>
    </row>
    <row r="2" spans="1:11" x14ac:dyDescent="0.3">
      <c r="B2" s="25" t="s">
        <v>53</v>
      </c>
      <c r="C2" s="25">
        <f>INTERCEPT(D5:D24,A5:A24)</f>
        <v>779.32631578947371</v>
      </c>
    </row>
    <row r="4" spans="1:11" x14ac:dyDescent="0.3">
      <c r="A4" s="1" t="s">
        <v>34</v>
      </c>
      <c r="B4" s="1" t="s">
        <v>0</v>
      </c>
      <c r="C4" s="1" t="s">
        <v>4</v>
      </c>
      <c r="D4" s="1" t="s">
        <v>23</v>
      </c>
      <c r="E4" s="1" t="s">
        <v>55</v>
      </c>
      <c r="F4" s="1" t="s">
        <v>56</v>
      </c>
      <c r="I4" s="24" t="s">
        <v>4</v>
      </c>
      <c r="J4" s="24" t="s">
        <v>57</v>
      </c>
      <c r="K4" s="24" t="s">
        <v>58</v>
      </c>
    </row>
    <row r="5" spans="1:11" x14ac:dyDescent="0.3">
      <c r="A5">
        <v>1</v>
      </c>
      <c r="B5">
        <v>2001</v>
      </c>
      <c r="C5" t="s">
        <v>5</v>
      </c>
      <c r="D5">
        <v>502</v>
      </c>
      <c r="E5">
        <f>$C$2+(A5*$C$1)</f>
        <v>791.44285714285718</v>
      </c>
      <c r="F5">
        <f t="shared" ref="F5:F24" si="0">VLOOKUP(C5,ind,2,FALSE)*E5</f>
        <v>489.94289496284978</v>
      </c>
      <c r="I5" t="s">
        <v>5</v>
      </c>
      <c r="J5">
        <f>AVERAGEIF(quarter,I5,dt)/AVERAGE(dt)</f>
        <v>0.61905024543599363</v>
      </c>
      <c r="K5">
        <f>J5*100</f>
        <v>61.90502454359936</v>
      </c>
    </row>
    <row r="6" spans="1:11" x14ac:dyDescent="0.3">
      <c r="A6">
        <v>2</v>
      </c>
      <c r="B6">
        <v>2001</v>
      </c>
      <c r="C6" t="s">
        <v>6</v>
      </c>
      <c r="D6">
        <v>1632</v>
      </c>
      <c r="E6">
        <f t="shared" ref="E6:E24" si="1">$C$2+(A6*$C$1)</f>
        <v>803.55939849624065</v>
      </c>
      <c r="F6">
        <f t="shared" si="0"/>
        <v>1633.9764990215324</v>
      </c>
      <c r="I6" t="s">
        <v>6</v>
      </c>
      <c r="J6">
        <f>AVERAGEIF(quarter,I6,dt)/AVERAGE(dt)</f>
        <v>2.0334234184545807</v>
      </c>
      <c r="K6">
        <f t="shared" ref="K6:K8" si="2">J6*100</f>
        <v>203.34234184545807</v>
      </c>
    </row>
    <row r="7" spans="1:11" x14ac:dyDescent="0.3">
      <c r="A7">
        <v>3</v>
      </c>
      <c r="B7">
        <v>2001</v>
      </c>
      <c r="C7" t="s">
        <v>7</v>
      </c>
      <c r="D7">
        <v>605</v>
      </c>
      <c r="E7">
        <f t="shared" si="1"/>
        <v>815.67593984962411</v>
      </c>
      <c r="F7">
        <f t="shared" si="0"/>
        <v>711.70886153113747</v>
      </c>
      <c r="I7" t="s">
        <v>7</v>
      </c>
      <c r="J7">
        <f>AVERAGEIF(quarter,I7,dt)/AVERAGE(dt)</f>
        <v>0.87253874579449564</v>
      </c>
      <c r="K7">
        <f t="shared" si="2"/>
        <v>87.253874579449558</v>
      </c>
    </row>
    <row r="8" spans="1:11" x14ac:dyDescent="0.3">
      <c r="A8">
        <v>4</v>
      </c>
      <c r="B8">
        <v>2001</v>
      </c>
      <c r="C8" t="s">
        <v>8</v>
      </c>
      <c r="D8">
        <v>362</v>
      </c>
      <c r="E8">
        <f t="shared" si="1"/>
        <v>827.79248120300758</v>
      </c>
      <c r="F8">
        <f t="shared" si="0"/>
        <v>393.19115592743378</v>
      </c>
      <c r="I8" t="s">
        <v>8</v>
      </c>
      <c r="J8">
        <f>AVERAGEIF(quarter,I8,dt)/AVERAGE(dt)</f>
        <v>0.47498759031493026</v>
      </c>
      <c r="K8">
        <f t="shared" si="2"/>
        <v>47.498759031493023</v>
      </c>
    </row>
    <row r="9" spans="1:11" x14ac:dyDescent="0.3">
      <c r="A9">
        <v>5</v>
      </c>
      <c r="B9">
        <v>2002</v>
      </c>
      <c r="C9" t="s">
        <v>5</v>
      </c>
      <c r="D9">
        <v>526</v>
      </c>
      <c r="E9">
        <f t="shared" si="1"/>
        <v>839.90902255639094</v>
      </c>
      <c r="F9">
        <f t="shared" si="0"/>
        <v>519.94588655743928</v>
      </c>
      <c r="K9">
        <f>SUM(K5:K8)</f>
        <v>400</v>
      </c>
    </row>
    <row r="10" spans="1:11" x14ac:dyDescent="0.3">
      <c r="A10">
        <v>6</v>
      </c>
      <c r="B10">
        <v>2002</v>
      </c>
      <c r="C10" t="s">
        <v>6</v>
      </c>
      <c r="D10">
        <v>1700</v>
      </c>
      <c r="E10">
        <f t="shared" si="1"/>
        <v>852.02556390977452</v>
      </c>
      <c r="F10">
        <f t="shared" si="0"/>
        <v>1732.5287347761055</v>
      </c>
    </row>
    <row r="11" spans="1:11" x14ac:dyDescent="0.3">
      <c r="A11">
        <v>7</v>
      </c>
      <c r="B11">
        <v>2002</v>
      </c>
      <c r="C11" t="s">
        <v>7</v>
      </c>
      <c r="D11">
        <v>680</v>
      </c>
      <c r="E11">
        <f t="shared" si="1"/>
        <v>864.14210526315787</v>
      </c>
      <c r="F11">
        <f t="shared" si="0"/>
        <v>753.99746871453078</v>
      </c>
    </row>
    <row r="12" spans="1:11" x14ac:dyDescent="0.3">
      <c r="A12">
        <v>8</v>
      </c>
      <c r="B12">
        <v>2002</v>
      </c>
      <c r="C12" t="s">
        <v>8</v>
      </c>
      <c r="D12">
        <v>390</v>
      </c>
      <c r="E12">
        <f t="shared" si="1"/>
        <v>876.25864661654134</v>
      </c>
      <c r="F12">
        <f t="shared" si="0"/>
        <v>416.21198304901299</v>
      </c>
    </row>
    <row r="13" spans="1:11" x14ac:dyDescent="0.3">
      <c r="A13">
        <v>9</v>
      </c>
      <c r="B13">
        <v>2003</v>
      </c>
      <c r="C13" t="s">
        <v>5</v>
      </c>
      <c r="D13">
        <v>556</v>
      </c>
      <c r="E13">
        <f t="shared" si="1"/>
        <v>888.37518796992481</v>
      </c>
      <c r="F13">
        <f t="shared" si="0"/>
        <v>549.9488781520289</v>
      </c>
    </row>
    <row r="14" spans="1:11" x14ac:dyDescent="0.3">
      <c r="A14">
        <v>10</v>
      </c>
      <c r="B14">
        <v>2003</v>
      </c>
      <c r="C14" t="s">
        <v>6</v>
      </c>
      <c r="D14">
        <v>1820</v>
      </c>
      <c r="E14">
        <f t="shared" si="1"/>
        <v>900.49172932330828</v>
      </c>
      <c r="F14">
        <f t="shared" si="0"/>
        <v>1831.0809705306785</v>
      </c>
    </row>
    <row r="15" spans="1:11" x14ac:dyDescent="0.3">
      <c r="A15">
        <v>11</v>
      </c>
      <c r="B15">
        <v>2003</v>
      </c>
      <c r="C15" t="s">
        <v>7</v>
      </c>
      <c r="D15">
        <v>780</v>
      </c>
      <c r="E15">
        <f t="shared" si="1"/>
        <v>912.60827067669175</v>
      </c>
      <c r="F15">
        <f t="shared" si="0"/>
        <v>796.28607589792421</v>
      </c>
    </row>
    <row r="16" spans="1:11" x14ac:dyDescent="0.3">
      <c r="A16">
        <v>12</v>
      </c>
      <c r="B16">
        <v>2003</v>
      </c>
      <c r="C16" t="s">
        <v>8</v>
      </c>
      <c r="D16">
        <v>422</v>
      </c>
      <c r="E16">
        <f t="shared" si="1"/>
        <v>924.72481203007521</v>
      </c>
      <c r="F16">
        <f t="shared" si="0"/>
        <v>439.23281017059224</v>
      </c>
    </row>
    <row r="17" spans="1:6" x14ac:dyDescent="0.3">
      <c r="A17">
        <v>13</v>
      </c>
      <c r="B17">
        <v>2004</v>
      </c>
      <c r="C17" t="s">
        <v>5</v>
      </c>
      <c r="D17">
        <v>590</v>
      </c>
      <c r="E17">
        <f t="shared" si="1"/>
        <v>936.84135338345868</v>
      </c>
      <c r="F17">
        <f t="shared" si="0"/>
        <v>579.95186974661851</v>
      </c>
    </row>
    <row r="18" spans="1:6" x14ac:dyDescent="0.3">
      <c r="A18">
        <v>14</v>
      </c>
      <c r="B18">
        <v>2004</v>
      </c>
      <c r="C18" t="s">
        <v>6</v>
      </c>
      <c r="D18">
        <v>1955</v>
      </c>
      <c r="E18">
        <f t="shared" si="1"/>
        <v>948.95789473684215</v>
      </c>
      <c r="F18">
        <f t="shared" si="0"/>
        <v>1929.6332062852518</v>
      </c>
    </row>
    <row r="19" spans="1:6" x14ac:dyDescent="0.3">
      <c r="A19">
        <v>15</v>
      </c>
      <c r="B19">
        <v>2004</v>
      </c>
      <c r="C19" t="s">
        <v>7</v>
      </c>
      <c r="D19">
        <v>888</v>
      </c>
      <c r="E19">
        <f t="shared" si="1"/>
        <v>961.07443609022562</v>
      </c>
      <c r="F19">
        <f t="shared" si="0"/>
        <v>838.57468308131763</v>
      </c>
    </row>
    <row r="20" spans="1:6" x14ac:dyDescent="0.3">
      <c r="A20">
        <v>16</v>
      </c>
      <c r="B20">
        <v>2004</v>
      </c>
      <c r="C20" t="s">
        <v>8</v>
      </c>
      <c r="D20">
        <v>464</v>
      </c>
      <c r="E20">
        <f t="shared" si="1"/>
        <v>973.19097744360897</v>
      </c>
      <c r="F20">
        <f t="shared" si="0"/>
        <v>462.2536372921715</v>
      </c>
    </row>
    <row r="21" spans="1:6" x14ac:dyDescent="0.3">
      <c r="A21">
        <v>17</v>
      </c>
      <c r="B21">
        <v>2005</v>
      </c>
      <c r="C21" t="s">
        <v>5</v>
      </c>
      <c r="D21">
        <v>632</v>
      </c>
      <c r="E21">
        <f t="shared" si="1"/>
        <v>985.30751879699255</v>
      </c>
      <c r="F21">
        <f t="shared" si="0"/>
        <v>609.95486134120813</v>
      </c>
    </row>
    <row r="22" spans="1:6" x14ac:dyDescent="0.3">
      <c r="A22">
        <v>18</v>
      </c>
      <c r="B22">
        <v>2005</v>
      </c>
      <c r="C22" t="s">
        <v>6</v>
      </c>
      <c r="D22">
        <v>2110</v>
      </c>
      <c r="E22">
        <f t="shared" si="1"/>
        <v>997.42406015037591</v>
      </c>
      <c r="F22">
        <f t="shared" si="0"/>
        <v>2028.1854420398247</v>
      </c>
    </row>
    <row r="23" spans="1:6" x14ac:dyDescent="0.3">
      <c r="A23">
        <v>19</v>
      </c>
      <c r="B23">
        <v>2005</v>
      </c>
      <c r="C23" t="s">
        <v>7</v>
      </c>
      <c r="D23">
        <v>1002</v>
      </c>
      <c r="E23">
        <f t="shared" si="1"/>
        <v>1009.5406015037594</v>
      </c>
      <c r="F23">
        <f t="shared" si="0"/>
        <v>880.86329026471094</v>
      </c>
    </row>
    <row r="24" spans="1:6" x14ac:dyDescent="0.3">
      <c r="A24">
        <v>20</v>
      </c>
      <c r="B24">
        <v>2005</v>
      </c>
      <c r="C24" t="s">
        <v>8</v>
      </c>
      <c r="D24">
        <v>515</v>
      </c>
      <c r="E24">
        <f t="shared" si="1"/>
        <v>1021.6571428571428</v>
      </c>
      <c r="F24">
        <f t="shared" si="0"/>
        <v>485.27446441375076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question_1_a</vt:lpstr>
      <vt:lpstr>question_1b</vt:lpstr>
      <vt:lpstr>question2</vt:lpstr>
      <vt:lpstr>question3</vt:lpstr>
      <vt:lpstr>question4</vt:lpstr>
      <vt:lpstr>adjustment_factor</vt:lpstr>
      <vt:lpstr>dt</vt:lpstr>
      <vt:lpstr>ind</vt:lpstr>
      <vt:lpstr>intercept</vt:lpstr>
      <vt:lpstr>quarter</vt:lpstr>
      <vt:lpstr>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Thomaskutty Reji</dc:creator>
  <cp:lastModifiedBy>Thomaskutty</cp:lastModifiedBy>
  <dcterms:created xsi:type="dcterms:W3CDTF">2015-06-05T18:17:20Z</dcterms:created>
  <dcterms:modified xsi:type="dcterms:W3CDTF">2021-09-26T12:35:28Z</dcterms:modified>
</cp:coreProperties>
</file>