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homasmerlaud/Downloads/"/>
    </mc:Choice>
  </mc:AlternateContent>
  <xr:revisionPtr revIDLastSave="0" documentId="13_ncr:1_{6E1BB330-8FE8-C241-8FA9-4AC876BD9B86}" xr6:coauthVersionLast="46" xr6:coauthVersionMax="46" xr10:uidLastSave="{00000000-0000-0000-0000-000000000000}"/>
  <bookViews>
    <workbookView xWindow="0" yWindow="500" windowWidth="23260" windowHeight="12580" tabRatio="850" xr2:uid="{00000000-000D-0000-FFFF-FFFF00000000}"/>
  </bookViews>
  <sheets>
    <sheet name="Infos Calculateur" sheetId="1" r:id="rId1"/>
    <sheet name="Calculateur" sheetId="6" r:id="rId2"/>
    <sheet name="Aliments" sheetId="5" r:id="rId3"/>
  </sheets>
  <definedNames>
    <definedName name="Aliments">Aliments!$A$2:$A$103</definedName>
    <definedName name="_xlnm.Print_Area" localSheetId="0">'Infos Calculateur'!$AA$83</definedName>
  </definedNames>
  <calcPr calcId="191029"/>
</workbook>
</file>

<file path=xl/calcChain.xml><?xml version="1.0" encoding="utf-8"?>
<calcChain xmlns="http://schemas.openxmlformats.org/spreadsheetml/2006/main">
  <c r="Q11" i="6" l="1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C17" i="6"/>
  <c r="C11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C24" i="6"/>
  <c r="C23" i="6"/>
  <c r="C22" i="6"/>
  <c r="C21" i="6"/>
  <c r="C20" i="6"/>
  <c r="C19" i="6"/>
  <c r="C18" i="6"/>
  <c r="C16" i="6"/>
  <c r="C15" i="6"/>
  <c r="C14" i="6"/>
  <c r="C13" i="6"/>
  <c r="C12" i="6"/>
  <c r="C6" i="1"/>
  <c r="C10" i="1" s="1"/>
  <c r="D10" i="1" s="1"/>
  <c r="D28" i="1" s="1"/>
  <c r="C27" i="1"/>
  <c r="D27" i="1" s="1"/>
  <c r="J6" i="6" s="1"/>
  <c r="C25" i="1"/>
  <c r="D25" i="1" s="1"/>
  <c r="C20" i="1"/>
  <c r="B6" i="6" s="1"/>
  <c r="F20" i="1"/>
  <c r="E6" i="6" s="1"/>
  <c r="C18" i="1"/>
  <c r="F18" i="1" s="1"/>
  <c r="E4" i="6" s="1"/>
  <c r="P25" i="6"/>
  <c r="I7" i="6"/>
  <c r="I4" i="6"/>
  <c r="I25" i="6"/>
  <c r="B7" i="6"/>
  <c r="B25" i="6"/>
  <c r="F25" i="1"/>
  <c r="L4" i="6" s="1"/>
  <c r="R25" i="6"/>
  <c r="S25" i="6"/>
  <c r="F27" i="1" l="1"/>
  <c r="L6" i="6" s="1"/>
  <c r="C11" i="1"/>
  <c r="D11" i="1" s="1"/>
  <c r="D21" i="1" s="1"/>
  <c r="C7" i="6" s="1"/>
  <c r="I6" i="6"/>
  <c r="K25" i="6"/>
  <c r="M25" i="6"/>
  <c r="J25" i="6"/>
  <c r="J27" i="6" s="1"/>
  <c r="L25" i="6"/>
  <c r="L27" i="6" s="1"/>
  <c r="E25" i="6"/>
  <c r="E27" i="6" s="1"/>
  <c r="F25" i="6"/>
  <c r="T25" i="6"/>
  <c r="D25" i="6"/>
  <c r="Q25" i="6"/>
  <c r="Q27" i="6" s="1"/>
  <c r="C25" i="6"/>
  <c r="C26" i="6" s="1"/>
  <c r="Q26" i="6"/>
  <c r="J26" i="6"/>
  <c r="E26" i="6"/>
  <c r="S26" i="6"/>
  <c r="S27" i="6"/>
  <c r="J4" i="6"/>
  <c r="E25" i="1"/>
  <c r="J7" i="6"/>
  <c r="D26" i="1"/>
  <c r="F28" i="1"/>
  <c r="L7" i="6" s="1"/>
  <c r="E27" i="1"/>
  <c r="K6" i="6" s="1"/>
  <c r="D20" i="1"/>
  <c r="B4" i="6"/>
  <c r="D18" i="1"/>
  <c r="L26" i="6"/>
  <c r="F21" i="1" l="1"/>
  <c r="E7" i="6" s="1"/>
  <c r="M26" i="6" s="1"/>
  <c r="Q30" i="6"/>
  <c r="C27" i="6"/>
  <c r="J5" i="6"/>
  <c r="E26" i="1"/>
  <c r="K5" i="6" s="1"/>
  <c r="C26" i="1"/>
  <c r="E18" i="1"/>
  <c r="C4" i="6"/>
  <c r="Q31" i="6"/>
  <c r="F26" i="6"/>
  <c r="C6" i="6"/>
  <c r="E20" i="1"/>
  <c r="D6" i="6" s="1"/>
  <c r="D19" i="1"/>
  <c r="S30" i="6"/>
  <c r="K4" i="6"/>
  <c r="F27" i="6"/>
  <c r="M27" i="6"/>
  <c r="T27" i="6"/>
  <c r="S31" i="6"/>
  <c r="T26" i="6" l="1"/>
  <c r="E28" i="1"/>
  <c r="K7" i="6" s="1"/>
  <c r="T31" i="6"/>
  <c r="C19" i="1"/>
  <c r="E19" i="1"/>
  <c r="D5" i="6" s="1"/>
  <c r="C5" i="6"/>
  <c r="D4" i="6"/>
  <c r="I5" i="6"/>
  <c r="F26" i="1"/>
  <c r="L5" i="6" s="1"/>
  <c r="T30" i="6"/>
  <c r="E21" i="1" l="1"/>
  <c r="D7" i="6" s="1"/>
  <c r="K27" i="6"/>
  <c r="R27" i="6"/>
  <c r="D27" i="6"/>
  <c r="B5" i="6"/>
  <c r="F19" i="1"/>
  <c r="E5" i="6" s="1"/>
  <c r="D26" i="6" l="1"/>
  <c r="K26" i="6"/>
  <c r="R26" i="6"/>
  <c r="R31" i="6"/>
  <c r="R30" i="6" l="1"/>
</calcChain>
</file>

<file path=xl/sharedStrings.xml><?xml version="1.0" encoding="utf-8"?>
<sst xmlns="http://schemas.openxmlformats.org/spreadsheetml/2006/main" count="274" uniqueCount="132">
  <si>
    <t>g</t>
  </si>
  <si>
    <t>kcal</t>
  </si>
  <si>
    <t>% total</t>
  </si>
  <si>
    <t>Total</t>
  </si>
  <si>
    <t>-</t>
  </si>
  <si>
    <t>Poids (kg)</t>
  </si>
  <si>
    <t>QTT</t>
  </si>
  <si>
    <t>Prot</t>
  </si>
  <si>
    <t>Kcal</t>
  </si>
  <si>
    <t>Broccolis</t>
  </si>
  <si>
    <t>Oignons</t>
  </si>
  <si>
    <t>Choux fleur</t>
  </si>
  <si>
    <t>Pomme</t>
  </si>
  <si>
    <t>Banane</t>
  </si>
  <si>
    <t>Whey prot</t>
  </si>
  <si>
    <t>No 1</t>
  </si>
  <si>
    <t>1u</t>
  </si>
  <si>
    <t>100g</t>
  </si>
  <si>
    <t>Farine</t>
  </si>
  <si>
    <t>Chocolat noir</t>
  </si>
  <si>
    <t>Beurre</t>
  </si>
  <si>
    <t>Sucre</t>
  </si>
  <si>
    <t>100ml</t>
  </si>
  <si>
    <t>Raisins</t>
  </si>
  <si>
    <t>Bière</t>
  </si>
  <si>
    <t>Patate douce</t>
  </si>
  <si>
    <t>Rattatouille</t>
  </si>
  <si>
    <t>Calculateur</t>
  </si>
  <si>
    <t>Pâtes crues</t>
  </si>
  <si>
    <t>Maintenance</t>
  </si>
  <si>
    <t>Notes</t>
  </si>
  <si>
    <t>Riz cru</t>
  </si>
  <si>
    <t>Peanut butter</t>
  </si>
  <si>
    <t>Lait</t>
  </si>
  <si>
    <t>Viande séchée</t>
  </si>
  <si>
    <t>Oatmeal</t>
  </si>
  <si>
    <t>Petits pois</t>
  </si>
  <si>
    <t>Whey Iso</t>
  </si>
  <si>
    <t>Sèche</t>
  </si>
  <si>
    <t>Protéines</t>
  </si>
  <si>
    <t>Glucides</t>
  </si>
  <si>
    <t>Lipides</t>
  </si>
  <si>
    <t>Prise de masse</t>
  </si>
  <si>
    <t>Ton taux de graisse</t>
  </si>
  <si>
    <t>Arrondi</t>
  </si>
  <si>
    <t>Surplus prise de masse</t>
  </si>
  <si>
    <t>Déficit sèche</t>
  </si>
  <si>
    <t>Multiplicateur d'activité</t>
  </si>
  <si>
    <t>Objectif Prise de masse</t>
  </si>
  <si>
    <t>Objectif sèche</t>
  </si>
  <si>
    <t>Coefficient Protéines</t>
  </si>
  <si>
    <t>Coefficient Lipides</t>
  </si>
  <si>
    <t>g/kg sèc</t>
  </si>
  <si>
    <t>Résumé</t>
  </si>
  <si>
    <t>Priorité</t>
  </si>
  <si>
    <t>Aliment</t>
  </si>
  <si>
    <t>Hommes</t>
  </si>
  <si>
    <t>Femmes</t>
  </si>
  <si>
    <t>https://i.pinimg.com/564x/87/eb/b1/87ebb15ba53b5cc7e281813dcf1a66d9--woman-body-girl-body.jpg</t>
  </si>
  <si>
    <t>https://fitandhealthyathome.files.wordpress.com/2014/08/body-fat-infographic3t.jpg</t>
  </si>
  <si>
    <t>A estimer grâce aux tableau suivants :</t>
  </si>
  <si>
    <t>x1.6-1.8 : E/S 6-7 fois par semaine &amp; travail physique</t>
  </si>
  <si>
    <t>Multiplicateurs :</t>
  </si>
  <si>
    <t>Entre 10 et 25% recommandé</t>
  </si>
  <si>
    <t>Entre 5 et 10% recommandé</t>
  </si>
  <si>
    <t xml:space="preserve">0.7 représente un bon minimum pour les lipides, je déconseille de rester en dessous longtemps. </t>
  </si>
  <si>
    <t>On arrondi les macros à un multiple de 5 pour plus de simplicité.</t>
  </si>
  <si>
    <t>Tant que les protéines minimums et les calories maximum sont respectées, le reste importe assez peu dans l'ensemble.</t>
  </si>
  <si>
    <t>Un minimum de lipides sain est très recommandé, ainsi que de manger un maximum de glucides pour rester performant à l'entraînement.</t>
  </si>
  <si>
    <t>tes infos pour avoir les tiens !</t>
  </si>
  <si>
    <t>Ceci sont mes propres chiffres.</t>
  </si>
  <si>
    <t>Change les cases vertes avec</t>
  </si>
  <si>
    <t>J'espère que tout ça saura t'aider !</t>
  </si>
  <si>
    <t xml:space="preserve">Je t'encourage à prendre des photos de départ </t>
  </si>
  <si>
    <t>avant de t'attaquer sérieusement à cela, tu seras sûrement</t>
  </si>
  <si>
    <t>Eric</t>
  </si>
  <si>
    <t>Prends soin de toi.</t>
  </si>
  <si>
    <t>À remplir</t>
  </si>
  <si>
    <t>Clique sur une cellule pour voir et modifier sa formule si besoin</t>
  </si>
  <si>
    <t>Glu</t>
  </si>
  <si>
    <t>Lip</t>
  </si>
  <si>
    <t>Ici les lipides sont toujours à considérer comme un minimum, donc il est recommandé d'en prendre plus,</t>
  </si>
  <si>
    <t>et donc moins de glucides. Change les lipides manuellement et les glucides vont s'ajuster tous seuls :)</t>
  </si>
  <si>
    <t>LE CALCULATEUR A ALIMENTS SE TROUVE DANS UN AUTRE ONGLET DE CE FICHIER</t>
  </si>
  <si>
    <t>Tu le trouveras en bas de la page ! :)</t>
  </si>
  <si>
    <t>Tu devrais d'ailleurs probablement en manger plus, mais ça reste selon tes propres préférences, tant que l'objectif de calories est respecté.</t>
  </si>
  <si>
    <t>fier de voir la transformation avant/après ensuite et moi aussi ! ;)</t>
  </si>
  <si>
    <t>Tofu</t>
  </si>
  <si>
    <t>Yogourth nature</t>
  </si>
  <si>
    <t>…</t>
  </si>
  <si>
    <t>Cottage cheese</t>
  </si>
  <si>
    <t>Avocat</t>
  </si>
  <si>
    <t>Bœuf</t>
  </si>
  <si>
    <t>Huile olive</t>
  </si>
  <si>
    <t>Pomme dt</t>
  </si>
  <si>
    <t>Serré maigre</t>
  </si>
  <si>
    <t>Thon a l'eau</t>
  </si>
  <si>
    <t>Baked beans</t>
  </si>
  <si>
    <t>Poulet</t>
  </si>
  <si>
    <t>Total repas 1</t>
  </si>
  <si>
    <t>Epinards hachés</t>
  </si>
  <si>
    <t>Total repas 2</t>
  </si>
  <si>
    <t>Aliments</t>
  </si>
  <si>
    <t>ATTENTION</t>
  </si>
  <si>
    <t>Pour ajouter un aliment, il faut inserer une nouvelle ligne entre deux aliments existants</t>
  </si>
  <si>
    <t>et non aller à la suite.</t>
  </si>
  <si>
    <t>Tortillas (40g/pce)</t>
  </si>
  <si>
    <t>% journalier sèche</t>
  </si>
  <si>
    <t>% journalier prise de masse</t>
  </si>
  <si>
    <t>Jaune d'œuf 53g (1u=100)</t>
  </si>
  <si>
    <t>Blanc d'œuf 53g (1u=100)</t>
  </si>
  <si>
    <t>et toutes les colonnes de A à F) et tu tries par ordre alphabetique.</t>
  </si>
  <si>
    <t>Flocon avoine complets</t>
  </si>
  <si>
    <t>Total repas 3</t>
  </si>
  <si>
    <t>Entre 1.5 et 2.3  -  Plus tu es déjà sec et plus ton déficit est gros, plus tu devrais choisir un multiplicateur élevé</t>
  </si>
  <si>
    <t>Le site que j'utilise pour me renseigner :</t>
  </si>
  <si>
    <t xml:space="preserve">http://www.les-calories.com/ </t>
  </si>
  <si>
    <t>Energy Diet (1u=100g)</t>
  </si>
  <si>
    <t>Ensuite tu séléctionnes tout le tableau (toutes les lignes à partir de la 3</t>
  </si>
  <si>
    <t xml:space="preserve"> </t>
  </si>
  <si>
    <t>x1.15 : peu ou pas d’exercice/sport (E/S)</t>
  </si>
  <si>
    <t>x1.25 : E/S 1-2 fois par semaine</t>
  </si>
  <si>
    <t>x1.4 : E/S 3-5 fois par semaine</t>
  </si>
  <si>
    <t>x1.55 : E/S 6-7 fois par semaine</t>
  </si>
  <si>
    <t>Si tu cherches plus d'aide pour atteindre tes objectifs, jètes un œil à mes Programmes gratuits et payants :)</t>
  </si>
  <si>
    <t>Ajoute/Enlève des aliments dans l'onglet "Aliments" 😃</t>
  </si>
  <si>
    <t>https://ericflag.com/pg</t>
  </si>
  <si>
    <t>https://ericflag.com/mp</t>
  </si>
  <si>
    <r>
      <t>Ci-dessous, retrouve</t>
    </r>
    <r>
      <rPr>
        <b/>
        <sz val="11"/>
        <color theme="1"/>
        <rFont val="Calibri"/>
        <family val="2"/>
        <scheme val="minor"/>
      </rPr>
      <t xml:space="preserve"> la liste des compléments que je prends</t>
    </r>
    <r>
      <rPr>
        <sz val="11"/>
        <color theme="1"/>
        <rFont val="Calibri"/>
        <family val="2"/>
        <scheme val="minor"/>
      </rPr>
      <t>, combien et pourquoi :</t>
    </r>
  </si>
  <si>
    <r>
      <t xml:space="preserve">Tu peux également soutenir mon travail en utilisant mon </t>
    </r>
    <r>
      <rPr>
        <b/>
        <sz val="11"/>
        <color theme="1"/>
        <rFont val="Calibri"/>
        <family val="2"/>
        <scheme val="minor"/>
      </rPr>
      <t>code "ERICFLAG"</t>
    </r>
    <r>
      <rPr>
        <sz val="11"/>
        <color theme="1"/>
        <rFont val="Calibri"/>
        <family val="2"/>
        <scheme val="minor"/>
      </rPr>
      <t xml:space="preserve"> pour toutes tes commandes sur MyProtein.fr - Tout en obtenant la plus grosse réduc possible en même temps (-30 à -50%) ! 😃</t>
    </r>
  </si>
  <si>
    <t>Attention, toujours peser la viande crue, tout comme pâtes, riz, légumes, etc ! ;)</t>
  </si>
  <si>
    <t>Rappel de tes nombres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</si>
</sst>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2E49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0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center" vertical="center"/>
    </xf>
    <xf numFmtId="9" fontId="0" fillId="0" borderId="5" xfId="1" applyFon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" fontId="0" fillId="0" borderId="10" xfId="0" applyNumberFormat="1" applyBorder="1"/>
    <xf numFmtId="9" fontId="3" fillId="0" borderId="0" xfId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left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10" xfId="0" applyFont="1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0" fontId="2" fillId="0" borderId="10" xfId="0" applyFont="1" applyBorder="1"/>
    <xf numFmtId="164" fontId="0" fillId="0" borderId="0" xfId="0" applyNumberFormat="1"/>
    <xf numFmtId="0" fontId="2" fillId="0" borderId="12" xfId="0" applyFont="1" applyBorder="1"/>
    <xf numFmtId="0" fontId="2" fillId="0" borderId="9" xfId="0" applyFont="1" applyBorder="1"/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9" fontId="0" fillId="0" borderId="5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2" fillId="0" borderId="9" xfId="0" applyNumberFormat="1" applyFont="1" applyBorder="1" applyAlignment="1">
      <alignment horizontal="right"/>
    </xf>
    <xf numFmtId="1" fontId="2" fillId="0" borderId="9" xfId="0" applyNumberFormat="1" applyFont="1" applyBorder="1"/>
    <xf numFmtId="9" fontId="0" fillId="0" borderId="0" xfId="0" applyNumberFormat="1"/>
    <xf numFmtId="1" fontId="0" fillId="0" borderId="0" xfId="0" applyNumberFormat="1" applyAlignment="1">
      <alignment horizontal="right"/>
    </xf>
    <xf numFmtId="9" fontId="7" fillId="0" borderId="0" xfId="2" applyNumberFormat="1" applyFont="1"/>
    <xf numFmtId="0" fontId="0" fillId="4" borderId="0" xfId="0" applyFill="1"/>
    <xf numFmtId="0" fontId="0" fillId="4" borderId="0" xfId="0" applyFill="1" applyAlignment="1">
      <alignment horizontal="right"/>
    </xf>
    <xf numFmtId="9" fontId="0" fillId="4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9" fontId="0" fillId="3" borderId="0" xfId="0" applyNumberFormat="1" applyFill="1"/>
    <xf numFmtId="164" fontId="0" fillId="0" borderId="0" xfId="0" applyNumberFormat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9" fontId="0" fillId="3" borderId="7" xfId="0" applyNumberFormat="1" applyFill="1" applyBorder="1"/>
    <xf numFmtId="9" fontId="0" fillId="3" borderId="8" xfId="0" applyNumberFormat="1" applyFill="1" applyBorder="1"/>
    <xf numFmtId="0" fontId="0" fillId="4" borderId="16" xfId="0" applyFill="1" applyBorder="1"/>
    <xf numFmtId="0" fontId="0" fillId="4" borderId="17" xfId="0" applyFill="1" applyBorder="1" applyAlignment="1">
      <alignment horizontal="right"/>
    </xf>
    <xf numFmtId="9" fontId="0" fillId="4" borderId="17" xfId="0" applyNumberFormat="1" applyFill="1" applyBorder="1"/>
    <xf numFmtId="9" fontId="0" fillId="4" borderId="18" xfId="0" applyNumberFormat="1" applyFill="1" applyBorder="1"/>
    <xf numFmtId="0" fontId="1" fillId="0" borderId="0" xfId="0" applyFont="1" applyAlignment="1">
      <alignment horizontal="center"/>
    </xf>
    <xf numFmtId="9" fontId="0" fillId="2" borderId="0" xfId="1" applyFont="1" applyFill="1" applyAlignment="1">
      <alignment horizontal="center" vertical="center"/>
    </xf>
    <xf numFmtId="9" fontId="0" fillId="2" borderId="0" xfId="1" quotePrefix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wrapText="1"/>
    </xf>
    <xf numFmtId="0" fontId="8" fillId="0" borderId="11" xfId="0" applyFont="1" applyBorder="1" applyAlignment="1">
      <alignment wrapText="1"/>
    </xf>
    <xf numFmtId="1" fontId="0" fillId="0" borderId="0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5" borderId="0" xfId="2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C2E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ricflag.com/pg" TargetMode="External"/><Relationship Id="rId2" Type="http://schemas.openxmlformats.org/officeDocument/2006/relationships/hyperlink" Target="https://fitandhealthyathome.files.wordpress.com/2014/08/body-fat-infographic3t.jpg" TargetMode="External"/><Relationship Id="rId1" Type="http://schemas.openxmlformats.org/officeDocument/2006/relationships/hyperlink" Target="https://i.pinimg.com/564x/87/eb/b1/87ebb15ba53b5cc7e281813dcf1a66d9--woman-body-girl-body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ricflag.com/mp" TargetMode="External"/><Relationship Id="rId4" Type="http://schemas.openxmlformats.org/officeDocument/2006/relationships/hyperlink" Target="https://ericflag.com/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les-calorie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8"/>
  <sheetViews>
    <sheetView tabSelected="1" topLeftCell="A3" zoomScale="125" zoomScaleNormal="100" workbookViewId="0">
      <selection activeCell="C27" sqref="C27"/>
    </sheetView>
  </sheetViews>
  <sheetFormatPr baseColWidth="10" defaultColWidth="9.1640625" defaultRowHeight="15" x14ac:dyDescent="0.2"/>
  <cols>
    <col min="1" max="1" width="4.33203125" customWidth="1"/>
    <col min="2" max="2" width="22" style="6" customWidth="1"/>
    <col min="3" max="4" width="9.83203125" style="2" customWidth="1"/>
    <col min="5" max="5" width="9.83203125" style="6" customWidth="1"/>
    <col min="6" max="6" width="10.33203125" customWidth="1"/>
    <col min="7" max="7" width="9.1640625" customWidth="1"/>
    <col min="8" max="8" width="4.33203125" customWidth="1"/>
    <col min="9" max="9" width="10.5" style="36" customWidth="1"/>
    <col min="10" max="10" width="21.1640625" customWidth="1"/>
    <col min="11" max="11" width="14.6640625" customWidth="1"/>
    <col min="12" max="12" width="11" customWidth="1"/>
  </cols>
  <sheetData>
    <row r="1" spans="2:12" x14ac:dyDescent="0.2">
      <c r="B1" s="11" t="s">
        <v>27</v>
      </c>
      <c r="I1" s="49" t="s">
        <v>30</v>
      </c>
      <c r="J1" t="s">
        <v>78</v>
      </c>
    </row>
    <row r="2" spans="2:12" x14ac:dyDescent="0.2">
      <c r="B2" s="11"/>
      <c r="D2" s="2" t="s">
        <v>119</v>
      </c>
      <c r="F2" s="29" t="s">
        <v>77</v>
      </c>
      <c r="L2" s="9"/>
    </row>
    <row r="3" spans="2:12" s="2" customFormat="1" ht="16.25" customHeight="1" x14ac:dyDescent="0.2">
      <c r="B3" s="2" t="s">
        <v>5</v>
      </c>
      <c r="C3" s="27">
        <v>54</v>
      </c>
      <c r="D3" s="16" t="s">
        <v>119</v>
      </c>
      <c r="I3" s="37"/>
      <c r="K3" s="46" t="s">
        <v>56</v>
      </c>
      <c r="L3" s="42" t="s">
        <v>59</v>
      </c>
    </row>
    <row r="4" spans="2:12" ht="16.25" customHeight="1" x14ac:dyDescent="0.2">
      <c r="B4" s="2" t="s">
        <v>43</v>
      </c>
      <c r="C4" s="84">
        <v>0.08</v>
      </c>
      <c r="D4" s="17"/>
      <c r="E4" s="15"/>
      <c r="G4" s="1"/>
      <c r="I4" s="38" t="s">
        <v>60</v>
      </c>
      <c r="J4" s="1"/>
      <c r="K4" s="47" t="s">
        <v>57</v>
      </c>
      <c r="L4" s="43" t="s">
        <v>58</v>
      </c>
    </row>
    <row r="5" spans="2:12" ht="16.25" customHeight="1" x14ac:dyDescent="0.2">
      <c r="B5" s="2" t="s">
        <v>47</v>
      </c>
      <c r="C5" s="28">
        <v>1.25</v>
      </c>
      <c r="D5" s="17"/>
      <c r="E5" t="s">
        <v>70</v>
      </c>
      <c r="G5" s="1"/>
      <c r="I5" s="38"/>
      <c r="J5" s="15"/>
      <c r="K5" s="47"/>
      <c r="L5" s="9"/>
    </row>
    <row r="6" spans="2:12" ht="16.25" customHeight="1" x14ac:dyDescent="0.2">
      <c r="B6" s="2" t="s">
        <v>29</v>
      </c>
      <c r="C6" s="20">
        <f>(370+21.6*(1-C4)*C3)*C5</f>
        <v>1803.8600000000001</v>
      </c>
      <c r="E6" t="s">
        <v>71</v>
      </c>
      <c r="K6" s="48" t="s">
        <v>62</v>
      </c>
      <c r="L6" s="44" t="s">
        <v>120</v>
      </c>
    </row>
    <row r="7" spans="2:12" ht="16.25" customHeight="1" x14ac:dyDescent="0.2">
      <c r="B7" s="30" t="s">
        <v>45</v>
      </c>
      <c r="C7" s="85">
        <v>0.1</v>
      </c>
      <c r="D7" s="18"/>
      <c r="E7" t="s">
        <v>69</v>
      </c>
      <c r="I7" s="36" t="s">
        <v>64</v>
      </c>
      <c r="L7" s="44" t="s">
        <v>121</v>
      </c>
    </row>
    <row r="8" spans="2:12" ht="16.25" customHeight="1" x14ac:dyDescent="0.2">
      <c r="B8" s="33" t="s">
        <v>46</v>
      </c>
      <c r="C8" s="85">
        <v>0.25</v>
      </c>
      <c r="D8" s="18"/>
      <c r="I8" s="36" t="s">
        <v>63</v>
      </c>
      <c r="L8" s="44" t="s">
        <v>122</v>
      </c>
    </row>
    <row r="9" spans="2:12" ht="16.25" customHeight="1" x14ac:dyDescent="0.2">
      <c r="B9" s="2"/>
      <c r="D9" s="2" t="s">
        <v>44</v>
      </c>
      <c r="L9" s="44" t="s">
        <v>123</v>
      </c>
    </row>
    <row r="10" spans="2:12" ht="16.25" customHeight="1" x14ac:dyDescent="0.2">
      <c r="B10" s="31" t="s">
        <v>48</v>
      </c>
      <c r="C10" s="20">
        <f>(1+C7)*C6</f>
        <v>1984.2460000000003</v>
      </c>
      <c r="D10" s="2">
        <f>MROUND(C10,50)</f>
        <v>2000</v>
      </c>
      <c r="L10" s="44" t="s">
        <v>61</v>
      </c>
    </row>
    <row r="11" spans="2:12" ht="16.25" customHeight="1" x14ac:dyDescent="0.2">
      <c r="B11" s="34" t="s">
        <v>49</v>
      </c>
      <c r="C11" s="20">
        <f>(1-C8)*C6</f>
        <v>1352.895</v>
      </c>
      <c r="D11" s="2">
        <f>MROUND(C11,50)</f>
        <v>1350</v>
      </c>
    </row>
    <row r="12" spans="2:12" ht="16.25" customHeight="1" x14ac:dyDescent="0.2">
      <c r="E12" s="15"/>
    </row>
    <row r="13" spans="2:12" ht="16.25" customHeight="1" x14ac:dyDescent="0.2">
      <c r="C13" s="2" t="s">
        <v>52</v>
      </c>
      <c r="E13" s="15"/>
    </row>
    <row r="14" spans="2:12" ht="16.25" customHeight="1" x14ac:dyDescent="0.2">
      <c r="B14" s="6" t="s">
        <v>50</v>
      </c>
      <c r="C14" s="27">
        <v>1.8</v>
      </c>
      <c r="E14" s="15"/>
      <c r="I14" s="36" t="s">
        <v>114</v>
      </c>
    </row>
    <row r="15" spans="2:12" ht="16.25" customHeight="1" x14ac:dyDescent="0.2">
      <c r="B15" s="6" t="s">
        <v>51</v>
      </c>
      <c r="C15" s="27">
        <v>0.8</v>
      </c>
      <c r="E15" s="15"/>
      <c r="I15" s="36" t="s">
        <v>65</v>
      </c>
    </row>
    <row r="16" spans="2:12" ht="16.25" customHeight="1" thickBot="1" x14ac:dyDescent="0.25">
      <c r="E16" s="15"/>
      <c r="G16" t="s">
        <v>119</v>
      </c>
      <c r="I16" s="36" t="s">
        <v>85</v>
      </c>
    </row>
    <row r="17" spans="2:14" ht="16.25" customHeight="1" x14ac:dyDescent="0.2">
      <c r="B17" s="35" t="s">
        <v>38</v>
      </c>
      <c r="C17" s="7" t="s">
        <v>0</v>
      </c>
      <c r="D17" s="7" t="s">
        <v>1</v>
      </c>
      <c r="E17" s="19" t="s">
        <v>2</v>
      </c>
      <c r="F17" s="6" t="s">
        <v>53</v>
      </c>
      <c r="G17" s="6" t="s">
        <v>54</v>
      </c>
    </row>
    <row r="18" spans="2:14" x14ac:dyDescent="0.2">
      <c r="B18" s="4" t="s">
        <v>39</v>
      </c>
      <c r="C18" s="20">
        <f>C14*(1-C4)*C3</f>
        <v>89.424000000000007</v>
      </c>
      <c r="D18" s="20">
        <f>C18*4</f>
        <v>357.69600000000003</v>
      </c>
      <c r="E18" s="21">
        <f>D18/(D21)</f>
        <v>0.26496000000000003</v>
      </c>
      <c r="F18" s="6">
        <f>MROUND(C18,5)</f>
        <v>90</v>
      </c>
      <c r="G18" s="6" t="s">
        <v>15</v>
      </c>
      <c r="I18" s="36" t="s">
        <v>66</v>
      </c>
    </row>
    <row r="19" spans="2:14" x14ac:dyDescent="0.2">
      <c r="B19" s="4" t="s">
        <v>40</v>
      </c>
      <c r="C19" s="20">
        <f>D19/4</f>
        <v>158.65199999999999</v>
      </c>
      <c r="D19" s="20">
        <f>D21-D18-D20</f>
        <v>634.60799999999995</v>
      </c>
      <c r="E19" s="21">
        <f>D19/D21</f>
        <v>0.47007999999999994</v>
      </c>
      <c r="F19" s="6">
        <f t="shared" ref="F19:F20" si="0">MROUND(C19,5)</f>
        <v>160</v>
      </c>
      <c r="G19" s="6"/>
    </row>
    <row r="20" spans="2:14" x14ac:dyDescent="0.2">
      <c r="B20" s="4" t="s">
        <v>41</v>
      </c>
      <c r="C20" s="20">
        <f>C15*(1-C4)*C3</f>
        <v>39.744000000000007</v>
      </c>
      <c r="D20" s="20">
        <f>C20*9</f>
        <v>357.69600000000008</v>
      </c>
      <c r="E20" s="21">
        <f>D20/D21</f>
        <v>0.26496000000000008</v>
      </c>
      <c r="F20" s="6">
        <f t="shared" si="0"/>
        <v>40</v>
      </c>
      <c r="G20" s="6"/>
      <c r="N20" s="3"/>
    </row>
    <row r="21" spans="2:14" ht="16" thickBot="1" x14ac:dyDescent="0.25">
      <c r="B21" s="5" t="s">
        <v>3</v>
      </c>
      <c r="C21" s="8" t="s">
        <v>4</v>
      </c>
      <c r="D21" s="50">
        <f>D11</f>
        <v>1350</v>
      </c>
      <c r="E21" s="22">
        <f>SUM(E18:E20)</f>
        <v>1</v>
      </c>
      <c r="F21" s="6">
        <f>D21</f>
        <v>1350</v>
      </c>
      <c r="G21" s="6" t="s">
        <v>15</v>
      </c>
      <c r="I21" s="36" t="s">
        <v>67</v>
      </c>
      <c r="N21" s="3"/>
    </row>
    <row r="22" spans="2:14" x14ac:dyDescent="0.2">
      <c r="B22" s="2"/>
      <c r="E22" s="23"/>
      <c r="F22" s="6"/>
      <c r="G22" s="6"/>
      <c r="I22" s="36" t="s">
        <v>68</v>
      </c>
    </row>
    <row r="23" spans="2:14" ht="16" thickBot="1" x14ac:dyDescent="0.25">
      <c r="E23" s="23"/>
      <c r="F23" s="6"/>
      <c r="G23" s="6"/>
    </row>
    <row r="24" spans="2:14" x14ac:dyDescent="0.2">
      <c r="B24" s="32" t="s">
        <v>42</v>
      </c>
      <c r="C24" s="7" t="s">
        <v>0</v>
      </c>
      <c r="D24" s="7" t="s">
        <v>1</v>
      </c>
      <c r="E24" s="19" t="s">
        <v>2</v>
      </c>
      <c r="F24" s="6" t="s">
        <v>53</v>
      </c>
      <c r="G24" s="6" t="s">
        <v>54</v>
      </c>
    </row>
    <row r="25" spans="2:14" x14ac:dyDescent="0.2">
      <c r="B25" s="4" t="s">
        <v>39</v>
      </c>
      <c r="C25" s="20">
        <f>C14*(1-C4)*C3</f>
        <v>89.424000000000007</v>
      </c>
      <c r="D25" s="20">
        <f>C25*4</f>
        <v>357.69600000000003</v>
      </c>
      <c r="E25" s="21">
        <f>D25/(D28)</f>
        <v>0.17884800000000001</v>
      </c>
      <c r="F25" s="6">
        <f>MROUND(C25,5)</f>
        <v>90</v>
      </c>
      <c r="G25" s="6" t="s">
        <v>15</v>
      </c>
    </row>
    <row r="26" spans="2:14" x14ac:dyDescent="0.2">
      <c r="B26" s="4" t="s">
        <v>40</v>
      </c>
      <c r="C26" s="20">
        <f>D26/4</f>
        <v>321.15199999999999</v>
      </c>
      <c r="D26" s="20">
        <f>D28-D25-D27</f>
        <v>1284.6079999999999</v>
      </c>
      <c r="E26" s="21">
        <f>D26/D28</f>
        <v>0.64230399999999999</v>
      </c>
      <c r="F26" s="6">
        <f t="shared" ref="F26:F27" si="1">MROUND(C26,5)</f>
        <v>320</v>
      </c>
      <c r="G26" s="6"/>
    </row>
    <row r="27" spans="2:14" x14ac:dyDescent="0.2">
      <c r="B27" s="4" t="s">
        <v>41</v>
      </c>
      <c r="C27" s="20">
        <f>C15*(1-C4)*C3</f>
        <v>39.744000000000007</v>
      </c>
      <c r="D27" s="20">
        <f>C27*9</f>
        <v>357.69600000000008</v>
      </c>
      <c r="E27" s="21">
        <f>D27/D28</f>
        <v>0.17884800000000003</v>
      </c>
      <c r="F27" s="6">
        <f t="shared" si="1"/>
        <v>40</v>
      </c>
      <c r="G27" s="6"/>
      <c r="I27" s="36" t="s">
        <v>81</v>
      </c>
    </row>
    <row r="28" spans="2:14" ht="16" thickBot="1" x14ac:dyDescent="0.25">
      <c r="B28" s="5" t="s">
        <v>3</v>
      </c>
      <c r="C28" s="8" t="s">
        <v>4</v>
      </c>
      <c r="D28" s="8">
        <f>D10</f>
        <v>2000</v>
      </c>
      <c r="E28" s="22">
        <f>SUM(E25:E27)</f>
        <v>1</v>
      </c>
      <c r="F28" s="6">
        <f>D28</f>
        <v>2000</v>
      </c>
      <c r="G28" s="6" t="s">
        <v>15</v>
      </c>
      <c r="I28" s="36" t="s">
        <v>82</v>
      </c>
    </row>
    <row r="29" spans="2:14" x14ac:dyDescent="0.2">
      <c r="B29" s="2"/>
      <c r="E29" s="23"/>
    </row>
    <row r="30" spans="2:14" x14ac:dyDescent="0.2">
      <c r="B30" s="2"/>
      <c r="C30" s="45" t="s">
        <v>72</v>
      </c>
      <c r="E30" s="23"/>
      <c r="G30" t="s">
        <v>119</v>
      </c>
      <c r="I30" s="51"/>
    </row>
    <row r="31" spans="2:14" x14ac:dyDescent="0.2">
      <c r="B31" s="2"/>
      <c r="C31" s="45" t="s">
        <v>73</v>
      </c>
      <c r="E31" s="23"/>
      <c r="I31" s="51" t="s">
        <v>83</v>
      </c>
    </row>
    <row r="32" spans="2:14" x14ac:dyDescent="0.2">
      <c r="B32" s="24"/>
      <c r="C32" s="45" t="s">
        <v>74</v>
      </c>
      <c r="E32" s="23"/>
      <c r="I32" s="51" t="s">
        <v>84</v>
      </c>
    </row>
    <row r="33" spans="1:11" x14ac:dyDescent="0.2">
      <c r="B33" s="24"/>
      <c r="C33" s="45" t="s">
        <v>86</v>
      </c>
      <c r="E33" s="23"/>
    </row>
    <row r="34" spans="1:11" x14ac:dyDescent="0.2">
      <c r="B34" s="25"/>
      <c r="C34" s="45" t="s">
        <v>76</v>
      </c>
      <c r="E34" s="23"/>
    </row>
    <row r="35" spans="1:11" x14ac:dyDescent="0.2">
      <c r="B35" s="2"/>
      <c r="C35" s="45" t="s">
        <v>75</v>
      </c>
      <c r="E35" s="23"/>
    </row>
    <row r="36" spans="1:11" ht="14.5" customHeight="1" x14ac:dyDescent="0.2">
      <c r="B36" s="86"/>
      <c r="C36" s="86"/>
    </row>
    <row r="37" spans="1:11" ht="18" customHeight="1" x14ac:dyDescent="0.2">
      <c r="A37" s="90" t="s">
        <v>124</v>
      </c>
      <c r="B37" s="90"/>
      <c r="C37" s="90"/>
      <c r="D37" s="90"/>
      <c r="E37" s="91" t="s">
        <v>126</v>
      </c>
      <c r="F37" s="91"/>
      <c r="G37" s="91"/>
      <c r="H37" s="91"/>
      <c r="I37" s="91"/>
      <c r="J37" s="91"/>
    </row>
    <row r="38" spans="1:11" ht="18" customHeight="1" x14ac:dyDescent="0.2">
      <c r="A38" s="90"/>
      <c r="B38" s="90"/>
      <c r="C38" s="90"/>
      <c r="D38" s="90"/>
      <c r="E38" s="91"/>
      <c r="F38" s="91"/>
      <c r="G38" s="91"/>
      <c r="H38" s="91"/>
      <c r="I38" s="91"/>
      <c r="J38" s="91"/>
    </row>
    <row r="39" spans="1:11" ht="24" customHeight="1" x14ac:dyDescent="0.2">
      <c r="A39" s="90"/>
      <c r="B39" s="90"/>
      <c r="C39" s="90"/>
      <c r="D39" s="90"/>
      <c r="E39" s="91"/>
      <c r="F39" s="91"/>
      <c r="G39" s="91"/>
      <c r="H39" s="91"/>
      <c r="I39" s="91"/>
      <c r="J39" s="91"/>
    </row>
    <row r="40" spans="1:11" ht="14.5" customHeight="1" x14ac:dyDescent="0.2">
      <c r="A40" s="9"/>
      <c r="D40" s="87"/>
      <c r="E40" s="87"/>
      <c r="F40" s="87"/>
      <c r="G40" s="87"/>
      <c r="H40" s="88"/>
    </row>
    <row r="41" spans="1:11" ht="14.5" customHeight="1" x14ac:dyDescent="0.2">
      <c r="A41" s="94" t="s">
        <v>129</v>
      </c>
      <c r="B41" s="94"/>
      <c r="C41" s="94"/>
      <c r="D41" s="94"/>
    </row>
    <row r="42" spans="1:11" x14ac:dyDescent="0.2">
      <c r="A42" s="94"/>
      <c r="B42" s="94"/>
      <c r="C42" s="94"/>
      <c r="D42" s="94"/>
      <c r="E42" s="95" t="s">
        <v>128</v>
      </c>
      <c r="F42" s="95"/>
      <c r="G42" s="95"/>
      <c r="H42" s="95"/>
      <c r="I42" s="95"/>
      <c r="J42" s="95"/>
      <c r="K42" s="95"/>
    </row>
    <row r="43" spans="1:11" ht="14.5" customHeight="1" x14ac:dyDescent="0.2">
      <c r="A43" s="94"/>
      <c r="B43" s="94"/>
      <c r="C43" s="94"/>
      <c r="D43" s="94"/>
      <c r="E43" s="91" t="s">
        <v>127</v>
      </c>
      <c r="F43" s="91"/>
      <c r="G43" s="91"/>
      <c r="H43" s="91"/>
      <c r="I43" s="91"/>
      <c r="J43" s="91"/>
      <c r="K43" s="91"/>
    </row>
    <row r="44" spans="1:11" ht="14.5" customHeight="1" x14ac:dyDescent="0.2">
      <c r="A44" s="94"/>
      <c r="B44" s="94"/>
      <c r="C44" s="94"/>
      <c r="D44" s="94"/>
      <c r="E44" s="91"/>
      <c r="F44" s="91"/>
      <c r="G44" s="91"/>
      <c r="H44" s="91"/>
      <c r="I44" s="91"/>
      <c r="J44" s="91"/>
      <c r="K44" s="91"/>
    </row>
    <row r="45" spans="1:11" ht="14.5" customHeight="1" x14ac:dyDescent="0.2">
      <c r="A45" s="94"/>
      <c r="B45" s="94"/>
      <c r="C45" s="94"/>
      <c r="D45" s="94"/>
      <c r="E45" s="91"/>
      <c r="F45" s="91"/>
      <c r="G45" s="91"/>
      <c r="H45" s="91"/>
      <c r="I45" s="91"/>
      <c r="J45" s="91"/>
      <c r="K45" s="91"/>
    </row>
    <row r="46" spans="1:11" x14ac:dyDescent="0.2">
      <c r="C46" s="12"/>
    </row>
    <row r="47" spans="1:11" ht="26.75" customHeight="1" x14ac:dyDescent="0.2"/>
    <row r="49" spans="2:7" x14ac:dyDescent="0.2">
      <c r="B49" s="2"/>
      <c r="D49" s="16"/>
      <c r="E49" s="2"/>
      <c r="F49" s="2"/>
      <c r="G49" s="2"/>
    </row>
    <row r="50" spans="2:7" x14ac:dyDescent="0.2">
      <c r="B50" s="2"/>
      <c r="C50" s="93"/>
      <c r="D50" s="93"/>
      <c r="E50" s="15"/>
      <c r="G50" s="1"/>
    </row>
    <row r="51" spans="2:7" x14ac:dyDescent="0.2">
      <c r="B51" s="2"/>
      <c r="C51" s="92"/>
      <c r="D51" s="92"/>
    </row>
    <row r="52" spans="2:7" x14ac:dyDescent="0.2">
      <c r="B52" s="2"/>
      <c r="C52" s="18"/>
      <c r="D52" s="18"/>
    </row>
    <row r="53" spans="2:7" x14ac:dyDescent="0.2">
      <c r="B53" s="2"/>
      <c r="C53" s="18"/>
      <c r="D53" s="18"/>
    </row>
    <row r="54" spans="2:7" x14ac:dyDescent="0.2">
      <c r="B54" s="2"/>
    </row>
    <row r="55" spans="2:7" x14ac:dyDescent="0.2">
      <c r="C55" s="92"/>
      <c r="D55" s="92"/>
    </row>
    <row r="56" spans="2:7" x14ac:dyDescent="0.2">
      <c r="B56" s="2"/>
    </row>
    <row r="57" spans="2:7" x14ac:dyDescent="0.2">
      <c r="B57" s="2"/>
      <c r="C57" s="20"/>
      <c r="E57" s="26"/>
    </row>
    <row r="58" spans="2:7" x14ac:dyDescent="0.2">
      <c r="B58" s="2"/>
      <c r="C58" s="20"/>
      <c r="E58" s="26"/>
    </row>
    <row r="59" spans="2:7" x14ac:dyDescent="0.2">
      <c r="B59" s="2"/>
      <c r="C59" s="20"/>
      <c r="E59" s="26"/>
    </row>
    <row r="60" spans="2:7" x14ac:dyDescent="0.2">
      <c r="B60" s="2"/>
      <c r="E60" s="23"/>
    </row>
    <row r="61" spans="2:7" x14ac:dyDescent="0.2">
      <c r="C61" s="92"/>
      <c r="D61" s="92"/>
    </row>
    <row r="62" spans="2:7" x14ac:dyDescent="0.2">
      <c r="B62" s="2"/>
    </row>
    <row r="63" spans="2:7" x14ac:dyDescent="0.2">
      <c r="B63" s="2"/>
      <c r="C63" s="20"/>
      <c r="E63" s="26"/>
    </row>
    <row r="64" spans="2:7" x14ac:dyDescent="0.2">
      <c r="B64" s="2"/>
      <c r="C64" s="20"/>
      <c r="E64" s="26"/>
      <c r="F64" s="10"/>
    </row>
    <row r="65" spans="2:6" x14ac:dyDescent="0.2">
      <c r="B65" s="2"/>
      <c r="C65" s="20"/>
      <c r="E65" s="26"/>
      <c r="F65" s="10"/>
    </row>
    <row r="66" spans="2:6" x14ac:dyDescent="0.2">
      <c r="B66" s="2"/>
      <c r="E66" s="23"/>
      <c r="F66" s="10"/>
    </row>
    <row r="67" spans="2:6" x14ac:dyDescent="0.2">
      <c r="C67" s="92"/>
      <c r="D67" s="92"/>
      <c r="E67" s="15"/>
    </row>
    <row r="68" spans="2:6" x14ac:dyDescent="0.2">
      <c r="B68" s="2"/>
    </row>
    <row r="69" spans="2:6" x14ac:dyDescent="0.2">
      <c r="B69" s="2"/>
      <c r="C69" s="20"/>
      <c r="E69" s="26"/>
    </row>
    <row r="70" spans="2:6" x14ac:dyDescent="0.2">
      <c r="B70" s="2"/>
      <c r="C70" s="20"/>
      <c r="E70" s="26"/>
    </row>
    <row r="71" spans="2:6" x14ac:dyDescent="0.2">
      <c r="B71" s="2"/>
      <c r="C71" s="20"/>
      <c r="E71" s="26"/>
    </row>
    <row r="72" spans="2:6" x14ac:dyDescent="0.2">
      <c r="B72" s="2"/>
      <c r="E72" s="23"/>
    </row>
    <row r="74" spans="2:6" x14ac:dyDescent="0.2">
      <c r="B74" s="2"/>
    </row>
    <row r="75" spans="2:6" x14ac:dyDescent="0.2">
      <c r="B75" s="2"/>
      <c r="C75" s="20"/>
      <c r="E75" s="26"/>
    </row>
    <row r="76" spans="2:6" x14ac:dyDescent="0.2">
      <c r="B76" s="2"/>
      <c r="C76" s="20"/>
      <c r="E76" s="26"/>
    </row>
    <row r="77" spans="2:6" x14ac:dyDescent="0.2">
      <c r="B77" s="2"/>
      <c r="C77" s="20"/>
      <c r="E77" s="26"/>
    </row>
    <row r="78" spans="2:6" x14ac:dyDescent="0.2">
      <c r="B78" s="2"/>
      <c r="E78" s="23"/>
    </row>
  </sheetData>
  <mergeCells count="11">
    <mergeCell ref="A37:D39"/>
    <mergeCell ref="E37:J39"/>
    <mergeCell ref="C67:D67"/>
    <mergeCell ref="C50:D50"/>
    <mergeCell ref="C51:D51"/>
    <mergeCell ref="C55:D55"/>
    <mergeCell ref="C61:D61"/>
    <mergeCell ref="A41:D45"/>
    <mergeCell ref="E42:K42"/>
    <mergeCell ref="E43:J45"/>
    <mergeCell ref="K43:K45"/>
  </mergeCells>
  <hyperlinks>
    <hyperlink ref="L4" r:id="rId1" xr:uid="{00000000-0004-0000-0000-000000000000}"/>
    <hyperlink ref="L3" r:id="rId2" xr:uid="{00000000-0004-0000-0000-000001000000}"/>
    <hyperlink ref="E37:J39" r:id="rId3" display="https://ericflag.com/pg" xr:uid="{A443E489-5C73-44CD-A2F2-F656BF33CBBC}"/>
    <hyperlink ref="E43:J45" r:id="rId4" display="https://ericflag.com/pg" xr:uid="{3C17C19A-9377-4733-98AE-AB69CB02A880}"/>
    <hyperlink ref="E43:K45" r:id="rId5" display="https://ericflag.com/mp" xr:uid="{37EDF2BF-29C5-41EA-986D-9EA42D53DC97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33"/>
  <sheetViews>
    <sheetView workbookViewId="0">
      <selection activeCell="O6" sqref="O6"/>
    </sheetView>
  </sheetViews>
  <sheetFormatPr baseColWidth="10" defaultRowHeight="15" x14ac:dyDescent="0.2"/>
  <cols>
    <col min="1" max="1" width="25.6640625" customWidth="1"/>
    <col min="2" max="2" width="8.6640625" style="56" customWidth="1"/>
    <col min="3" max="6" width="8.6640625" customWidth="1"/>
    <col min="7" max="7" width="5.6640625" customWidth="1"/>
    <col min="8" max="8" width="25.6640625" customWidth="1"/>
    <col min="9" max="13" width="8.6640625" customWidth="1"/>
    <col min="14" max="14" width="5.6640625" customWidth="1"/>
    <col min="15" max="15" width="22.5" customWidth="1"/>
    <col min="16" max="20" width="8.6640625" customWidth="1"/>
    <col min="21" max="21" width="5.6640625" customWidth="1"/>
  </cols>
  <sheetData>
    <row r="2" spans="1:20" ht="16" thickBot="1" x14ac:dyDescent="0.25">
      <c r="A2" s="96" t="s">
        <v>131</v>
      </c>
      <c r="B2" s="97"/>
      <c r="C2" s="97"/>
      <c r="D2" s="97"/>
      <c r="E2" s="98"/>
      <c r="H2" s="96" t="s">
        <v>131</v>
      </c>
      <c r="I2" s="97"/>
      <c r="J2" s="97"/>
      <c r="K2" s="97"/>
      <c r="L2" s="98"/>
      <c r="M2" s="14"/>
    </row>
    <row r="3" spans="1:20" x14ac:dyDescent="0.2">
      <c r="A3" s="35" t="s">
        <v>38</v>
      </c>
      <c r="B3" s="7" t="s">
        <v>0</v>
      </c>
      <c r="C3" s="7" t="s">
        <v>1</v>
      </c>
      <c r="D3" s="19" t="s">
        <v>2</v>
      </c>
      <c r="E3" s="60" t="s">
        <v>53</v>
      </c>
      <c r="F3" s="6" t="s">
        <v>54</v>
      </c>
      <c r="H3" s="32" t="s">
        <v>42</v>
      </c>
      <c r="I3" s="7" t="s">
        <v>0</v>
      </c>
      <c r="J3" s="7" t="s">
        <v>1</v>
      </c>
      <c r="K3" s="19" t="s">
        <v>2</v>
      </c>
      <c r="L3" s="60" t="s">
        <v>53</v>
      </c>
      <c r="M3" s="6" t="s">
        <v>54</v>
      </c>
      <c r="O3" s="2"/>
      <c r="P3" s="6"/>
      <c r="Q3" s="6"/>
      <c r="R3" s="6"/>
      <c r="S3" s="6"/>
    </row>
    <row r="4" spans="1:20" x14ac:dyDescent="0.2">
      <c r="A4" s="4" t="s">
        <v>39</v>
      </c>
      <c r="B4" s="20">
        <f>('Infos Calculateur'!C18)</f>
        <v>89.424000000000007</v>
      </c>
      <c r="C4" s="20">
        <f>('Infos Calculateur'!D18)</f>
        <v>357.69600000000003</v>
      </c>
      <c r="D4" s="58">
        <f>('Infos Calculateur'!E18)</f>
        <v>0.26496000000000003</v>
      </c>
      <c r="E4" s="61">
        <f>('Infos Calculateur'!F18)</f>
        <v>90</v>
      </c>
      <c r="F4" s="6" t="s">
        <v>15</v>
      </c>
      <c r="H4" s="4" t="s">
        <v>39</v>
      </c>
      <c r="I4" s="89">
        <f>('Infos Calculateur'!C25)</f>
        <v>89.424000000000007</v>
      </c>
      <c r="J4" s="89">
        <f>('Infos Calculateur'!D25)</f>
        <v>357.69600000000003</v>
      </c>
      <c r="K4" s="58">
        <f>('Infos Calculateur'!E25)</f>
        <v>0.17884800000000001</v>
      </c>
      <c r="L4" s="61">
        <f>('Infos Calculateur'!F25)</f>
        <v>90</v>
      </c>
      <c r="M4" s="6" t="s">
        <v>15</v>
      </c>
      <c r="O4" s="2"/>
    </row>
    <row r="5" spans="1:20" x14ac:dyDescent="0.2">
      <c r="A5" s="4" t="s">
        <v>40</v>
      </c>
      <c r="B5" s="20">
        <f>('Infos Calculateur'!C19)</f>
        <v>158.65199999999999</v>
      </c>
      <c r="C5" s="20">
        <f>('Infos Calculateur'!D19)</f>
        <v>634.60799999999995</v>
      </c>
      <c r="D5" s="58">
        <f>('Infos Calculateur'!E19)</f>
        <v>0.47007999999999994</v>
      </c>
      <c r="E5" s="61">
        <f>('Infos Calculateur'!F19)</f>
        <v>160</v>
      </c>
      <c r="F5" s="6"/>
      <c r="H5" s="4" t="s">
        <v>40</v>
      </c>
      <c r="I5" s="89">
        <f>('Infos Calculateur'!C26)</f>
        <v>321.15199999999999</v>
      </c>
      <c r="J5" s="89">
        <f>('Infos Calculateur'!D26)</f>
        <v>1284.6079999999999</v>
      </c>
      <c r="K5" s="58">
        <f>('Infos Calculateur'!E26)</f>
        <v>0.64230399999999999</v>
      </c>
      <c r="L5" s="61">
        <f>('Infos Calculateur'!F26)</f>
        <v>320</v>
      </c>
      <c r="M5" s="6"/>
    </row>
    <row r="6" spans="1:20" x14ac:dyDescent="0.2">
      <c r="A6" s="4" t="s">
        <v>41</v>
      </c>
      <c r="B6" s="20">
        <f>('Infos Calculateur'!C20)</f>
        <v>39.744000000000007</v>
      </c>
      <c r="C6" s="20">
        <f>('Infos Calculateur'!D20)</f>
        <v>357.69600000000008</v>
      </c>
      <c r="D6" s="58">
        <f>('Infos Calculateur'!E20)</f>
        <v>0.26496000000000008</v>
      </c>
      <c r="E6" s="61">
        <f>('Infos Calculateur'!F20)</f>
        <v>40</v>
      </c>
      <c r="F6" s="6"/>
      <c r="H6" s="4" t="s">
        <v>41</v>
      </c>
      <c r="I6" s="89">
        <f>('Infos Calculateur'!C27)</f>
        <v>39.744000000000007</v>
      </c>
      <c r="J6" s="89">
        <f>('Infos Calculateur'!D27)</f>
        <v>357.69600000000008</v>
      </c>
      <c r="K6" s="58">
        <f>('Infos Calculateur'!E27)</f>
        <v>0.17884800000000003</v>
      </c>
      <c r="L6" s="61">
        <f>('Infos Calculateur'!F27)</f>
        <v>40</v>
      </c>
      <c r="M6" s="6"/>
      <c r="O6" s="2"/>
    </row>
    <row r="7" spans="1:20" ht="16" thickBot="1" x14ac:dyDescent="0.25">
      <c r="A7" s="5" t="s">
        <v>3</v>
      </c>
      <c r="B7" s="50" t="str">
        <f>('Infos Calculateur'!C21)</f>
        <v>-</v>
      </c>
      <c r="C7" s="50">
        <f>('Infos Calculateur'!D21)</f>
        <v>1350</v>
      </c>
      <c r="D7" s="59">
        <f>('Infos Calculateur'!E21)</f>
        <v>1</v>
      </c>
      <c r="E7" s="62">
        <f>('Infos Calculateur'!F21)</f>
        <v>1350</v>
      </c>
      <c r="F7" s="6" t="s">
        <v>15</v>
      </c>
      <c r="H7" s="5" t="s">
        <v>3</v>
      </c>
      <c r="I7" s="50" t="str">
        <f>('Infos Calculateur'!C28)</f>
        <v>-</v>
      </c>
      <c r="J7" s="50">
        <f>('Infos Calculateur'!D28)</f>
        <v>2000</v>
      </c>
      <c r="K7" s="59">
        <f>('Infos Calculateur'!E28)</f>
        <v>1</v>
      </c>
      <c r="L7" s="62">
        <f>('Infos Calculateur'!F28)</f>
        <v>2000</v>
      </c>
      <c r="M7" s="6" t="s">
        <v>15</v>
      </c>
    </row>
    <row r="8" spans="1:20" x14ac:dyDescent="0.2">
      <c r="H8" s="14"/>
      <c r="I8" s="14"/>
      <c r="J8" s="14"/>
      <c r="K8" s="39"/>
      <c r="L8" s="14"/>
      <c r="M8" s="14"/>
    </row>
    <row r="9" spans="1:20" x14ac:dyDescent="0.2">
      <c r="A9" s="99" t="s">
        <v>125</v>
      </c>
      <c r="B9" s="99"/>
      <c r="C9" s="99"/>
      <c r="D9" s="99"/>
      <c r="E9" s="99"/>
      <c r="F9" s="99"/>
    </row>
    <row r="10" spans="1:20" x14ac:dyDescent="0.2">
      <c r="A10" s="53" t="s">
        <v>102</v>
      </c>
      <c r="B10" s="55" t="s">
        <v>6</v>
      </c>
      <c r="C10" s="55" t="s">
        <v>7</v>
      </c>
      <c r="D10" s="55" t="s">
        <v>79</v>
      </c>
      <c r="E10" s="55" t="s">
        <v>80</v>
      </c>
      <c r="F10" s="55" t="s">
        <v>8</v>
      </c>
      <c r="H10" s="53" t="s">
        <v>102</v>
      </c>
      <c r="I10" s="55" t="s">
        <v>6</v>
      </c>
      <c r="J10" s="55" t="s">
        <v>7</v>
      </c>
      <c r="K10" s="55" t="s">
        <v>79</v>
      </c>
      <c r="L10" s="55" t="s">
        <v>80</v>
      </c>
      <c r="M10" s="55" t="s">
        <v>8</v>
      </c>
      <c r="O10" s="53" t="s">
        <v>102</v>
      </c>
      <c r="P10" s="55" t="s">
        <v>6</v>
      </c>
      <c r="Q10" s="55" t="s">
        <v>7</v>
      </c>
      <c r="R10" s="55" t="s">
        <v>79</v>
      </c>
      <c r="S10" s="55" t="s">
        <v>80</v>
      </c>
      <c r="T10" s="55" t="s">
        <v>8</v>
      </c>
    </row>
    <row r="11" spans="1:20" x14ac:dyDescent="0.2">
      <c r="A11" t="s">
        <v>13</v>
      </c>
      <c r="B11" s="56">
        <v>100</v>
      </c>
      <c r="C11" s="52">
        <f>VLOOKUP(A11,Aliments!A:F,3,FALSE)*(B11/100)</f>
        <v>1.5</v>
      </c>
      <c r="D11" s="52">
        <f>VLOOKUP(A11,Aliments!A:F,4,FALSE)*(B11/100)</f>
        <v>20</v>
      </c>
      <c r="E11" s="52">
        <f>VLOOKUP(A11,Aliments!A:F,5,FALSE)*(B11/100)</f>
        <v>0</v>
      </c>
      <c r="F11" s="52">
        <f>VLOOKUP(A11,Aliments!A:F,6,FALSE)*(B11/100)</f>
        <v>86</v>
      </c>
      <c r="H11" t="s">
        <v>98</v>
      </c>
      <c r="I11" s="56">
        <v>250</v>
      </c>
      <c r="J11" s="52">
        <f>VLOOKUP(H11,Aliments!A:F,3,FALSE)*(I11/100)</f>
        <v>57.5</v>
      </c>
      <c r="K11" s="52">
        <f>VLOOKUP(H11,Aliments!A:F,4,FALSE)*(I11/100)</f>
        <v>0</v>
      </c>
      <c r="L11" s="52">
        <f>VLOOKUP(H11,Aliments!A:F,5,FALSE)*(I11/100)</f>
        <v>3.75</v>
      </c>
      <c r="M11" s="52">
        <f>VLOOKUP(H11,Aliments!A:F,6,FALSE)*(I11/100)</f>
        <v>265</v>
      </c>
      <c r="O11" t="s">
        <v>98</v>
      </c>
      <c r="P11" s="56">
        <v>250</v>
      </c>
      <c r="Q11" s="74">
        <f>VLOOKUP(O11,Aliments!A:F,3,FALSE)*(P11/100)</f>
        <v>57.5</v>
      </c>
      <c r="R11" s="52">
        <f>VLOOKUP(O11,Aliments!A:F,4,FALSE)*(P11/100)</f>
        <v>0</v>
      </c>
      <c r="S11" s="52">
        <f>VLOOKUP(O11,Aliments!A:F,5,FALSE)*(P11/100)</f>
        <v>3.75</v>
      </c>
      <c r="T11" s="52">
        <f>VLOOKUP(O11,Aliments!A:F,6,FALSE)*(P11/100)</f>
        <v>265</v>
      </c>
    </row>
    <row r="12" spans="1:20" x14ac:dyDescent="0.2">
      <c r="A12" t="s">
        <v>110</v>
      </c>
      <c r="B12" s="57">
        <v>100</v>
      </c>
      <c r="C12" s="52">
        <f>VLOOKUP(A12,Aliments!A:F,3,FALSE)*(B12/100)</f>
        <v>4.0999999999999996</v>
      </c>
      <c r="D12" s="52">
        <f>VLOOKUP(A12,Aliments!A:F,4,FALSE)*(B12/100)</f>
        <v>0.3</v>
      </c>
      <c r="E12" s="52">
        <f>VLOOKUP(A12,Aliments!A:F,5,FALSE)*(B12/100)</f>
        <v>0</v>
      </c>
      <c r="F12" s="52">
        <f>VLOOKUP(A12,Aliments!A:F,6,FALSE)*(B12/100)</f>
        <v>18</v>
      </c>
      <c r="H12" t="s">
        <v>91</v>
      </c>
      <c r="I12" s="57">
        <v>60</v>
      </c>
      <c r="J12" s="52">
        <f>VLOOKUP(H12,Aliments!A:F,3,FALSE)*(I12/100)</f>
        <v>1.2</v>
      </c>
      <c r="K12" s="52">
        <f>VLOOKUP(H12,Aliments!A:F,4,FALSE)*(I12/100)</f>
        <v>2.1</v>
      </c>
      <c r="L12" s="52">
        <f>VLOOKUP(H12,Aliments!A:F,5,FALSE)*(I12/100)</f>
        <v>13.2</v>
      </c>
      <c r="M12" s="52">
        <f>VLOOKUP(H12,Aliments!A:F,6,FALSE)*(I12/100)</f>
        <v>132</v>
      </c>
      <c r="O12" t="s">
        <v>91</v>
      </c>
      <c r="P12" s="57">
        <v>250</v>
      </c>
      <c r="Q12" s="74">
        <f>VLOOKUP(O12,Aliments!A:F,3,FALSE)*(P12/100)</f>
        <v>5</v>
      </c>
      <c r="R12" s="52">
        <f>VLOOKUP(O12,Aliments!A:F,4,FALSE)*(P12/100)</f>
        <v>8.75</v>
      </c>
      <c r="S12" s="52">
        <f>VLOOKUP(O12,Aliments!A:F,5,FALSE)*(P12/100)</f>
        <v>55</v>
      </c>
      <c r="T12" s="52">
        <f>VLOOKUP(O12,Aliments!A:F,6,FALSE)*(P12/100)</f>
        <v>550</v>
      </c>
    </row>
    <row r="13" spans="1:20" x14ac:dyDescent="0.2">
      <c r="A13" t="s">
        <v>109</v>
      </c>
      <c r="B13" s="56">
        <v>100</v>
      </c>
      <c r="C13" s="52">
        <f>VLOOKUP(A13,Aliments!A:F,3,FALSE)*(B13/100)</f>
        <v>2.7</v>
      </c>
      <c r="D13" s="52">
        <f>VLOOKUP(A13,Aliments!A:F,4,FALSE)*(B13/100)</f>
        <v>0.1</v>
      </c>
      <c r="E13" s="52">
        <f>VLOOKUP(A13,Aliments!A:F,5,FALSE)*(B13/100)</f>
        <v>5.6</v>
      </c>
      <c r="F13" s="52">
        <f>VLOOKUP(A13,Aliments!A:F,6,FALSE)*(B13/100)</f>
        <v>61</v>
      </c>
      <c r="H13" t="s">
        <v>106</v>
      </c>
      <c r="I13" s="56">
        <v>80</v>
      </c>
      <c r="J13" s="52">
        <f>VLOOKUP(H13,Aliments!A:F,3,FALSE)*(I13/100)</f>
        <v>7.2</v>
      </c>
      <c r="K13" s="52">
        <f>VLOOKUP(H13,Aliments!A:F,4,FALSE)*(I13/100)</f>
        <v>42.400000000000006</v>
      </c>
      <c r="L13" s="52">
        <f>VLOOKUP(H13,Aliments!A:F,5,FALSE)*(I13/100)</f>
        <v>4</v>
      </c>
      <c r="M13" s="52">
        <f>VLOOKUP(H13,Aliments!A:F,6,FALSE)*(I13/100)</f>
        <v>237.60000000000002</v>
      </c>
      <c r="O13" t="s">
        <v>106</v>
      </c>
      <c r="P13" s="56">
        <v>40</v>
      </c>
      <c r="Q13" s="74">
        <f>VLOOKUP(O13,Aliments!A:F,3,FALSE)*(P13/100)</f>
        <v>3.6</v>
      </c>
      <c r="R13" s="52">
        <f>VLOOKUP(O13,Aliments!A:F,4,FALSE)*(P13/100)</f>
        <v>21.200000000000003</v>
      </c>
      <c r="S13" s="52">
        <f>VLOOKUP(O13,Aliments!A:F,5,FALSE)*(P13/100)</f>
        <v>2</v>
      </c>
      <c r="T13" s="52">
        <f>VLOOKUP(O13,Aliments!A:F,6,FALSE)*(P13/100)</f>
        <v>118.80000000000001</v>
      </c>
    </row>
    <row r="14" spans="1:20" x14ac:dyDescent="0.2">
      <c r="A14" t="s">
        <v>112</v>
      </c>
      <c r="B14" s="56">
        <v>40</v>
      </c>
      <c r="C14" s="52">
        <f>VLOOKUP(A14,Aliments!A:F,3,FALSE)*(B14/100)</f>
        <v>5.2</v>
      </c>
      <c r="D14" s="52">
        <f>VLOOKUP(A14,Aliments!A:F,4,FALSE)*(B14/100)</f>
        <v>24.400000000000002</v>
      </c>
      <c r="E14" s="52">
        <f>VLOOKUP(A14,Aliments!A:F,5,FALSE)*(B14/100)</f>
        <v>2.8000000000000003</v>
      </c>
      <c r="F14" s="52">
        <f>VLOOKUP(A14,Aliments!A:F,6,FALSE)*(B14/100)</f>
        <v>149.20000000000002</v>
      </c>
      <c r="H14" t="s">
        <v>88</v>
      </c>
      <c r="I14" s="56">
        <v>30</v>
      </c>
      <c r="J14" s="52">
        <f>VLOOKUP(H14,Aliments!A:F,3,FALSE)*(I14/100)</f>
        <v>1.05</v>
      </c>
      <c r="K14" s="52">
        <f>VLOOKUP(H14,Aliments!A:F,4,FALSE)*(I14/100)</f>
        <v>1.3499999999999999</v>
      </c>
      <c r="L14" s="52">
        <f>VLOOKUP(H14,Aliments!A:F,5,FALSE)*(I14/100)</f>
        <v>3.15</v>
      </c>
      <c r="M14" s="52">
        <f>VLOOKUP(H14,Aliments!A:F,6,FALSE)*(I14/100)</f>
        <v>38.1</v>
      </c>
      <c r="O14" t="s">
        <v>88</v>
      </c>
      <c r="P14" s="56"/>
      <c r="Q14" s="74">
        <f>VLOOKUP(O14,Aliments!A:F,3,FALSE)*(P14/100)</f>
        <v>0</v>
      </c>
      <c r="R14" s="52">
        <f>VLOOKUP(O14,Aliments!A:F,4,FALSE)*(P14/100)</f>
        <v>0</v>
      </c>
      <c r="S14" s="52">
        <f>VLOOKUP(O14,Aliments!A:F,5,FALSE)*(P14/100)</f>
        <v>0</v>
      </c>
      <c r="T14" s="52">
        <f>VLOOKUP(O14,Aliments!A:F,6,FALSE)*(P14/100)</f>
        <v>0</v>
      </c>
    </row>
    <row r="15" spans="1:20" x14ac:dyDescent="0.2">
      <c r="A15" t="s">
        <v>19</v>
      </c>
      <c r="B15" s="56">
        <v>25</v>
      </c>
      <c r="C15" s="52">
        <f>VLOOKUP(A15,Aliments!A:F,3,FALSE)*(B15/100)</f>
        <v>1.45</v>
      </c>
      <c r="D15" s="52">
        <f>VLOOKUP(A15,Aliments!A:F,4,FALSE)*(B15/100)</f>
        <v>12.25</v>
      </c>
      <c r="E15" s="52">
        <f>VLOOKUP(A15,Aliments!A:F,5,FALSE)*(B15/100)</f>
        <v>7.75</v>
      </c>
      <c r="F15" s="52">
        <f>VLOOKUP(A15,Aliments!A:F,6,FALSE)*(B15/100)</f>
        <v>124.5</v>
      </c>
      <c r="H15" t="s">
        <v>96</v>
      </c>
      <c r="I15" s="56"/>
      <c r="J15" s="52">
        <f>VLOOKUP(H15,Aliments!A:F,3,FALSE)*(I15/100)</f>
        <v>0</v>
      </c>
      <c r="K15" s="52">
        <f>VLOOKUP(H15,Aliments!A:F,4,FALSE)*(I15/100)</f>
        <v>0</v>
      </c>
      <c r="L15" s="52">
        <f>VLOOKUP(H15,Aliments!A:F,5,FALSE)*(I15/100)</f>
        <v>0</v>
      </c>
      <c r="M15" s="52">
        <f>VLOOKUP(H15,Aliments!A:F,6,FALSE)*(I15/100)</f>
        <v>0</v>
      </c>
      <c r="O15" t="s">
        <v>96</v>
      </c>
      <c r="P15" s="56">
        <v>100</v>
      </c>
      <c r="Q15" s="74">
        <f>VLOOKUP(O15,Aliments!A:F,3,FALSE)*(P15/100)</f>
        <v>26</v>
      </c>
      <c r="R15" s="52">
        <f>VLOOKUP(O15,Aliments!A:F,4,FALSE)*(P15/100)</f>
        <v>0</v>
      </c>
      <c r="S15" s="52">
        <f>VLOOKUP(O15,Aliments!A:F,5,FALSE)*(P15/100)</f>
        <v>0.5</v>
      </c>
      <c r="T15" s="52">
        <f>VLOOKUP(O15,Aliments!A:F,6,FALSE)*(P15/100)</f>
        <v>108.5</v>
      </c>
    </row>
    <row r="16" spans="1:20" x14ac:dyDescent="0.2">
      <c r="A16" t="s">
        <v>37</v>
      </c>
      <c r="B16" s="56">
        <v>30</v>
      </c>
      <c r="C16" s="52">
        <f>VLOOKUP(A16,Aliments!A:F,3,FALSE)*(B16/100)</f>
        <v>27</v>
      </c>
      <c r="D16" s="52">
        <f>VLOOKUP(A16,Aliments!A:F,4,FALSE)*(B16/100)</f>
        <v>0.75</v>
      </c>
      <c r="E16" s="52">
        <f>VLOOKUP(A16,Aliments!A:F,5,FALSE)*(B16/100)</f>
        <v>0.09</v>
      </c>
      <c r="F16" s="52">
        <f>VLOOKUP(A16,Aliments!A:F,6,FALSE)*(B16/100)</f>
        <v>111.89999999999999</v>
      </c>
      <c r="H16" t="s">
        <v>89</v>
      </c>
      <c r="I16" s="56"/>
      <c r="J16" s="52">
        <f>VLOOKUP(H16,Aliments!A:F,3,FALSE)*(I16/100)</f>
        <v>0</v>
      </c>
      <c r="K16" s="52">
        <f>VLOOKUP(H16,Aliments!A:F,4,FALSE)*(I16/100)</f>
        <v>0</v>
      </c>
      <c r="L16" s="52">
        <f>VLOOKUP(H16,Aliments!A:F,5,FALSE)*(I16/100)</f>
        <v>0</v>
      </c>
      <c r="M16" s="52">
        <f>VLOOKUP(H16,Aliments!A:F,6,FALSE)*(I16/100)</f>
        <v>0</v>
      </c>
      <c r="O16" t="s">
        <v>19</v>
      </c>
      <c r="P16" s="56">
        <v>100</v>
      </c>
      <c r="Q16" s="74">
        <f>VLOOKUP(O16,Aliments!A:F,3,FALSE)*(P16/100)</f>
        <v>5.8</v>
      </c>
      <c r="R16" s="52">
        <f>VLOOKUP(O16,Aliments!A:F,4,FALSE)*(P16/100)</f>
        <v>49</v>
      </c>
      <c r="S16" s="52">
        <f>VLOOKUP(O16,Aliments!A:F,5,FALSE)*(P16/100)</f>
        <v>31</v>
      </c>
      <c r="T16" s="52">
        <f>VLOOKUP(O16,Aliments!A:F,6,FALSE)*(P16/100)</f>
        <v>498</v>
      </c>
    </row>
    <row r="17" spans="1:20" x14ac:dyDescent="0.2">
      <c r="A17" t="s">
        <v>91</v>
      </c>
      <c r="B17" s="56">
        <v>50</v>
      </c>
      <c r="C17" s="52">
        <f>VLOOKUP(A17,Aliments!A:F,3,FALSE)*(B17/100)</f>
        <v>1</v>
      </c>
      <c r="D17" s="52">
        <f>VLOOKUP(A17,Aliments!A:F,4,FALSE)*(B17/100)</f>
        <v>1.75</v>
      </c>
      <c r="E17" s="52">
        <f>VLOOKUP(A17,Aliments!A:F,5,FALSE)*(B17/100)</f>
        <v>11</v>
      </c>
      <c r="F17" s="52">
        <f>VLOOKUP(A17,Aliments!A:F,6,FALSE)*(B17/100)</f>
        <v>110</v>
      </c>
      <c r="H17" t="s">
        <v>89</v>
      </c>
      <c r="I17" s="56"/>
      <c r="J17" s="52">
        <f>VLOOKUP(H17,Aliments!A:F,3,FALSE)*(I17/100)</f>
        <v>0</v>
      </c>
      <c r="K17" s="52">
        <f>VLOOKUP(H17,Aliments!A:F,4,FALSE)*(I17/100)</f>
        <v>0</v>
      </c>
      <c r="L17" s="52">
        <f>VLOOKUP(H17,Aliments!A:F,5,FALSE)*(I17/100)</f>
        <v>0</v>
      </c>
      <c r="M17" s="52">
        <f>VLOOKUP(H17,Aliments!A:F,6,FALSE)*(I17/100)</f>
        <v>0</v>
      </c>
      <c r="O17" t="s">
        <v>89</v>
      </c>
      <c r="P17" s="56"/>
      <c r="Q17" s="74">
        <f>VLOOKUP(O17,Aliments!A:F,3,FALSE)*(P17/100)</f>
        <v>0</v>
      </c>
      <c r="R17" s="52">
        <f>VLOOKUP(O17,Aliments!A:F,4,FALSE)*(P17/100)</f>
        <v>0</v>
      </c>
      <c r="S17" s="52">
        <f>VLOOKUP(O17,Aliments!A:F,5,FALSE)*(P17/100)</f>
        <v>0</v>
      </c>
      <c r="T17" s="52">
        <f>VLOOKUP(O17,Aliments!A:F,6,FALSE)*(P17/100)</f>
        <v>0</v>
      </c>
    </row>
    <row r="18" spans="1:20" x14ac:dyDescent="0.2">
      <c r="A18" t="s">
        <v>89</v>
      </c>
      <c r="C18" s="52">
        <f>VLOOKUP(A18,Aliments!A:F,3,FALSE)*(B18/100)</f>
        <v>0</v>
      </c>
      <c r="D18" s="52">
        <f>VLOOKUP(A18,Aliments!A:F,4,FALSE)*(B18/100)</f>
        <v>0</v>
      </c>
      <c r="E18" s="52">
        <f>VLOOKUP(A18,Aliments!A:F,5,FALSE)*(B18/100)</f>
        <v>0</v>
      </c>
      <c r="F18" s="52">
        <f>VLOOKUP(A18,Aliments!A:F,6,FALSE)*(B18/100)</f>
        <v>0</v>
      </c>
      <c r="H18" t="s">
        <v>89</v>
      </c>
      <c r="I18" s="56"/>
      <c r="J18" s="52">
        <f>VLOOKUP(H18,Aliments!A:F,3,FALSE)*(I18/100)</f>
        <v>0</v>
      </c>
      <c r="K18" s="52">
        <f>VLOOKUP(H18,Aliments!A:F,4,FALSE)*(I18/100)</f>
        <v>0</v>
      </c>
      <c r="L18" s="52">
        <f>VLOOKUP(H18,Aliments!A:F,5,FALSE)*(I18/100)</f>
        <v>0</v>
      </c>
      <c r="M18" s="52">
        <f>VLOOKUP(H18,Aliments!A:F,6,FALSE)*(I18/100)</f>
        <v>0</v>
      </c>
      <c r="O18" t="s">
        <v>89</v>
      </c>
      <c r="P18" s="56"/>
      <c r="Q18" s="74">
        <f>VLOOKUP(O18,Aliments!A:F,3,FALSE)*(P18/100)</f>
        <v>0</v>
      </c>
      <c r="R18" s="52">
        <f>VLOOKUP(O18,Aliments!A:F,4,FALSE)*(P18/100)</f>
        <v>0</v>
      </c>
      <c r="S18" s="52">
        <f>VLOOKUP(O18,Aliments!A:F,5,FALSE)*(P18/100)</f>
        <v>0</v>
      </c>
      <c r="T18" s="52">
        <f>VLOOKUP(O18,Aliments!A:F,6,FALSE)*(P18/100)</f>
        <v>0</v>
      </c>
    </row>
    <row r="19" spans="1:20" x14ac:dyDescent="0.2">
      <c r="A19" t="s">
        <v>89</v>
      </c>
      <c r="C19" s="52">
        <f>VLOOKUP(A19,Aliments!A:F,3,FALSE)*(B19/100)</f>
        <v>0</v>
      </c>
      <c r="D19" s="52">
        <f>VLOOKUP(A19,Aliments!A:F,4,FALSE)*(B19/100)</f>
        <v>0</v>
      </c>
      <c r="E19" s="52">
        <f>VLOOKUP(A19,Aliments!A:F,5,FALSE)*(B19/100)</f>
        <v>0</v>
      </c>
      <c r="F19" s="52">
        <f>VLOOKUP(A19,Aliments!A:F,6,FALSE)*(B19/100)</f>
        <v>0</v>
      </c>
      <c r="H19" t="s">
        <v>89</v>
      </c>
      <c r="I19" s="56"/>
      <c r="J19" s="52">
        <f>VLOOKUP(H19,Aliments!A:F,3,FALSE)*(I19/100)</f>
        <v>0</v>
      </c>
      <c r="K19" s="52">
        <f>VLOOKUP(H19,Aliments!A:F,4,FALSE)*(I19/100)</f>
        <v>0</v>
      </c>
      <c r="L19" s="52">
        <f>VLOOKUP(H19,Aliments!A:F,5,FALSE)*(I19/100)</f>
        <v>0</v>
      </c>
      <c r="M19" s="52">
        <f>VLOOKUP(H19,Aliments!A:F,6,FALSE)*(I19/100)</f>
        <v>0</v>
      </c>
      <c r="O19" t="s">
        <v>89</v>
      </c>
      <c r="P19" s="56"/>
      <c r="Q19" s="74">
        <f>VLOOKUP(O19,Aliments!A:F,3,FALSE)*(P19/100)</f>
        <v>0</v>
      </c>
      <c r="R19" s="52">
        <f>VLOOKUP(O19,Aliments!A:F,4,FALSE)*(P19/100)</f>
        <v>0</v>
      </c>
      <c r="S19" s="52">
        <f>VLOOKUP(O19,Aliments!A:F,5,FALSE)*(P19/100)</f>
        <v>0</v>
      </c>
      <c r="T19" s="52">
        <f>VLOOKUP(O19,Aliments!A:F,6,FALSE)*(P19/100)</f>
        <v>0</v>
      </c>
    </row>
    <row r="20" spans="1:20" x14ac:dyDescent="0.2">
      <c r="A20" t="s">
        <v>89</v>
      </c>
      <c r="C20" s="52">
        <f>VLOOKUP(A20,Aliments!A:F,3,FALSE)*(B20/100)</f>
        <v>0</v>
      </c>
      <c r="D20" s="52">
        <f>VLOOKUP(A20,Aliments!A:F,4,FALSE)*(B20/100)</f>
        <v>0</v>
      </c>
      <c r="E20" s="52">
        <f>VLOOKUP(A20,Aliments!A:F,5,FALSE)*(B20/100)</f>
        <v>0</v>
      </c>
      <c r="F20" s="52">
        <f>VLOOKUP(A20,Aliments!A:F,6,FALSE)*(B20/100)</f>
        <v>0</v>
      </c>
      <c r="H20" t="s">
        <v>89</v>
      </c>
      <c r="I20" s="56"/>
      <c r="J20" s="52">
        <f>VLOOKUP(H20,Aliments!A:F,3,FALSE)*(I20/100)</f>
        <v>0</v>
      </c>
      <c r="K20" s="52">
        <f>VLOOKUP(H20,Aliments!A:F,4,FALSE)*(I20/100)</f>
        <v>0</v>
      </c>
      <c r="L20" s="52">
        <f>VLOOKUP(H20,Aliments!A:F,5,FALSE)*(I20/100)</f>
        <v>0</v>
      </c>
      <c r="M20" s="52">
        <f>VLOOKUP(H20,Aliments!A:F,6,FALSE)*(I20/100)</f>
        <v>0</v>
      </c>
      <c r="O20" t="s">
        <v>89</v>
      </c>
      <c r="P20" s="56"/>
      <c r="Q20" s="74">
        <f>VLOOKUP(O20,Aliments!A:F,3,FALSE)*(P20/100)</f>
        <v>0</v>
      </c>
      <c r="R20" s="52">
        <f>VLOOKUP(O20,Aliments!A:F,4,FALSE)*(P20/100)</f>
        <v>0</v>
      </c>
      <c r="S20" s="52">
        <f>VLOOKUP(O20,Aliments!A:F,5,FALSE)*(P20/100)</f>
        <v>0</v>
      </c>
      <c r="T20" s="52">
        <f>VLOOKUP(O20,Aliments!A:F,6,FALSE)*(P20/100)</f>
        <v>0</v>
      </c>
    </row>
    <row r="21" spans="1:20" x14ac:dyDescent="0.2">
      <c r="A21" t="s">
        <v>89</v>
      </c>
      <c r="C21" s="52">
        <f>VLOOKUP(A21,Aliments!A:F,3,FALSE)*(B21/100)</f>
        <v>0</v>
      </c>
      <c r="D21" s="52">
        <f>VLOOKUP(A21,Aliments!A:F,4,FALSE)*(B21/100)</f>
        <v>0</v>
      </c>
      <c r="E21" s="52">
        <f>VLOOKUP(A21,Aliments!A:F,5,FALSE)*(B21/100)</f>
        <v>0</v>
      </c>
      <c r="F21" s="52">
        <f>VLOOKUP(A21,Aliments!A:F,6,FALSE)*(B21/100)</f>
        <v>0</v>
      </c>
      <c r="H21" t="s">
        <v>89</v>
      </c>
      <c r="I21" s="56"/>
      <c r="J21" s="52">
        <f>VLOOKUP(H21,Aliments!A:F,3,FALSE)*(I21/100)</f>
        <v>0</v>
      </c>
      <c r="K21" s="52">
        <f>VLOOKUP(H21,Aliments!A:F,4,FALSE)*(I21/100)</f>
        <v>0</v>
      </c>
      <c r="L21" s="52">
        <f>VLOOKUP(H21,Aliments!A:F,5,FALSE)*(I21/100)</f>
        <v>0</v>
      </c>
      <c r="M21" s="52">
        <f>VLOOKUP(H21,Aliments!A:F,6,FALSE)*(I21/100)</f>
        <v>0</v>
      </c>
      <c r="O21" t="s">
        <v>89</v>
      </c>
      <c r="P21" s="56"/>
      <c r="Q21" s="74">
        <f>VLOOKUP(O21,Aliments!A:F,3,FALSE)*(P21/100)</f>
        <v>0</v>
      </c>
      <c r="R21" s="52">
        <f>VLOOKUP(O21,Aliments!A:F,4,FALSE)*(P21/100)</f>
        <v>0</v>
      </c>
      <c r="S21" s="52">
        <f>VLOOKUP(O21,Aliments!A:F,5,FALSE)*(P21/100)</f>
        <v>0</v>
      </c>
      <c r="T21" s="52">
        <f>VLOOKUP(O21,Aliments!A:F,6,FALSE)*(P21/100)</f>
        <v>0</v>
      </c>
    </row>
    <row r="22" spans="1:20" x14ac:dyDescent="0.2">
      <c r="A22" t="s">
        <v>89</v>
      </c>
      <c r="C22" s="52">
        <f>VLOOKUP(A22,Aliments!A:F,3,FALSE)*(B22/100)</f>
        <v>0</v>
      </c>
      <c r="D22" s="52">
        <f>VLOOKUP(A22,Aliments!A:F,4,FALSE)*(B22/100)</f>
        <v>0</v>
      </c>
      <c r="E22" s="52">
        <f>VLOOKUP(A22,Aliments!A:F,5,FALSE)*(B22/100)</f>
        <v>0</v>
      </c>
      <c r="F22" s="52">
        <f>VLOOKUP(A22,Aliments!A:F,6,FALSE)*(B22/100)</f>
        <v>0</v>
      </c>
      <c r="H22" t="s">
        <v>89</v>
      </c>
      <c r="I22" s="56"/>
      <c r="J22" s="52">
        <f>VLOOKUP(H22,Aliments!A:F,3,FALSE)*(I22/100)</f>
        <v>0</v>
      </c>
      <c r="K22" s="52">
        <f>VLOOKUP(H22,Aliments!A:F,4,FALSE)*(I22/100)</f>
        <v>0</v>
      </c>
      <c r="L22" s="52">
        <f>VLOOKUP(H22,Aliments!A:F,5,FALSE)*(I22/100)</f>
        <v>0</v>
      </c>
      <c r="M22" s="52">
        <f>VLOOKUP(H22,Aliments!A:F,6,FALSE)*(I22/100)</f>
        <v>0</v>
      </c>
      <c r="O22" t="s">
        <v>89</v>
      </c>
      <c r="P22" s="56"/>
      <c r="Q22" s="74">
        <f>VLOOKUP(O22,Aliments!A:F,3,FALSE)*(P22/100)</f>
        <v>0</v>
      </c>
      <c r="R22" s="52">
        <f>VLOOKUP(O22,Aliments!A:F,4,FALSE)*(P22/100)</f>
        <v>0</v>
      </c>
      <c r="S22" s="52">
        <f>VLOOKUP(O22,Aliments!A:F,5,FALSE)*(P22/100)</f>
        <v>0</v>
      </c>
      <c r="T22" s="52">
        <f>VLOOKUP(O22,Aliments!A:F,6,FALSE)*(P22/100)</f>
        <v>0</v>
      </c>
    </row>
    <row r="23" spans="1:20" x14ac:dyDescent="0.2">
      <c r="A23" t="s">
        <v>89</v>
      </c>
      <c r="C23" s="52">
        <f>VLOOKUP(A23,Aliments!A:F,3,FALSE)*(B23/100)</f>
        <v>0</v>
      </c>
      <c r="D23" s="52">
        <f>VLOOKUP(A23,Aliments!A:F,4,FALSE)*(B23/100)</f>
        <v>0</v>
      </c>
      <c r="E23" s="52">
        <f>VLOOKUP(A23,Aliments!A:F,5,FALSE)*(B23/100)</f>
        <v>0</v>
      </c>
      <c r="F23" s="52">
        <f>VLOOKUP(A23,Aliments!A:F,6,FALSE)*(B23/100)</f>
        <v>0</v>
      </c>
      <c r="H23" t="s">
        <v>89</v>
      </c>
      <c r="I23" s="56"/>
      <c r="J23" s="52">
        <f>VLOOKUP(H23,Aliments!A:F,3,FALSE)*(I23/100)</f>
        <v>0</v>
      </c>
      <c r="K23" s="52">
        <f>VLOOKUP(H23,Aliments!A:F,4,FALSE)*(I23/100)</f>
        <v>0</v>
      </c>
      <c r="L23" s="52">
        <f>VLOOKUP(H23,Aliments!A:F,5,FALSE)*(I23/100)</f>
        <v>0</v>
      </c>
      <c r="M23" s="52">
        <f>VLOOKUP(H23,Aliments!A:F,6,FALSE)*(I23/100)</f>
        <v>0</v>
      </c>
      <c r="O23" t="s">
        <v>89</v>
      </c>
      <c r="P23" s="56"/>
      <c r="Q23" s="74">
        <f>VLOOKUP(O23,Aliments!A:F,3,FALSE)*(P23/100)</f>
        <v>0</v>
      </c>
      <c r="R23" s="52">
        <f>VLOOKUP(O23,Aliments!A:F,4,FALSE)*(P23/100)</f>
        <v>0</v>
      </c>
      <c r="S23" s="52">
        <f>VLOOKUP(O23,Aliments!A:F,5,FALSE)*(P23/100)</f>
        <v>0</v>
      </c>
      <c r="T23" s="52">
        <f>VLOOKUP(O23,Aliments!A:F,6,FALSE)*(P23/100)</f>
        <v>0</v>
      </c>
    </row>
    <row r="24" spans="1:20" x14ac:dyDescent="0.2">
      <c r="A24" t="s">
        <v>89</v>
      </c>
      <c r="C24" s="52">
        <f>VLOOKUP(A24,Aliments!A:F,3,FALSE)*(B24/100)</f>
        <v>0</v>
      </c>
      <c r="D24" s="52">
        <f>VLOOKUP(A24,Aliments!A:F,4,FALSE)*(B24/100)</f>
        <v>0</v>
      </c>
      <c r="E24" s="52">
        <f>VLOOKUP(A24,Aliments!A:F,5,FALSE)*(B24/100)</f>
        <v>0</v>
      </c>
      <c r="F24" s="52">
        <f>VLOOKUP(A24,Aliments!A:F,6,FALSE)*(B24/100)</f>
        <v>0</v>
      </c>
      <c r="H24" t="s">
        <v>89</v>
      </c>
      <c r="I24" s="56"/>
      <c r="J24" s="52">
        <f>VLOOKUP(H24,Aliments!A:F,3,FALSE)*(I24/100)</f>
        <v>0</v>
      </c>
      <c r="K24" s="52">
        <f>VLOOKUP(H24,Aliments!A:F,4,FALSE)*(I24/100)</f>
        <v>0</v>
      </c>
      <c r="L24" s="52">
        <f>VLOOKUP(H24,Aliments!A:F,5,FALSE)*(I24/100)</f>
        <v>0</v>
      </c>
      <c r="M24" s="52">
        <f>VLOOKUP(H24,Aliments!A:F,6,FALSE)*(I24/100)</f>
        <v>0</v>
      </c>
      <c r="O24" t="s">
        <v>89</v>
      </c>
      <c r="P24" s="56"/>
      <c r="Q24" s="74">
        <f>VLOOKUP(O24,Aliments!A:F,3,FALSE)*(P24/100)</f>
        <v>0</v>
      </c>
      <c r="R24" s="52">
        <f>VLOOKUP(O24,Aliments!A:F,4,FALSE)*(P24/100)</f>
        <v>0</v>
      </c>
      <c r="S24" s="52">
        <f>VLOOKUP(O24,Aliments!A:F,5,FALSE)*(P24/100)</f>
        <v>0</v>
      </c>
      <c r="T24" s="52">
        <f>VLOOKUP(O24,Aliments!A:F,6,FALSE)*(P24/100)</f>
        <v>0</v>
      </c>
    </row>
    <row r="25" spans="1:20" x14ac:dyDescent="0.2">
      <c r="A25" s="54" t="s">
        <v>99</v>
      </c>
      <c r="B25" s="63">
        <f>SUM(B11:B24)</f>
        <v>445</v>
      </c>
      <c r="C25" s="64">
        <f>SUM(C11:C24)</f>
        <v>42.95</v>
      </c>
      <c r="D25" s="64">
        <f>SUM(D11:D24)</f>
        <v>59.550000000000004</v>
      </c>
      <c r="E25" s="64">
        <f>SUM(E11:E24)</f>
        <v>27.24</v>
      </c>
      <c r="F25" s="64">
        <f>SUM(F11:F24)</f>
        <v>660.6</v>
      </c>
      <c r="H25" s="54" t="s">
        <v>101</v>
      </c>
      <c r="I25" s="63">
        <f>SUM(I11:I24)</f>
        <v>420</v>
      </c>
      <c r="J25" s="64">
        <f>SUM(J11:J24)</f>
        <v>66.95</v>
      </c>
      <c r="K25" s="64">
        <f>SUM(K11:K24)</f>
        <v>45.850000000000009</v>
      </c>
      <c r="L25" s="64">
        <f>SUM(L11:L24)</f>
        <v>24.099999999999998</v>
      </c>
      <c r="M25" s="64">
        <f>SUM(M11:M24)</f>
        <v>672.7</v>
      </c>
      <c r="O25" s="54" t="s">
        <v>113</v>
      </c>
      <c r="P25" s="63">
        <f>SUM(P11:P24)</f>
        <v>740</v>
      </c>
      <c r="Q25" s="64">
        <f>SUM(Q11:Q24)</f>
        <v>97.899999999999991</v>
      </c>
      <c r="R25" s="64">
        <f>SUM(R11:R24)</f>
        <v>78.95</v>
      </c>
      <c r="S25" s="64">
        <f>SUM(S11:S24)</f>
        <v>92.25</v>
      </c>
      <c r="T25" s="64">
        <f>SUM(T11:T24)</f>
        <v>1540.3</v>
      </c>
    </row>
    <row r="26" spans="1:20" x14ac:dyDescent="0.2">
      <c r="A26" s="68" t="s">
        <v>107</v>
      </c>
      <c r="B26" s="69"/>
      <c r="C26" s="70">
        <f>C25/E4</f>
        <v>0.47722222222222227</v>
      </c>
      <c r="D26" s="70">
        <f>D25/E5</f>
        <v>0.3721875</v>
      </c>
      <c r="E26" s="70">
        <f>E25/E6</f>
        <v>0.68099999999999994</v>
      </c>
      <c r="F26" s="70">
        <f>F25/E7</f>
        <v>0.48933333333333334</v>
      </c>
      <c r="H26" s="68" t="s">
        <v>107</v>
      </c>
      <c r="I26" s="69"/>
      <c r="J26" s="70">
        <f>J25/E4</f>
        <v>0.74388888888888893</v>
      </c>
      <c r="K26" s="70">
        <f>K25/E5</f>
        <v>0.28656250000000005</v>
      </c>
      <c r="L26" s="70">
        <f>L25/E6</f>
        <v>0.60249999999999992</v>
      </c>
      <c r="M26" s="70">
        <f>M25/E7</f>
        <v>0.49829629629629635</v>
      </c>
      <c r="O26" s="68" t="s">
        <v>107</v>
      </c>
      <c r="P26" s="69"/>
      <c r="Q26" s="70">
        <f>Q25/E4</f>
        <v>1.0877777777777777</v>
      </c>
      <c r="R26" s="70">
        <f>R25/E5</f>
        <v>0.49343750000000003</v>
      </c>
      <c r="S26" s="70">
        <f>S25/E6</f>
        <v>2.3062499999999999</v>
      </c>
      <c r="T26" s="70">
        <f>T25/E7</f>
        <v>1.140962962962963</v>
      </c>
    </row>
    <row r="27" spans="1:20" x14ac:dyDescent="0.2">
      <c r="A27" s="71" t="s">
        <v>108</v>
      </c>
      <c r="B27" s="72"/>
      <c r="C27" s="73">
        <f>C25/L4</f>
        <v>0.47722222222222227</v>
      </c>
      <c r="D27" s="73">
        <f>D25/L5</f>
        <v>0.18609375</v>
      </c>
      <c r="E27" s="73">
        <f>E25/L6</f>
        <v>0.68099999999999994</v>
      </c>
      <c r="F27" s="73">
        <f>F25/L7</f>
        <v>0.33030000000000004</v>
      </c>
      <c r="H27" s="71" t="s">
        <v>108</v>
      </c>
      <c r="I27" s="71"/>
      <c r="J27" s="73">
        <f>J25/L4</f>
        <v>0.74388888888888893</v>
      </c>
      <c r="K27" s="73">
        <f>K25/L5</f>
        <v>0.14328125000000003</v>
      </c>
      <c r="L27" s="73">
        <f>L25/L6</f>
        <v>0.60249999999999992</v>
      </c>
      <c r="M27" s="73">
        <f>M25/L7</f>
        <v>0.33635000000000004</v>
      </c>
      <c r="O27" s="71" t="s">
        <v>108</v>
      </c>
      <c r="P27" s="71"/>
      <c r="Q27" s="73">
        <f>Q25/L4</f>
        <v>1.0877777777777777</v>
      </c>
      <c r="R27" s="73">
        <f>R25/L5</f>
        <v>0.24671875000000001</v>
      </c>
      <c r="S27" s="73">
        <f>S25/L6</f>
        <v>2.3062499999999999</v>
      </c>
      <c r="T27" s="73">
        <f>T25/L7</f>
        <v>0.77015</v>
      </c>
    </row>
    <row r="29" spans="1:20" ht="16" thickBot="1" x14ac:dyDescent="0.25">
      <c r="A29" t="s">
        <v>130</v>
      </c>
      <c r="B29" s="83"/>
      <c r="C29" s="83"/>
      <c r="D29" s="83"/>
      <c r="E29" s="83"/>
      <c r="F29" s="11"/>
      <c r="G29" s="65"/>
    </row>
    <row r="30" spans="1:20" ht="16" thickBot="1" x14ac:dyDescent="0.25">
      <c r="A30" t="s">
        <v>115</v>
      </c>
      <c r="B30" s="83"/>
      <c r="C30" s="43" t="s">
        <v>116</v>
      </c>
      <c r="D30" s="83"/>
      <c r="F30" s="1"/>
      <c r="G30" s="65"/>
      <c r="O30" s="79" t="s">
        <v>107</v>
      </c>
      <c r="P30" s="80"/>
      <c r="Q30" s="81">
        <f t="shared" ref="Q30:T31" si="0">C26+J26+Q26</f>
        <v>2.3088888888888892</v>
      </c>
      <c r="R30" s="81">
        <f t="shared" si="0"/>
        <v>1.1521875000000001</v>
      </c>
      <c r="S30" s="81">
        <f t="shared" si="0"/>
        <v>3.5897499999999996</v>
      </c>
      <c r="T30" s="82">
        <f t="shared" si="0"/>
        <v>2.1285925925925926</v>
      </c>
    </row>
    <row r="31" spans="1:20" ht="16" thickBot="1" x14ac:dyDescent="0.25">
      <c r="B31" s="66"/>
      <c r="C31" s="65"/>
      <c r="D31" s="1"/>
      <c r="E31" s="67"/>
      <c r="F31" s="1"/>
      <c r="G31" s="65"/>
      <c r="O31" s="75" t="s">
        <v>108</v>
      </c>
      <c r="P31" s="76"/>
      <c r="Q31" s="77">
        <f t="shared" si="0"/>
        <v>2.3088888888888892</v>
      </c>
      <c r="R31" s="77">
        <f t="shared" si="0"/>
        <v>0.57609375000000007</v>
      </c>
      <c r="S31" s="77">
        <f t="shared" si="0"/>
        <v>3.5897499999999996</v>
      </c>
      <c r="T31" s="78">
        <f t="shared" si="0"/>
        <v>1.4368000000000001</v>
      </c>
    </row>
    <row r="32" spans="1:20" x14ac:dyDescent="0.2">
      <c r="B32" s="66"/>
      <c r="C32" s="65"/>
      <c r="D32" s="1"/>
      <c r="E32" s="65"/>
      <c r="F32" s="1"/>
      <c r="G32" s="65"/>
    </row>
    <row r="33" spans="2:6" x14ac:dyDescent="0.2">
      <c r="B33" s="66"/>
      <c r="C33" s="65"/>
      <c r="D33" s="1"/>
      <c r="E33" s="65"/>
      <c r="F33" s="1"/>
    </row>
  </sheetData>
  <mergeCells count="3">
    <mergeCell ref="A2:E2"/>
    <mergeCell ref="H2:L2"/>
    <mergeCell ref="A9:F9"/>
  </mergeCells>
  <hyperlinks>
    <hyperlink ref="C30" r:id="rId1" xr:uid="{86253544-35AD-46A4-A693-74C865F648C0}"/>
  </hyperlinks>
  <pageMargins left="0.7" right="0.7" top="0.75" bottom="0.75" header="0.3" footer="0.3"/>
  <pageSetup paperSize="9" orientation="portrait" horizontalDpi="4294967293" verticalDpi="4294967293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0FA664-8F68-4FB0-A1C6-05B24718D8CD}">
          <x14:formula1>
            <xm:f>Aliments!$A$2:$A$63</xm:f>
          </x14:formula1>
          <xm:sqref>A11:A24</xm:sqref>
        </x14:dataValidation>
        <x14:dataValidation type="list" allowBlank="1" showInputMessage="1" showErrorMessage="1" xr:uid="{4AAB3E05-6126-47C7-A191-601A7E7E6507}">
          <x14:formula1>
            <xm:f>Aliments!$A$2:$A$101</xm:f>
          </x14:formula1>
          <xm:sqref>H11:H24 O11:O24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Normal="100" workbookViewId="0">
      <pane ySplit="1" topLeftCell="A2" activePane="bottomLeft" state="frozen"/>
      <selection pane="bottomLeft" activeCell="H3" sqref="H3"/>
    </sheetView>
  </sheetViews>
  <sheetFormatPr baseColWidth="10" defaultRowHeight="15" x14ac:dyDescent="0.2"/>
  <cols>
    <col min="1" max="1" width="25.6640625" customWidth="1"/>
    <col min="2" max="6" width="8.6640625" customWidth="1"/>
    <col min="8" max="8" width="80.6640625" customWidth="1"/>
  </cols>
  <sheetData>
    <row r="1" spans="1:13" x14ac:dyDescent="0.2">
      <c r="A1" s="48" t="s">
        <v>55</v>
      </c>
      <c r="B1" s="11" t="s">
        <v>6</v>
      </c>
      <c r="C1" s="11" t="s">
        <v>7</v>
      </c>
      <c r="D1" s="11" t="s">
        <v>79</v>
      </c>
      <c r="E1" s="11" t="s">
        <v>80</v>
      </c>
      <c r="F1" s="11" t="s">
        <v>8</v>
      </c>
    </row>
    <row r="2" spans="1:13" x14ac:dyDescent="0.2">
      <c r="A2" t="s">
        <v>89</v>
      </c>
    </row>
    <row r="3" spans="1:13" x14ac:dyDescent="0.2">
      <c r="A3" t="s">
        <v>91</v>
      </c>
      <c r="B3" s="14" t="s">
        <v>17</v>
      </c>
      <c r="C3" s="14">
        <v>2</v>
      </c>
      <c r="D3" s="14">
        <v>3.5</v>
      </c>
      <c r="E3" s="14">
        <v>22</v>
      </c>
      <c r="F3" s="40">
        <v>220</v>
      </c>
      <c r="H3" t="s">
        <v>103</v>
      </c>
      <c r="I3" s="14"/>
      <c r="J3" s="14"/>
      <c r="K3" s="14"/>
      <c r="L3" s="14"/>
      <c r="M3" s="14"/>
    </row>
    <row r="4" spans="1:13" x14ac:dyDescent="0.2">
      <c r="A4" t="s">
        <v>117</v>
      </c>
      <c r="B4" s="6" t="s">
        <v>17</v>
      </c>
      <c r="C4" s="14">
        <v>17</v>
      </c>
      <c r="D4" s="14">
        <v>19</v>
      </c>
      <c r="E4" s="14">
        <v>6.6</v>
      </c>
      <c r="F4" s="40">
        <v>210</v>
      </c>
      <c r="I4" s="6"/>
      <c r="J4" s="14"/>
      <c r="K4" s="14"/>
      <c r="L4" s="14"/>
      <c r="M4" s="14"/>
    </row>
    <row r="5" spans="1:13" x14ac:dyDescent="0.2">
      <c r="A5" t="s">
        <v>97</v>
      </c>
      <c r="B5" s="14" t="s">
        <v>17</v>
      </c>
      <c r="C5" s="40">
        <v>8.4</v>
      </c>
      <c r="D5" s="40">
        <v>13</v>
      </c>
      <c r="E5" s="40">
        <v>0.8</v>
      </c>
      <c r="F5" s="40">
        <v>93</v>
      </c>
      <c r="H5" t="s">
        <v>104</v>
      </c>
      <c r="I5" s="14"/>
      <c r="J5" s="14"/>
      <c r="K5" s="14"/>
      <c r="L5" s="14"/>
      <c r="M5" s="14"/>
    </row>
    <row r="6" spans="1:13" x14ac:dyDescent="0.2">
      <c r="A6" s="13" t="s">
        <v>13</v>
      </c>
      <c r="B6" s="14" t="s">
        <v>17</v>
      </c>
      <c r="C6" s="14">
        <v>1.5</v>
      </c>
      <c r="D6" s="14">
        <v>20</v>
      </c>
      <c r="E6" s="14">
        <v>0</v>
      </c>
      <c r="F6" s="40">
        <v>86</v>
      </c>
      <c r="H6" t="s">
        <v>105</v>
      </c>
      <c r="I6" s="14"/>
      <c r="J6" s="14"/>
      <c r="K6" s="14"/>
      <c r="L6" s="14"/>
      <c r="M6" s="40"/>
    </row>
    <row r="7" spans="1:13" x14ac:dyDescent="0.2">
      <c r="A7" s="13" t="s">
        <v>20</v>
      </c>
      <c r="B7" s="14" t="s">
        <v>17</v>
      </c>
      <c r="C7" s="14">
        <v>0.7</v>
      </c>
      <c r="D7" s="14">
        <v>0.5</v>
      </c>
      <c r="E7" s="14">
        <v>80</v>
      </c>
      <c r="F7" s="40">
        <v>725</v>
      </c>
      <c r="H7" s="13"/>
      <c r="I7" s="14"/>
      <c r="J7" s="41"/>
      <c r="K7" s="41"/>
      <c r="L7" s="41"/>
      <c r="M7" s="40"/>
    </row>
    <row r="8" spans="1:13" x14ac:dyDescent="0.2">
      <c r="A8" s="13" t="s">
        <v>24</v>
      </c>
      <c r="B8" s="14" t="s">
        <v>22</v>
      </c>
      <c r="C8" s="14">
        <v>0.4</v>
      </c>
      <c r="D8" s="14">
        <v>4</v>
      </c>
      <c r="E8" s="14">
        <v>0</v>
      </c>
      <c r="F8" s="40">
        <v>46</v>
      </c>
      <c r="H8" t="s">
        <v>118</v>
      </c>
      <c r="I8" s="14"/>
      <c r="J8" s="41"/>
      <c r="K8" s="40"/>
      <c r="L8" s="41"/>
      <c r="M8" s="40"/>
    </row>
    <row r="9" spans="1:13" x14ac:dyDescent="0.2">
      <c r="A9" t="s">
        <v>110</v>
      </c>
      <c r="B9" s="14" t="s">
        <v>16</v>
      </c>
      <c r="C9" s="41">
        <v>4.0999999999999996</v>
      </c>
      <c r="D9" s="41">
        <v>0.3</v>
      </c>
      <c r="E9" s="40">
        <v>0</v>
      </c>
      <c r="F9" s="40">
        <v>18</v>
      </c>
      <c r="H9" s="13" t="s">
        <v>111</v>
      </c>
      <c r="I9" s="14"/>
      <c r="J9" s="40"/>
      <c r="K9" s="40"/>
      <c r="L9" s="41"/>
      <c r="M9" s="40"/>
    </row>
    <row r="10" spans="1:13" x14ac:dyDescent="0.2">
      <c r="A10" t="s">
        <v>92</v>
      </c>
      <c r="B10" s="14" t="s">
        <v>17</v>
      </c>
      <c r="C10" s="14">
        <v>22</v>
      </c>
      <c r="D10" s="14">
        <v>0</v>
      </c>
      <c r="E10" s="14">
        <v>7</v>
      </c>
      <c r="F10" s="14">
        <v>151</v>
      </c>
      <c r="H10" s="13"/>
      <c r="I10" s="14"/>
      <c r="J10" s="40"/>
      <c r="K10" s="40"/>
      <c r="L10" s="40"/>
      <c r="M10" s="40"/>
    </row>
    <row r="11" spans="1:13" x14ac:dyDescent="0.2">
      <c r="A11" s="13" t="s">
        <v>9</v>
      </c>
      <c r="B11" s="14" t="s">
        <v>17</v>
      </c>
      <c r="C11" s="14">
        <v>3</v>
      </c>
      <c r="D11" s="14">
        <v>3</v>
      </c>
      <c r="E11" s="14">
        <v>0.3</v>
      </c>
      <c r="F11" s="40">
        <v>27</v>
      </c>
      <c r="H11" s="13"/>
      <c r="I11" s="14"/>
      <c r="J11" s="14"/>
      <c r="K11" s="14"/>
      <c r="L11" s="14"/>
      <c r="M11" s="14"/>
    </row>
    <row r="12" spans="1:13" x14ac:dyDescent="0.2">
      <c r="A12" s="13" t="s">
        <v>19</v>
      </c>
      <c r="B12" s="14" t="s">
        <v>17</v>
      </c>
      <c r="C12" s="14">
        <v>5.8</v>
      </c>
      <c r="D12" s="14">
        <v>49</v>
      </c>
      <c r="E12" s="14">
        <v>31</v>
      </c>
      <c r="F12" s="40">
        <v>498</v>
      </c>
      <c r="H12" s="13"/>
      <c r="I12" s="14"/>
      <c r="J12" s="40"/>
      <c r="K12" s="14"/>
      <c r="L12" s="14"/>
      <c r="M12" s="14"/>
    </row>
    <row r="13" spans="1:13" x14ac:dyDescent="0.2">
      <c r="A13" s="13" t="s">
        <v>11</v>
      </c>
      <c r="B13" s="14" t="s">
        <v>17</v>
      </c>
      <c r="C13" s="14">
        <v>1.3</v>
      </c>
      <c r="D13" s="14">
        <v>6.5</v>
      </c>
      <c r="E13" s="14">
        <v>0.1</v>
      </c>
      <c r="F13" s="40">
        <v>32</v>
      </c>
      <c r="H13" s="13"/>
      <c r="I13" s="14"/>
      <c r="J13" s="14"/>
      <c r="K13" s="14"/>
      <c r="L13" s="14"/>
      <c r="M13" s="40"/>
    </row>
    <row r="14" spans="1:13" x14ac:dyDescent="0.2">
      <c r="A14" t="s">
        <v>90</v>
      </c>
      <c r="B14" s="14" t="s">
        <v>17</v>
      </c>
      <c r="C14" s="14">
        <v>12</v>
      </c>
      <c r="D14" s="14">
        <v>4</v>
      </c>
      <c r="E14" s="14">
        <v>4</v>
      </c>
      <c r="F14" s="14">
        <v>100</v>
      </c>
      <c r="H14" s="13"/>
      <c r="I14" s="14"/>
      <c r="J14" s="14"/>
      <c r="K14" s="14"/>
      <c r="L14" s="14"/>
      <c r="M14" s="14"/>
    </row>
    <row r="15" spans="1:13" x14ac:dyDescent="0.2">
      <c r="A15" t="s">
        <v>100</v>
      </c>
      <c r="B15" s="6" t="s">
        <v>17</v>
      </c>
      <c r="C15" s="14">
        <v>2.5</v>
      </c>
      <c r="D15" s="14">
        <v>2.5</v>
      </c>
      <c r="E15" s="14">
        <v>1.5</v>
      </c>
      <c r="F15" s="14">
        <v>39</v>
      </c>
      <c r="H15" s="13"/>
      <c r="I15" s="14"/>
      <c r="J15" s="14"/>
      <c r="K15" s="14"/>
      <c r="L15" s="14"/>
      <c r="M15" s="14"/>
    </row>
    <row r="16" spans="1:13" x14ac:dyDescent="0.2">
      <c r="A16" s="13" t="s">
        <v>18</v>
      </c>
      <c r="B16" s="14" t="s">
        <v>17</v>
      </c>
      <c r="C16" s="14">
        <v>10</v>
      </c>
      <c r="D16" s="14">
        <v>75</v>
      </c>
      <c r="E16" s="14">
        <v>1.5</v>
      </c>
      <c r="F16" s="40">
        <v>354</v>
      </c>
      <c r="H16" s="13"/>
      <c r="I16" s="14"/>
      <c r="J16" s="41"/>
      <c r="K16" s="41"/>
      <c r="L16" s="40"/>
      <c r="M16" s="40"/>
    </row>
    <row r="17" spans="1:13" x14ac:dyDescent="0.2">
      <c r="A17" t="s">
        <v>112</v>
      </c>
      <c r="B17" s="6" t="s">
        <v>17</v>
      </c>
      <c r="C17" s="14">
        <v>13</v>
      </c>
      <c r="D17" s="14">
        <v>61</v>
      </c>
      <c r="E17" s="14">
        <v>7</v>
      </c>
      <c r="F17" s="40">
        <v>373</v>
      </c>
      <c r="H17" s="13"/>
      <c r="I17" s="14"/>
      <c r="J17" s="41"/>
      <c r="K17" s="41"/>
      <c r="L17" s="40"/>
      <c r="M17" s="40"/>
    </row>
    <row r="18" spans="1:13" x14ac:dyDescent="0.2">
      <c r="A18" t="s">
        <v>93</v>
      </c>
      <c r="B18" s="14" t="s">
        <v>17</v>
      </c>
      <c r="C18" s="14">
        <v>0</v>
      </c>
      <c r="D18" s="14">
        <v>0</v>
      </c>
      <c r="E18" s="14">
        <v>100</v>
      </c>
      <c r="F18" s="14">
        <v>900</v>
      </c>
      <c r="H18" s="13"/>
      <c r="I18" s="14"/>
      <c r="J18" s="41"/>
      <c r="K18" s="41"/>
      <c r="L18" s="41"/>
      <c r="M18" s="40"/>
    </row>
    <row r="19" spans="1:13" x14ac:dyDescent="0.2">
      <c r="A19" t="s">
        <v>109</v>
      </c>
      <c r="B19" s="14" t="s">
        <v>16</v>
      </c>
      <c r="C19" s="41">
        <v>2.7</v>
      </c>
      <c r="D19" s="41">
        <v>0.1</v>
      </c>
      <c r="E19" s="41">
        <v>5.6</v>
      </c>
      <c r="F19" s="40">
        <v>61</v>
      </c>
      <c r="H19" s="13"/>
      <c r="I19" s="14"/>
      <c r="J19" s="14"/>
      <c r="K19" s="14"/>
      <c r="L19" s="14"/>
      <c r="M19" s="14"/>
    </row>
    <row r="20" spans="1:13" x14ac:dyDescent="0.2">
      <c r="A20" s="13" t="s">
        <v>33</v>
      </c>
      <c r="B20" s="14" t="s">
        <v>17</v>
      </c>
      <c r="C20" s="41">
        <v>3.2</v>
      </c>
      <c r="D20" s="41">
        <v>4.9000000000000004</v>
      </c>
      <c r="E20" s="41">
        <v>1.5</v>
      </c>
      <c r="F20" s="40">
        <v>46</v>
      </c>
      <c r="H20" s="13"/>
      <c r="I20" s="14"/>
      <c r="J20" s="14"/>
      <c r="K20" s="14"/>
      <c r="L20" s="14"/>
      <c r="M20" s="40"/>
    </row>
    <row r="21" spans="1:13" x14ac:dyDescent="0.2">
      <c r="A21" s="13" t="s">
        <v>35</v>
      </c>
      <c r="B21" s="14" t="s">
        <v>17</v>
      </c>
      <c r="C21" s="14">
        <v>11.1</v>
      </c>
      <c r="D21" s="14">
        <v>61.5</v>
      </c>
      <c r="E21" s="14">
        <v>7.1</v>
      </c>
      <c r="F21" s="40">
        <v>354</v>
      </c>
      <c r="H21" s="13"/>
      <c r="I21" s="14"/>
      <c r="J21" s="14"/>
      <c r="K21" s="14"/>
      <c r="L21" s="14"/>
      <c r="M21" s="40"/>
    </row>
    <row r="22" spans="1:13" x14ac:dyDescent="0.2">
      <c r="A22" s="13" t="s">
        <v>10</v>
      </c>
      <c r="B22" s="14" t="s">
        <v>17</v>
      </c>
      <c r="C22" s="14">
        <v>1.4</v>
      </c>
      <c r="D22" s="14">
        <v>9</v>
      </c>
      <c r="E22" s="14">
        <v>0.2</v>
      </c>
      <c r="F22" s="40">
        <v>43</v>
      </c>
      <c r="H22" s="13"/>
      <c r="I22" s="14"/>
      <c r="J22" s="14"/>
      <c r="K22" s="14"/>
      <c r="L22" s="14"/>
      <c r="M22" s="40"/>
    </row>
    <row r="23" spans="1:13" x14ac:dyDescent="0.2">
      <c r="A23" s="13" t="s">
        <v>25</v>
      </c>
      <c r="B23" s="14" t="s">
        <v>17</v>
      </c>
      <c r="C23" s="40">
        <v>1.6</v>
      </c>
      <c r="D23" s="14">
        <v>21</v>
      </c>
      <c r="E23" s="14">
        <v>0.1</v>
      </c>
      <c r="F23" s="14">
        <v>91.3</v>
      </c>
      <c r="H23" s="13"/>
      <c r="I23" s="14"/>
      <c r="J23" s="14"/>
      <c r="K23" s="14"/>
      <c r="L23" s="14"/>
      <c r="M23" s="40"/>
    </row>
    <row r="24" spans="1:13" x14ac:dyDescent="0.2">
      <c r="A24" s="13" t="s">
        <v>28</v>
      </c>
      <c r="B24" s="14" t="s">
        <v>17</v>
      </c>
      <c r="C24" s="40">
        <v>12.5</v>
      </c>
      <c r="D24" s="40">
        <v>72</v>
      </c>
      <c r="E24" s="41">
        <v>1.5</v>
      </c>
      <c r="F24" s="40">
        <v>352</v>
      </c>
      <c r="H24" s="13"/>
      <c r="I24" s="14"/>
      <c r="J24" s="14"/>
      <c r="K24" s="14"/>
      <c r="L24" s="14"/>
      <c r="M24" s="40"/>
    </row>
    <row r="25" spans="1:13" x14ac:dyDescent="0.2">
      <c r="A25" s="13" t="s">
        <v>32</v>
      </c>
      <c r="B25" s="14" t="s">
        <v>17</v>
      </c>
      <c r="C25" s="14">
        <v>26</v>
      </c>
      <c r="D25" s="14">
        <v>17</v>
      </c>
      <c r="E25" s="14">
        <v>49</v>
      </c>
      <c r="F25" s="40">
        <v>613</v>
      </c>
      <c r="H25" s="13"/>
      <c r="I25" s="14"/>
      <c r="J25" s="14"/>
      <c r="K25" s="14"/>
      <c r="L25" s="14"/>
      <c r="M25" s="40"/>
    </row>
    <row r="26" spans="1:13" x14ac:dyDescent="0.2">
      <c r="A26" s="13" t="s">
        <v>36</v>
      </c>
      <c r="B26" s="14" t="s">
        <v>17</v>
      </c>
      <c r="C26" s="14">
        <v>4.9000000000000004</v>
      </c>
      <c r="D26" s="14">
        <v>11</v>
      </c>
      <c r="E26" s="14">
        <v>0.7</v>
      </c>
      <c r="F26" s="40">
        <v>70</v>
      </c>
      <c r="H26" s="13"/>
      <c r="I26" s="14"/>
      <c r="J26" s="14"/>
      <c r="K26" s="14"/>
      <c r="L26" s="14"/>
      <c r="M26" s="40"/>
    </row>
    <row r="27" spans="1:13" x14ac:dyDescent="0.2">
      <c r="A27" s="13" t="s">
        <v>12</v>
      </c>
      <c r="B27" s="14" t="s">
        <v>17</v>
      </c>
      <c r="C27" s="14">
        <v>0.3</v>
      </c>
      <c r="D27" s="14">
        <v>12</v>
      </c>
      <c r="E27" s="14">
        <v>0.3</v>
      </c>
      <c r="F27" s="40">
        <v>52</v>
      </c>
      <c r="H27" s="13"/>
      <c r="I27" s="14"/>
      <c r="J27" s="14"/>
      <c r="K27" s="14"/>
      <c r="L27" s="14"/>
      <c r="M27" s="40"/>
    </row>
    <row r="28" spans="1:13" x14ac:dyDescent="0.2">
      <c r="A28" t="s">
        <v>94</v>
      </c>
      <c r="B28" s="14" t="s">
        <v>17</v>
      </c>
      <c r="C28" s="14">
        <v>2</v>
      </c>
      <c r="D28" s="14">
        <v>18</v>
      </c>
      <c r="E28" s="14">
        <v>0.1</v>
      </c>
      <c r="F28" s="14">
        <v>80.900000000000006</v>
      </c>
      <c r="H28" s="13"/>
      <c r="I28" s="14"/>
      <c r="J28" s="14"/>
      <c r="K28" s="14"/>
      <c r="L28" s="14"/>
      <c r="M28" s="40"/>
    </row>
    <row r="29" spans="1:13" x14ac:dyDescent="0.2">
      <c r="A29" t="s">
        <v>98</v>
      </c>
      <c r="B29" s="14" t="s">
        <v>17</v>
      </c>
      <c r="C29" s="14">
        <v>23</v>
      </c>
      <c r="D29" s="14">
        <v>0</v>
      </c>
      <c r="E29" s="41">
        <v>1.5</v>
      </c>
      <c r="F29" s="40">
        <v>106</v>
      </c>
      <c r="H29" s="13"/>
      <c r="I29" s="14"/>
      <c r="J29" s="14"/>
      <c r="K29" s="14"/>
      <c r="L29" s="14"/>
      <c r="M29" s="40"/>
    </row>
    <row r="30" spans="1:13" x14ac:dyDescent="0.2">
      <c r="A30" s="13" t="s">
        <v>23</v>
      </c>
      <c r="B30" s="14" t="s">
        <v>17</v>
      </c>
      <c r="C30" s="14">
        <v>0.6</v>
      </c>
      <c r="D30" s="14">
        <v>15</v>
      </c>
      <c r="E30" s="14">
        <v>0.7</v>
      </c>
      <c r="F30" s="40">
        <v>69</v>
      </c>
      <c r="H30" s="13"/>
      <c r="I30" s="14"/>
      <c r="J30" s="14"/>
      <c r="K30" s="14"/>
      <c r="L30" s="14"/>
      <c r="M30" s="40"/>
    </row>
    <row r="31" spans="1:13" x14ac:dyDescent="0.2">
      <c r="A31" s="13" t="s">
        <v>26</v>
      </c>
      <c r="B31" s="14" t="s">
        <v>17</v>
      </c>
      <c r="C31" s="14">
        <v>1.5</v>
      </c>
      <c r="D31" s="14">
        <v>4.7</v>
      </c>
      <c r="E31" s="14">
        <v>3.8</v>
      </c>
      <c r="F31" s="40">
        <v>59</v>
      </c>
      <c r="H31" s="13"/>
      <c r="I31" s="14"/>
      <c r="J31" s="14"/>
      <c r="K31" s="14"/>
      <c r="L31" s="14"/>
      <c r="M31" s="40"/>
    </row>
    <row r="32" spans="1:13" x14ac:dyDescent="0.2">
      <c r="A32" s="13" t="s">
        <v>31</v>
      </c>
      <c r="B32" s="14" t="s">
        <v>17</v>
      </c>
      <c r="C32" s="41">
        <v>7.9</v>
      </c>
      <c r="D32" s="40">
        <v>79</v>
      </c>
      <c r="E32" s="41">
        <v>1</v>
      </c>
      <c r="F32" s="40">
        <v>357</v>
      </c>
      <c r="H32" s="13"/>
      <c r="I32" s="14"/>
      <c r="J32" s="14"/>
      <c r="K32" s="14"/>
      <c r="L32" s="14"/>
      <c r="M32" s="40"/>
    </row>
    <row r="33" spans="1:13" x14ac:dyDescent="0.2">
      <c r="A33" t="s">
        <v>95</v>
      </c>
      <c r="B33" s="14" t="s">
        <v>17</v>
      </c>
      <c r="C33" s="14">
        <v>11</v>
      </c>
      <c r="D33" s="14">
        <v>3</v>
      </c>
      <c r="E33" s="14">
        <v>0.2</v>
      </c>
      <c r="F33" s="40">
        <v>58</v>
      </c>
      <c r="H33" s="13"/>
      <c r="I33" s="14"/>
      <c r="J33" s="14"/>
      <c r="K33" s="14"/>
      <c r="L33" s="14"/>
      <c r="M33" s="40"/>
    </row>
    <row r="34" spans="1:13" x14ac:dyDescent="0.2">
      <c r="A34" s="13" t="s">
        <v>21</v>
      </c>
      <c r="B34" s="14" t="s">
        <v>17</v>
      </c>
      <c r="C34" s="14">
        <v>0</v>
      </c>
      <c r="D34" s="14">
        <v>100</v>
      </c>
      <c r="E34" s="14">
        <v>0</v>
      </c>
      <c r="F34" s="40">
        <v>400</v>
      </c>
      <c r="H34" s="13"/>
      <c r="I34" s="14"/>
      <c r="J34" s="14"/>
      <c r="K34" s="14"/>
      <c r="L34" s="14"/>
      <c r="M34" s="40"/>
    </row>
    <row r="35" spans="1:13" x14ac:dyDescent="0.2">
      <c r="A35" t="s">
        <v>96</v>
      </c>
      <c r="B35" s="14" t="s">
        <v>17</v>
      </c>
      <c r="C35" s="14">
        <v>26</v>
      </c>
      <c r="D35" s="14">
        <v>0</v>
      </c>
      <c r="E35" s="14">
        <v>0.5</v>
      </c>
      <c r="F35" s="14">
        <v>108.5</v>
      </c>
      <c r="H35" s="13"/>
      <c r="I35" s="14"/>
      <c r="J35" s="14"/>
      <c r="K35" s="14"/>
      <c r="L35" s="14"/>
      <c r="M35" s="40"/>
    </row>
    <row r="36" spans="1:13" x14ac:dyDescent="0.2">
      <c r="A36" t="s">
        <v>87</v>
      </c>
      <c r="B36" s="6" t="s">
        <v>17</v>
      </c>
      <c r="C36" s="14">
        <v>17</v>
      </c>
      <c r="D36" s="14">
        <v>2</v>
      </c>
      <c r="E36" s="14">
        <v>9</v>
      </c>
      <c r="F36" s="14">
        <v>157</v>
      </c>
      <c r="H36" s="13"/>
      <c r="I36" s="14"/>
      <c r="J36" s="14"/>
      <c r="K36" s="14"/>
      <c r="L36" s="14"/>
      <c r="M36" s="40"/>
    </row>
    <row r="37" spans="1:13" x14ac:dyDescent="0.2">
      <c r="A37" t="s">
        <v>106</v>
      </c>
      <c r="B37" s="6" t="s">
        <v>17</v>
      </c>
      <c r="C37" s="14">
        <v>9</v>
      </c>
      <c r="D37" s="14">
        <v>53</v>
      </c>
      <c r="E37" s="14">
        <v>5</v>
      </c>
      <c r="F37" s="14">
        <v>297</v>
      </c>
      <c r="H37" s="13"/>
      <c r="I37" s="14"/>
      <c r="J37" s="14"/>
      <c r="K37" s="14"/>
      <c r="L37" s="14"/>
      <c r="M37" s="40"/>
    </row>
    <row r="38" spans="1:13" x14ac:dyDescent="0.2">
      <c r="A38" s="13" t="s">
        <v>34</v>
      </c>
      <c r="B38" s="14" t="s">
        <v>17</v>
      </c>
      <c r="C38" s="14">
        <v>43</v>
      </c>
      <c r="D38" s="14">
        <v>0</v>
      </c>
      <c r="E38" s="14">
        <v>3.5</v>
      </c>
      <c r="F38" s="40">
        <v>204</v>
      </c>
      <c r="I38" s="6"/>
      <c r="J38" s="14"/>
      <c r="K38" s="14"/>
      <c r="L38" s="14"/>
      <c r="M38" s="14"/>
    </row>
    <row r="39" spans="1:13" x14ac:dyDescent="0.2">
      <c r="A39" s="13" t="s">
        <v>37</v>
      </c>
      <c r="B39" s="14" t="s">
        <v>17</v>
      </c>
      <c r="C39" s="14">
        <v>90</v>
      </c>
      <c r="D39" s="14">
        <v>2.5</v>
      </c>
      <c r="E39" s="14">
        <v>0.3</v>
      </c>
      <c r="F39" s="40">
        <v>373</v>
      </c>
      <c r="I39" s="6"/>
      <c r="J39" s="14"/>
      <c r="K39" s="14"/>
      <c r="L39" s="14"/>
      <c r="M39" s="14"/>
    </row>
    <row r="40" spans="1:13" x14ac:dyDescent="0.2">
      <c r="A40" s="13" t="s">
        <v>14</v>
      </c>
      <c r="B40" s="14" t="s">
        <v>17</v>
      </c>
      <c r="C40" s="14">
        <v>83.75</v>
      </c>
      <c r="D40" s="14">
        <v>5.2</v>
      </c>
      <c r="E40" s="14">
        <v>1.45</v>
      </c>
      <c r="F40" s="40">
        <v>369</v>
      </c>
      <c r="I40" s="6"/>
      <c r="J40" s="14"/>
      <c r="K40" s="14"/>
      <c r="L40" s="14"/>
      <c r="M40" s="14"/>
    </row>
    <row r="41" spans="1:13" x14ac:dyDescent="0.2">
      <c r="A41" t="s">
        <v>88</v>
      </c>
      <c r="B41" s="6" t="s">
        <v>17</v>
      </c>
      <c r="C41" s="14">
        <v>3.5</v>
      </c>
      <c r="D41" s="14">
        <v>4.5</v>
      </c>
      <c r="E41" s="14">
        <v>10.5</v>
      </c>
      <c r="F41" s="14">
        <v>127</v>
      </c>
    </row>
    <row r="42" spans="1:13" x14ac:dyDescent="0.2">
      <c r="F42" s="15"/>
    </row>
  </sheetData>
  <sortState xmlns:xlrd2="http://schemas.microsoft.com/office/spreadsheetml/2017/richdata2" ref="A5:F39">
    <sortCondition ref="A3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Infos Calculateur</vt:lpstr>
      <vt:lpstr>Calculateur</vt:lpstr>
      <vt:lpstr>Aliments</vt:lpstr>
      <vt:lpstr>Aliments</vt:lpstr>
      <vt:lpstr>'Infos Calculateur'!Zone_d_impression</vt:lpstr>
    </vt:vector>
  </TitlesOfParts>
  <Manager>Eric Flag</Manager>
  <Company>ericflag.com</Company>
  <LinksUpToDate>false</LinksUpToDate>
  <SharedDoc>false</SharedDoc>
  <HyperlinkBase>ericflag.com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Flag</dc:creator>
  <cp:lastModifiedBy>Microsoft Office User</cp:lastModifiedBy>
  <cp:lastPrinted>2016-05-24T14:14:58Z</cp:lastPrinted>
  <dcterms:created xsi:type="dcterms:W3CDTF">2013-12-06T19:26:04Z</dcterms:created>
  <dcterms:modified xsi:type="dcterms:W3CDTF">2021-02-17T20:53:37Z</dcterms:modified>
</cp:coreProperties>
</file>