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244F450-BA18-4D90-8801-C7E494C590E6}" xr6:coauthVersionLast="47" xr6:coauthVersionMax="47" xr10:uidLastSave="{00000000-0000-0000-0000-000000000000}"/>
  <bookViews>
    <workbookView xWindow="-108" yWindow="-108" windowWidth="23256" windowHeight="12456" tabRatio="1" xr2:uid="{8C9AB18F-5094-481F-A444-7F7669FA13A9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sugestao_investimento">Planilha1!$B$13</definedName>
    <definedName name="taxa_mensal">Planilha1!$D$18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H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0" i="1"/>
  <c r="D13" i="1"/>
  <c r="C23" i="1"/>
  <c r="D23" i="1" s="1"/>
  <c r="C27" i="1"/>
  <c r="D27" i="1" s="1"/>
  <c r="D39" i="1" l="1"/>
  <c r="C26" i="1"/>
  <c r="D26" i="1" s="1"/>
  <c r="C25" i="1"/>
  <c r="D25" i="1" s="1"/>
  <c r="C24" i="1"/>
  <c r="D24" i="1" s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<sst xmlns="http://schemas.openxmlformats.org/spreadsheetml/2006/main" count="70" uniqueCount="34">
  <si>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</si>
  <si>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</si>
  <si>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</si>
  <si>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</si>
  <si>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</si>
  <si>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</si>
  <si>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</si>
  <si>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</si>
  <si>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</si>
  <si>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</si>
  <si>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</si>
  <si>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</si>
  <si>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Rendimento Carteira</t>
  </si>
  <si>
    <t>Salário</t>
  </si>
  <si>
    <t>Sugestão de investimento</t>
  </si>
  <si>
    <t>Dividendos</t>
  </si>
  <si>
    <t>CONFIGURAÇÕES</t>
  </si>
  <si>
    <t>AGRESSIVO</t>
  </si>
  <si>
    <t>CONSERVADOR</t>
  </si>
  <si>
    <t>MODERADO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</si>
  <si>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</si>
  <si>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</si>
  <si>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</si>
  <si>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</si>
  <si>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</si>
  <si>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</si>
  <si>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</si>
  <si>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</si>
  <si>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</si>
  <si>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</si>
  <si>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</si>
  <si>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PERCENTUAL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</si>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</sst>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[$R$-416]\ #,##0.00;\-[$R$-416]\ 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 style="medium">
        <color theme="2"/>
      </right>
      <top style="medium">
        <color theme="1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1"/>
      </top>
      <bottom style="medium">
        <color theme="2"/>
      </bottom>
      <diagonal/>
    </border>
    <border>
      <left style="medium">
        <color theme="2"/>
      </left>
      <right style="medium">
        <color theme="1"/>
      </right>
      <top style="medium">
        <color theme="1"/>
      </top>
      <bottom style="medium">
        <color theme="2"/>
      </bottom>
      <diagonal/>
    </border>
    <border>
      <left style="medium">
        <color theme="1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1"/>
      </right>
      <top style="medium">
        <color theme="2"/>
      </top>
      <bottom style="medium">
        <color theme="2"/>
      </bottom>
      <diagonal/>
    </border>
    <border>
      <left style="medium">
        <color theme="1"/>
      </left>
      <right style="medium">
        <color theme="2"/>
      </right>
      <top style="medium">
        <color theme="2"/>
      </top>
      <bottom style="medium">
        <color theme="1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1"/>
      </bottom>
      <diagonal/>
    </border>
    <border>
      <left style="medium">
        <color theme="2"/>
      </left>
      <right style="medium">
        <color theme="1"/>
      </right>
      <top style="medium">
        <color theme="2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1"/>
      </right>
      <top/>
      <bottom style="medium">
        <color theme="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3" fillId="5" borderId="9" xfId="0" applyNumberFormat="1" applyFont="1" applyFill="1" applyBorder="1" applyAlignment="1">
      <alignment horizontal="center"/>
    </xf>
    <xf numFmtId="0" fontId="2" fillId="5" borderId="5" xfId="0" applyFont="1" applyFill="1" applyBorder="1"/>
    <xf numFmtId="164" fontId="3" fillId="5" borderId="1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right"/>
    </xf>
    <xf numFmtId="0" fontId="2" fillId="5" borderId="7" xfId="0" applyFont="1" applyFill="1" applyBorder="1"/>
    <xf numFmtId="164" fontId="3" fillId="5" borderId="8" xfId="0" applyNumberFormat="1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8" fontId="3" fillId="5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14" xfId="0" applyFont="1" applyBorder="1" applyAlignment="1">
      <alignment horizontal="center" vertical="center"/>
    </xf>
    <xf numFmtId="9" fontId="1" fillId="0" borderId="15" xfId="0" applyNumberFormat="1" applyFont="1" applyBorder="1"/>
    <xf numFmtId="0" fontId="0" fillId="0" borderId="16" xfId="0" applyBorder="1"/>
    <xf numFmtId="9" fontId="1" fillId="0" borderId="17" xfId="0" applyNumberFormat="1" applyFont="1" applyBorder="1"/>
    <xf numFmtId="9" fontId="1" fillId="0" borderId="17" xfId="1" applyFont="1" applyBorder="1"/>
    <xf numFmtId="0" fontId="0" fillId="0" borderId="18" xfId="0" applyBorder="1"/>
    <xf numFmtId="0" fontId="0" fillId="0" borderId="19" xfId="0" applyBorder="1"/>
    <xf numFmtId="0" fontId="1" fillId="0" borderId="19" xfId="0" applyFont="1" applyBorder="1" applyAlignment="1">
      <alignment horizontal="center" vertical="center"/>
    </xf>
    <xf numFmtId="9" fontId="1" fillId="0" borderId="20" xfId="1" applyFont="1" applyBorder="1"/>
    <xf numFmtId="0" fontId="0" fillId="6" borderId="0" xfId="0" applyFill="1"/>
    <xf numFmtId="9" fontId="0" fillId="0" borderId="0" xfId="1" applyFont="1"/>
    <xf numFmtId="9" fontId="0" fillId="6" borderId="0" xfId="1" applyFont="1" applyFill="1" applyAlignment="1">
      <alignment horizontal="right"/>
    </xf>
    <xf numFmtId="9" fontId="1" fillId="0" borderId="21" xfId="0" applyNumberFormat="1" applyFont="1" applyBorder="1"/>
    <xf numFmtId="9" fontId="1" fillId="0" borderId="1" xfId="0" applyNumberFormat="1" applyFont="1" applyBorder="1"/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right"/>
    </xf>
    <xf numFmtId="0" fontId="0" fillId="3" borderId="7" xfId="0" applyFill="1" applyBorder="1" applyAlignment="1">
      <alignment horizontal="center" vertical="center"/>
    </xf>
    <xf numFmtId="0" fontId="1" fillId="3" borderId="8" xfId="0" applyFont="1" applyFill="1" applyBorder="1"/>
    <xf numFmtId="165" fontId="1" fillId="3" borderId="9" xfId="0" applyNumberFormat="1" applyFont="1" applyFill="1" applyBorder="1" applyAlignment="1">
      <alignment horizontal="right"/>
    </xf>
    <xf numFmtId="0" fontId="8" fillId="6" borderId="27" xfId="0" applyFont="1" applyFill="1" applyBorder="1"/>
    <xf numFmtId="0" fontId="3" fillId="6" borderId="28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3" fillId="3" borderId="3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30" xfId="0" applyBorder="1"/>
    <xf numFmtId="0" fontId="1" fillId="0" borderId="0" xfId="0" applyFont="1" applyBorder="1"/>
    <xf numFmtId="0" fontId="0" fillId="0" borderId="3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25E-B768-29651585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695478498030476E-2"/>
          <c:y val="0.83854111986001745"/>
          <c:w val="0.82653675299007479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114299</xdr:colOff>
      <xdr:row>0</xdr:row>
      <xdr:rowOff>175260</xdr:rowOff>
    </xdr:from>
    <xdr:to>
      <xdr:col>4</xdr:col>
      <xdr:colOff>60960</xdr:colOff>
      <xdr:row>8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0D4C10-F1B1-441A-9CEA-0671CCC7C5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14299" y="175260"/>
          <a:ext cx="7178041" cy="1341120"/>
        </a:xfrm>
        <a:prstGeom prst="rect">
          <a:avLst/>
        </a:prstGeom>
      </xdr:spPr>
    </xdr:pic>
    <xdr:clientData/>
  </xdr:twoCellAnchor>
  <xdr:twoCellAnchor>
    <xdr:from>
      <xdr:col>0</xdr:col>
      <xdr:colOff>194733</xdr:colOff>
      <xdr:row>39</xdr:row>
      <xdr:rowOff>101600</xdr:rowOff>
    </xdr:from>
    <xdr:to>
      <xdr:col>3</xdr:col>
      <xdr:colOff>1566333</xdr:colOff>
      <xdr:row>54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20049F-737C-40AE-AF41-559AAEF69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0433-4EAB-45DC-A0A9-444E12D83A4D}">
  <dimension ref="A9:H47"/>
  <sheetViews>
    <sheetView tabSelected="1" topLeftCell="A2" zoomScale="90" zoomScaleNormal="90" workbookViewId="0">
      <selection activeCell="D17" sqref="D17"/>
    </sheetView>
  </sheetViews>
  <sheetFormatPr defaultColWidth="0" defaultRowHeight="14.4" x14ac:dyDescent="0.3"/>
  <cols>
    <col min="1" max="1" width="3.109375" customWidth="1"/>
    <col min="2" max="2" width="46.88671875" customWidth="1"/>
    <col min="3" max="3" width="32.44140625" style="1" bestFit="1" customWidth="1"/>
    <col min="4" max="4" width="23" style="2" customWidth="1"/>
    <col min="5" max="5" width="11.88671875" customWidth="1"/>
    <col min="6" max="7" width="8.88671875" hidden="1" customWidth="1"/>
    <col min="8" max="8" width="0" hidden="1" customWidth="1"/>
    <col min="9" max="16384" width="8.88671875" hidden="1"/>
  </cols>
  <sheetData>
    <row r="9" spans="2:4" ht="15" thickBot="1" x14ac:dyDescent="0.35"/>
    <row r="10" spans="2:4" s="4" customFormat="1" ht="28.8" customHeight="1" thickBot="1" x14ac:dyDescent="0.6">
      <c r="B10" s="16" t="s">
        <v>16</v>
      </c>
      <c r="C10" s="17"/>
      <c r="D10" s="18"/>
    </row>
    <row r="11" spans="2:4" s="3" customFormat="1" ht="17.399999999999999" customHeight="1" thickBot="1" x14ac:dyDescent="0.35">
      <c r="B11" s="19" t="s">
        <v>13</v>
      </c>
      <c r="C11" s="20"/>
      <c r="D11" s="12">
        <v>8000</v>
      </c>
    </row>
    <row r="12" spans="2:4" s="3" customFormat="1" ht="17.399999999999999" customHeight="1" thickBot="1" x14ac:dyDescent="0.35">
      <c r="B12" s="19" t="s">
        <v>12</v>
      </c>
      <c r="C12" s="20"/>
      <c r="D12" s="11">
        <v>6.0000000000000001E-3</v>
      </c>
    </row>
    <row r="13" spans="2:4" s="3" customFormat="1" ht="17.399999999999999" customHeight="1" thickBot="1" x14ac:dyDescent="0.35">
      <c r="B13" s="21" t="s">
        <v>14</v>
      </c>
      <c r="C13" s="22"/>
      <c r="D13" s="23">
        <f>D11*30%</f>
        <v>2400</v>
      </c>
    </row>
    <row r="14" spans="2:4" s="3" customFormat="1" ht="17.399999999999999" customHeight="1" thickBot="1" x14ac:dyDescent="0.35">
      <c r="C14" s="5"/>
      <c r="D14" s="7"/>
    </row>
    <row r="15" spans="2:4" s="4" customFormat="1" ht="28.8" customHeight="1" thickBot="1" x14ac:dyDescent="0.6">
      <c r="B15" s="13" t="s">
        <v>5</v>
      </c>
      <c r="C15" s="14"/>
      <c r="D15" s="15"/>
    </row>
    <row r="16" spans="2:4" s="3" customFormat="1" ht="17.399999999999999" customHeight="1" thickBot="1" x14ac:dyDescent="0.35">
      <c r="B16" s="19" t="s">
        <v>0</v>
      </c>
      <c r="C16" s="20"/>
      <c r="D16" s="9">
        <v>2000</v>
      </c>
    </row>
    <row r="17" spans="1:4" s="3" customFormat="1" ht="17.399999999999999" customHeight="1" thickBot="1" x14ac:dyDescent="0.35">
      <c r="B17" s="19" t="s">
        <v>1</v>
      </c>
      <c r="C17" s="20"/>
      <c r="D17" s="10">
        <v>5</v>
      </c>
    </row>
    <row r="18" spans="1:4" s="3" customFormat="1" ht="17.399999999999999" customHeight="1" thickBot="1" x14ac:dyDescent="0.35">
      <c r="B18" s="19" t="s">
        <v>2</v>
      </c>
      <c r="C18" s="20"/>
      <c r="D18" s="11">
        <v>1.0789999999999999E-2</v>
      </c>
    </row>
    <row r="19" spans="1:4" s="3" customFormat="1" ht="17.399999999999999" customHeight="1" thickBot="1" x14ac:dyDescent="0.35">
      <c r="B19" s="30" t="s">
        <v>3</v>
      </c>
      <c r="C19" s="31"/>
      <c r="D19" s="34">
        <f>FV(taxa_mensal,qtd_anos*12,aporte*-1)</f>
        <v>167553.82799697528</v>
      </c>
    </row>
    <row r="20" spans="1:4" s="3" customFormat="1" ht="17.399999999999999" customHeight="1" thickBot="1" x14ac:dyDescent="0.35">
      <c r="B20" s="32" t="s">
        <v>4</v>
      </c>
      <c r="C20" s="33"/>
      <c r="D20" s="23">
        <f>patrimonio*taxa_mensal</f>
        <v>1807.9058040873631</v>
      </c>
    </row>
    <row r="21" spans="1:4" s="3" customFormat="1" ht="17.399999999999999" customHeight="1" thickBot="1" x14ac:dyDescent="0.35">
      <c r="C21" s="5"/>
      <c r="D21" s="7"/>
    </row>
    <row r="22" spans="1:4" s="4" customFormat="1" ht="28.8" customHeight="1" thickBot="1" x14ac:dyDescent="0.6">
      <c r="B22" s="13" t="s">
        <v>11</v>
      </c>
      <c r="C22" s="14"/>
      <c r="D22" s="8" t="s">
        <v>15</v>
      </c>
    </row>
    <row r="23" spans="1:4" s="3" customFormat="1" ht="17.399999999999999" customHeight="1" thickBot="1" x14ac:dyDescent="0.35">
      <c r="A23" s="6">
        <v>2</v>
      </c>
      <c r="B23" s="24" t="s">
        <v>6</v>
      </c>
      <c r="C23" s="25">
        <f>FV($D$18,$A23*12,$D$16*-1)</f>
        <v>54455.254595290433</v>
      </c>
      <c r="D23" s="26">
        <f>C23*rendimento_carteira</f>
        <v>326.73152757174262</v>
      </c>
    </row>
    <row r="24" spans="1:4" s="3" customFormat="1" ht="17.399999999999999" customHeight="1" thickBot="1" x14ac:dyDescent="0.35">
      <c r="A24" s="6">
        <v>5</v>
      </c>
      <c r="B24" s="24" t="s">
        <v>7</v>
      </c>
      <c r="C24" s="25">
        <f>FV($D$18,$A24*12,$D$16*-1)</f>
        <v>167553.82799697528</v>
      </c>
      <c r="D24" s="26">
        <f>C24*rendimento_carteira</f>
        <v>1005.3229679818517</v>
      </c>
    </row>
    <row r="25" spans="1:4" s="3" customFormat="1" ht="17.399999999999999" customHeight="1" thickBot="1" x14ac:dyDescent="0.35">
      <c r="A25" s="6">
        <v>10</v>
      </c>
      <c r="B25" s="24" t="s">
        <v>8</v>
      </c>
      <c r="C25" s="25">
        <f>FV($D$18,$A25*12,$D$16*-1)</f>
        <v>486568.42506034439</v>
      </c>
      <c r="D25" s="26">
        <f>C25*rendimento_carteira</f>
        <v>2919.4105503620663</v>
      </c>
    </row>
    <row r="26" spans="1:4" s="3" customFormat="1" ht="17.399999999999999" customHeight="1" thickBot="1" x14ac:dyDescent="0.35">
      <c r="A26" s="6">
        <v>20</v>
      </c>
      <c r="B26" s="24" t="s">
        <v>9</v>
      </c>
      <c r="C26" s="25">
        <f>FV($D$18,$A26*12,$D$16*-1)</f>
        <v>2250396.800194161</v>
      </c>
      <c r="D26" s="26">
        <f>C26*rendimento_carteira</f>
        <v>13502.380801164967</v>
      </c>
    </row>
    <row r="27" spans="1:4" s="3" customFormat="1" ht="17.399999999999999" customHeight="1" thickBot="1" x14ac:dyDescent="0.35">
      <c r="A27" s="6">
        <v>30</v>
      </c>
      <c r="B27" s="27" t="s">
        <v>10</v>
      </c>
      <c r="C27" s="28">
        <f>FV($D$18,$A27*12,$D$16*-1)</f>
        <v>8644339.3100094292</v>
      </c>
      <c r="D27" s="29">
        <f>C27*rendimento_carteira</f>
        <v>51866.035860056574</v>
      </c>
    </row>
    <row r="28" spans="1:4" ht="15" thickBot="1" x14ac:dyDescent="0.35"/>
    <row r="29" spans="1:4" ht="18" x14ac:dyDescent="0.35">
      <c r="B29" s="67" t="s">
        <v>20</v>
      </c>
      <c r="C29" s="68" t="s">
        <v>17</v>
      </c>
      <c r="D29" s="69"/>
    </row>
    <row r="30" spans="1:4" ht="15.6" x14ac:dyDescent="0.3">
      <c r="B30" s="70" t="s">
        <v>21</v>
      </c>
      <c r="C30" s="71">
        <f>aporte</f>
        <v>2000</v>
      </c>
      <c r="D30" s="72"/>
    </row>
    <row r="31" spans="1:4" ht="15" thickBot="1" x14ac:dyDescent="0.35">
      <c r="B31" s="73"/>
      <c r="C31" s="74"/>
      <c r="D31" s="75"/>
    </row>
    <row r="32" spans="1:4" s="3" customFormat="1" ht="15.6" x14ac:dyDescent="0.3">
      <c r="B32" s="57" t="s">
        <v>22</v>
      </c>
      <c r="C32" s="58" t="s">
        <v>23</v>
      </c>
      <c r="D32" s="59" t="s">
        <v>24</v>
      </c>
    </row>
    <row r="33" spans="2:4" ht="15" thickBot="1" x14ac:dyDescent="0.35">
      <c r="B33" s="60" t="s">
        <v>25</v>
      </c>
      <c r="C33" s="55">
        <f>VLOOKUP($C$29&amp;"-"&amp;B33,Planilha2!$A$3:$D$20,4,FALSE)</f>
        <v>0.5</v>
      </c>
      <c r="D33" s="61">
        <f>aporte*C33</f>
        <v>1000</v>
      </c>
    </row>
    <row r="34" spans="2:4" ht="15" thickBot="1" x14ac:dyDescent="0.35">
      <c r="B34" s="62" t="s">
        <v>26</v>
      </c>
      <c r="C34" s="56">
        <f>VLOOKUP($C$29&amp;"-"&amp;B34,Planilha2!$A$3:$D$20,4,FALSE)</f>
        <v>0.1</v>
      </c>
      <c r="D34" s="63">
        <f>aporte*C34</f>
        <v>200</v>
      </c>
    </row>
    <row r="35" spans="2:4" ht="15" thickBot="1" x14ac:dyDescent="0.35">
      <c r="B35" s="62" t="s">
        <v>27</v>
      </c>
      <c r="C35" s="56">
        <f>VLOOKUP($C$29&amp;"-"&amp;B35,Planilha2!$A$3:$D$20,4,FALSE)</f>
        <v>0.05</v>
      </c>
      <c r="D35" s="63">
        <f>aporte*C35</f>
        <v>100</v>
      </c>
    </row>
    <row r="36" spans="2:4" ht="15" thickBot="1" x14ac:dyDescent="0.35">
      <c r="B36" s="62" t="s">
        <v>28</v>
      </c>
      <c r="C36" s="56">
        <f>VLOOKUP($C$29&amp;"-"&amp;B36,Planilha2!$A$3:$D$20,4,FALSE)</f>
        <v>0.05</v>
      </c>
      <c r="D36" s="63">
        <f>aporte*C36</f>
        <v>100</v>
      </c>
    </row>
    <row r="37" spans="2:4" ht="15" thickBot="1" x14ac:dyDescent="0.35">
      <c r="B37" s="62" t="s">
        <v>29</v>
      </c>
      <c r="C37" s="56">
        <f>VLOOKUP($C$29&amp;"-"&amp;B37,Planilha2!$A$3:$D$20,4,FALSE)</f>
        <v>0.2</v>
      </c>
      <c r="D37" s="63">
        <f>aporte*C37</f>
        <v>400</v>
      </c>
    </row>
    <row r="38" spans="2:4" ht="15" thickBot="1" x14ac:dyDescent="0.35">
      <c r="B38" s="62" t="s">
        <v>30</v>
      </c>
      <c r="C38" s="56">
        <f>VLOOKUP($C$29&amp;"-"&amp;B38,Planilha2!$A$3:$D$20,4,FALSE)</f>
        <v>0.1</v>
      </c>
      <c r="D38" s="63">
        <f>aporte*C38</f>
        <v>200</v>
      </c>
    </row>
    <row r="39" spans="2:4" ht="15" thickBot="1" x14ac:dyDescent="0.35">
      <c r="B39" s="64"/>
      <c r="C39" s="65"/>
      <c r="D39" s="66">
        <f>SUM(D33:D38)</f>
        <v>2000</v>
      </c>
    </row>
    <row r="40" spans="2:4" x14ac:dyDescent="0.3">
      <c r="B40" s="35"/>
    </row>
    <row r="41" spans="2:4" x14ac:dyDescent="0.3">
      <c r="B41" s="35"/>
    </row>
    <row r="42" spans="2:4" x14ac:dyDescent="0.3">
      <c r="B42" s="35"/>
    </row>
    <row r="43" spans="2:4" x14ac:dyDescent="0.3">
      <c r="B43" s="35"/>
    </row>
    <row r="44" spans="2:4" x14ac:dyDescent="0.3">
      <c r="B44" s="35"/>
    </row>
    <row r="45" spans="2:4" x14ac:dyDescent="0.3">
      <c r="B45" s="35"/>
    </row>
    <row r="46" spans="2:4" x14ac:dyDescent="0.3">
      <c r="B46" s="35"/>
    </row>
    <row r="47" spans="2:4" x14ac:dyDescent="0.3">
      <c r="B47" s="35"/>
    </row>
  </sheetData>
  <mergeCells count="11">
    <mergeCell ref="B22:C22"/>
    <mergeCell ref="B10:D10"/>
    <mergeCell ref="B20:C20"/>
    <mergeCell ref="B11:C11"/>
    <mergeCell ref="B12:C12"/>
    <mergeCell ref="B13:C13"/>
    <mergeCell ref="B15:D15"/>
    <mergeCell ref="B16:C16"/>
    <mergeCell ref="B17:C17"/>
    <mergeCell ref="B18:C18"/>
    <mergeCell ref="B19:C19"/>
  </mergeCells>
  <dataValidations count="1">
    <dataValidation type="list" allowBlank="1" showInputMessage="1" showErrorMessage="1" sqref="C29" xr:uid="{23A63E63-6F58-489A-AB61-772362213A0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044-15BC-4763-AF52-6ABB1551AF6C}">
  <dimension ref="A1:H20"/>
  <sheetViews>
    <sheetView workbookViewId="0">
      <selection activeCell="D13" sqref="D13"/>
    </sheetView>
  </sheetViews>
  <sheetFormatPr defaultRowHeight="14.4" x14ac:dyDescent="0.3"/>
  <cols>
    <col min="1" max="1" width="31.6640625" bestFit="1" customWidth="1"/>
    <col min="2" max="2" width="13.77734375" bestFit="1" customWidth="1"/>
    <col min="3" max="3" width="18.44140625" bestFit="1" customWidth="1"/>
    <col min="4" max="4" width="13.109375" customWidth="1"/>
    <col min="7" max="7" width="18" customWidth="1"/>
    <col min="8" max="8" width="16.77734375" style="53" customWidth="1"/>
  </cols>
  <sheetData>
    <row r="1" spans="1:8" ht="15" thickBot="1" x14ac:dyDescent="0.35"/>
    <row r="2" spans="1:8" ht="16.2" thickBot="1" x14ac:dyDescent="0.35">
      <c r="A2" s="38" t="s">
        <v>32</v>
      </c>
      <c r="B2" s="39" t="s">
        <v>20</v>
      </c>
      <c r="C2" s="39" t="s">
        <v>22</v>
      </c>
      <c r="D2" s="40" t="s">
        <v>31</v>
      </c>
    </row>
    <row r="3" spans="1:8" x14ac:dyDescent="0.3">
      <c r="A3" s="41" t="str">
        <f>B3&amp;"-"&amp;C3</f>
        <v>CONSERVADOR-PAPEL</v>
      </c>
      <c r="B3" s="42" t="s">
        <v>18</v>
      </c>
      <c r="C3" s="43" t="s">
        <v>25</v>
      </c>
      <c r="D3" s="44">
        <v>0.3</v>
      </c>
      <c r="G3" s="52" t="s">
        <v>33</v>
      </c>
      <c r="H3" s="54">
        <f>VLOOKUP(G3,A3:D20,4,FALSE)</f>
        <v>0.35</v>
      </c>
    </row>
    <row r="4" spans="1:8" x14ac:dyDescent="0.3">
      <c r="A4" s="45" t="str">
        <f t="shared" ref="A4:A20" si="0">B4&amp;"-"&amp;C4</f>
        <v>CONSERVADOR-TIJOLO</v>
      </c>
      <c r="B4" s="36" t="s">
        <v>18</v>
      </c>
      <c r="C4" s="37" t="s">
        <v>26</v>
      </c>
      <c r="D4" s="46">
        <v>0.5</v>
      </c>
    </row>
    <row r="5" spans="1:8" x14ac:dyDescent="0.3">
      <c r="A5" s="45" t="str">
        <f t="shared" si="0"/>
        <v>CONSERVADOR-HÍBRIDOS</v>
      </c>
      <c r="B5" s="36" t="s">
        <v>18</v>
      </c>
      <c r="C5" s="37" t="s">
        <v>27</v>
      </c>
      <c r="D5" s="47">
        <v>0.1</v>
      </c>
    </row>
    <row r="6" spans="1:8" x14ac:dyDescent="0.3">
      <c r="A6" s="45" t="str">
        <f t="shared" si="0"/>
        <v>CONSERVADOR-FOFs</v>
      </c>
      <c r="B6" s="36" t="s">
        <v>18</v>
      </c>
      <c r="C6" s="37" t="s">
        <v>28</v>
      </c>
      <c r="D6" s="47">
        <v>0.1</v>
      </c>
    </row>
    <row r="7" spans="1:8" x14ac:dyDescent="0.3">
      <c r="A7" s="45" t="str">
        <f t="shared" si="0"/>
        <v>CONSERVADOR-DESENVOLVIMENTO</v>
      </c>
      <c r="B7" s="36" t="s">
        <v>18</v>
      </c>
      <c r="C7" s="37" t="s">
        <v>29</v>
      </c>
      <c r="D7" s="47">
        <v>0</v>
      </c>
    </row>
    <row r="8" spans="1:8" ht="15" thickBot="1" x14ac:dyDescent="0.35">
      <c r="A8" s="48" t="str">
        <f t="shared" si="0"/>
        <v>CONSERVADOR-HOTELARIAS</v>
      </c>
      <c r="B8" s="49" t="s">
        <v>18</v>
      </c>
      <c r="C8" s="50" t="s">
        <v>30</v>
      </c>
      <c r="D8" s="51">
        <v>0</v>
      </c>
    </row>
    <row r="9" spans="1:8" x14ac:dyDescent="0.3">
      <c r="A9" s="41" t="str">
        <f t="shared" si="0"/>
        <v>MODERADO-PAPEL</v>
      </c>
      <c r="B9" s="42" t="s">
        <v>19</v>
      </c>
      <c r="C9" s="43" t="s">
        <v>25</v>
      </c>
      <c r="D9" s="44">
        <v>0.32</v>
      </c>
    </row>
    <row r="10" spans="1:8" x14ac:dyDescent="0.3">
      <c r="A10" s="45" t="str">
        <f t="shared" si="0"/>
        <v>MODERADO-TIJOLO</v>
      </c>
      <c r="B10" s="36" t="s">
        <v>19</v>
      </c>
      <c r="C10" s="37" t="s">
        <v>26</v>
      </c>
      <c r="D10" s="46">
        <v>0.35</v>
      </c>
    </row>
    <row r="11" spans="1:8" x14ac:dyDescent="0.3">
      <c r="A11" s="45" t="str">
        <f t="shared" si="0"/>
        <v>MODERADO-HÍBRIDOS</v>
      </c>
      <c r="B11" s="36" t="s">
        <v>19</v>
      </c>
      <c r="C11" s="37" t="s">
        <v>27</v>
      </c>
      <c r="D11" s="47">
        <v>0.08</v>
      </c>
    </row>
    <row r="12" spans="1:8" x14ac:dyDescent="0.3">
      <c r="A12" s="45" t="str">
        <f t="shared" si="0"/>
        <v>MODERADO-FOFs</v>
      </c>
      <c r="B12" s="36" t="s">
        <v>19</v>
      </c>
      <c r="C12" s="37" t="s">
        <v>28</v>
      </c>
      <c r="D12" s="47">
        <v>0.05</v>
      </c>
    </row>
    <row r="13" spans="1:8" x14ac:dyDescent="0.3">
      <c r="A13" s="45" t="str">
        <f t="shared" si="0"/>
        <v>MODERADO-DESENVOLVIMENTO</v>
      </c>
      <c r="B13" s="36" t="s">
        <v>19</v>
      </c>
      <c r="C13" s="37" t="s">
        <v>29</v>
      </c>
      <c r="D13" s="47">
        <v>0.1</v>
      </c>
    </row>
    <row r="14" spans="1:8" ht="15" thickBot="1" x14ac:dyDescent="0.35">
      <c r="A14" s="48" t="str">
        <f t="shared" si="0"/>
        <v>MODERADO-HOTELARIAS</v>
      </c>
      <c r="B14" s="49" t="s">
        <v>19</v>
      </c>
      <c r="C14" s="50" t="s">
        <v>30</v>
      </c>
      <c r="D14" s="51">
        <v>0.1</v>
      </c>
    </row>
    <row r="15" spans="1:8" x14ac:dyDescent="0.3">
      <c r="A15" s="41" t="str">
        <f t="shared" si="0"/>
        <v>AGRESSIVO-PAPEL</v>
      </c>
      <c r="B15" s="42" t="s">
        <v>17</v>
      </c>
      <c r="C15" s="43" t="s">
        <v>25</v>
      </c>
      <c r="D15" s="44">
        <v>0.5</v>
      </c>
    </row>
    <row r="16" spans="1:8" x14ac:dyDescent="0.3">
      <c r="A16" s="45" t="str">
        <f t="shared" si="0"/>
        <v>AGRESSIVO-TIJOLO</v>
      </c>
      <c r="B16" s="36" t="s">
        <v>17</v>
      </c>
      <c r="C16" s="37" t="s">
        <v>26</v>
      </c>
      <c r="D16" s="47">
        <v>0.1</v>
      </c>
    </row>
    <row r="17" spans="1:4" x14ac:dyDescent="0.3">
      <c r="A17" s="45" t="str">
        <f t="shared" si="0"/>
        <v>AGRESSIVO-HÍBRIDOS</v>
      </c>
      <c r="B17" s="36" t="s">
        <v>17</v>
      </c>
      <c r="C17" s="37" t="s">
        <v>27</v>
      </c>
      <c r="D17" s="47">
        <v>0.05</v>
      </c>
    </row>
    <row r="18" spans="1:4" x14ac:dyDescent="0.3">
      <c r="A18" s="45" t="str">
        <f t="shared" si="0"/>
        <v>AGRESSIVO-FOFs</v>
      </c>
      <c r="B18" s="36" t="s">
        <v>17</v>
      </c>
      <c r="C18" s="37" t="s">
        <v>28</v>
      </c>
      <c r="D18" s="47">
        <v>0.05</v>
      </c>
    </row>
    <row r="19" spans="1:4" x14ac:dyDescent="0.3">
      <c r="A19" s="45" t="str">
        <f t="shared" si="0"/>
        <v>AGRESSIVO-DESENVOLVIMENTO</v>
      </c>
      <c r="B19" s="36" t="s">
        <v>17</v>
      </c>
      <c r="C19" s="37" t="s">
        <v>29</v>
      </c>
      <c r="D19" s="47">
        <v>0.2</v>
      </c>
    </row>
    <row r="20" spans="1:4" ht="15" thickBot="1" x14ac:dyDescent="0.35">
      <c r="A20" s="48" t="str">
        <f t="shared" si="0"/>
        <v>AGRESSIVO-HOTELARIAS</v>
      </c>
      <c r="B20" s="49" t="s">
        <v>17</v>
      </c>
      <c r="C20" s="50" t="s">
        <v>30</v>
      </c>
      <c r="D20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2025-06-04T18:05:49Z</dcterms:created>
  <dcterms:modified xsi:type="dcterms:W3CDTF">2025-06-05T00:02:20Z</dcterms:modified>
</cp:coreProperties>
</file>