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122\Documents\BootCamp\ModuleOne\Challenge 1\"/>
    </mc:Choice>
  </mc:AlternateContent>
  <xr:revisionPtr revIDLastSave="0" documentId="13_ncr:1_{D64354E2-29E4-4231-92AF-6A80AC7BF634}" xr6:coauthVersionLast="45" xr6:coauthVersionMax="45" xr10:uidLastSave="{00000000-0000-0000-0000-000000000000}"/>
  <bookViews>
    <workbookView xWindow="-28920" yWindow="-90" windowWidth="29040" windowHeight="15840" firstSheet="3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5" r:id="rId3"/>
    <sheet name="Chart1" sheetId="11" r:id="rId4"/>
    <sheet name="Theater Outcomes by Launch Date" sheetId="12" r:id="rId5"/>
    <sheet name="Outcomes Based on Goals Chart" sheetId="14" r:id="rId6"/>
    <sheet name="Outcomes Based on Goals" sheetId="13" r:id="rId7"/>
    <sheet name="Kickstarter" sheetId="1" r:id="rId8"/>
    <sheet name="Failed US Kickstarters" sheetId="9" r:id="rId9"/>
    <sheet name="Descriptive Statistics" sheetId="10" r:id="rId10"/>
    <sheet name="Successful US Kickstarters" sheetId="8" r:id="rId11"/>
    <sheet name="Edinburgh Research" sheetId="7" r:id="rId12"/>
  </sheets>
  <definedNames>
    <definedName name="_xlnm._FilterDatabase" localSheetId="7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7" r:id="rId15"/>
    <pivotCache cacheId="13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763" i="1"/>
  <c r="U3758" i="1"/>
  <c r="U3759" i="1"/>
  <c r="U3760" i="1"/>
  <c r="U3761" i="1"/>
  <c r="U3762" i="1"/>
  <c r="U3757" i="1"/>
  <c r="U3755" i="1"/>
  <c r="U3756" i="1"/>
  <c r="U3754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649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34" i="1"/>
  <c r="U3633" i="1"/>
  <c r="U3632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207" i="1"/>
  <c r="U3204" i="1"/>
  <c r="U3205" i="1"/>
  <c r="U3206" i="1"/>
  <c r="U3203" i="1"/>
  <c r="U3196" i="1"/>
  <c r="U3197" i="1"/>
  <c r="U3198" i="1"/>
  <c r="U3199" i="1"/>
  <c r="U3200" i="1"/>
  <c r="U3201" i="1"/>
  <c r="U3202" i="1"/>
  <c r="U3194" i="1"/>
  <c r="U3195" i="1"/>
  <c r="U3191" i="1"/>
  <c r="U3192" i="1"/>
  <c r="U3193" i="1"/>
  <c r="U3190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2939" i="1"/>
  <c r="U2933" i="1"/>
  <c r="U2934" i="1"/>
  <c r="U2935" i="1"/>
  <c r="U2936" i="1"/>
  <c r="U2937" i="1"/>
  <c r="U2938" i="1"/>
  <c r="U2932" i="1"/>
  <c r="U2925" i="1"/>
  <c r="U2926" i="1"/>
  <c r="U2927" i="1"/>
  <c r="U2928" i="1"/>
  <c r="U2929" i="1"/>
  <c r="U2930" i="1"/>
  <c r="U2931" i="1"/>
  <c r="U2924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2" i="1"/>
  <c r="E12" i="13" l="1"/>
  <c r="H12" i="13" s="1"/>
  <c r="E11" i="13"/>
  <c r="H11" i="13" s="1"/>
  <c r="E8" i="13"/>
  <c r="H8" i="13" s="1"/>
  <c r="E7" i="13"/>
  <c r="G7" i="13" s="1"/>
  <c r="E4" i="13"/>
  <c r="H4" i="13" s="1"/>
  <c r="E3" i="13"/>
  <c r="G3" i="13" s="1"/>
  <c r="E2" i="13"/>
  <c r="H2" i="13" s="1"/>
  <c r="E13" i="13"/>
  <c r="F13" i="13" s="1"/>
  <c r="G12" i="13"/>
  <c r="F12" i="13"/>
  <c r="E10" i="13"/>
  <c r="E9" i="13"/>
  <c r="F9" i="13" s="1"/>
  <c r="E6" i="13"/>
  <c r="E5" i="13"/>
  <c r="F5" i="13" s="1"/>
  <c r="G4" i="13"/>
  <c r="F4" i="13"/>
  <c r="F2" i="13"/>
  <c r="C14" i="10"/>
  <c r="B14" i="10"/>
  <c r="C13" i="10"/>
  <c r="B13" i="10"/>
  <c r="C12" i="10"/>
  <c r="B12" i="10"/>
  <c r="C11" i="10"/>
  <c r="B11" i="10"/>
  <c r="C7" i="10"/>
  <c r="C6" i="10"/>
  <c r="C5" i="10"/>
  <c r="B7" i="10"/>
  <c r="B6" i="10"/>
  <c r="B5" i="10"/>
  <c r="C4" i="10"/>
  <c r="B4" i="10"/>
  <c r="C10" i="10"/>
  <c r="B10" i="10"/>
  <c r="C3" i="10"/>
  <c r="B3" i="10"/>
  <c r="C2" i="10"/>
  <c r="C9" i="10"/>
  <c r="B9" i="10"/>
  <c r="B2" i="10"/>
  <c r="F3" i="13" l="1"/>
  <c r="H3" i="13"/>
  <c r="G2" i="13"/>
  <c r="F11" i="13"/>
  <c r="G11" i="13"/>
  <c r="F8" i="13"/>
  <c r="G8" i="13"/>
  <c r="F7" i="13"/>
  <c r="H7" i="13"/>
  <c r="H13" i="13"/>
  <c r="G13" i="13"/>
  <c r="H10" i="13"/>
  <c r="G10" i="13"/>
  <c r="F10" i="13"/>
  <c r="G9" i="13"/>
  <c r="H9" i="13"/>
  <c r="H6" i="13"/>
  <c r="G6" i="13"/>
  <c r="F6" i="13"/>
  <c r="H5" i="13"/>
  <c r="G5" i="13"/>
  <c r="F3" i="7"/>
  <c r="F4" i="7"/>
  <c r="F5" i="7"/>
  <c r="F6" i="7"/>
  <c r="F2" i="7"/>
  <c r="D3" i="7"/>
  <c r="D4" i="7"/>
  <c r="D5" i="7"/>
  <c r="D6" i="7"/>
  <c r="D2" i="7"/>
  <c r="B2" i="7"/>
  <c r="C3" i="7"/>
  <c r="C4" i="7"/>
  <c r="C5" i="7"/>
  <c r="C6" i="7"/>
  <c r="C2" i="7"/>
  <c r="B6" i="7"/>
  <c r="B3" i="7"/>
  <c r="B4" i="7"/>
  <c r="B5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5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6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<sst xmlns="http://schemas.openxmlformats.org/spreadsheetml/2006/main" count="38401" uniqueCount="8420">
  <si>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</si>
  <si>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</si>
  <si>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</si>
  <si>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</si>
  <si>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</si>
  <si>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</si>
  <si>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</si>
  <si>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</si>
  <si>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</si>
  <si>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</si>
  <si>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</si>
  <si>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</si>
  <si>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</si>
  <si>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</si>
  <si>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</si>
  <si>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</si>
  <si>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</si>
  <si>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</si>
  <si>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</si>
  <si>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</si>
  <si>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</si>
  <si>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</si>
  <si>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</si>
  <si>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</si>
  <si>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</si>
  <si>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</si>
  <si>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</si>
  <si>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</si>
  <si>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</si>
  <si>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</si>
  <si>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</si>
  <si>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</si>
  <si>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</si>
  <si>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</si>
  <si>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</si>
  <si>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</si>
  <si>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</si>
  <si>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</si>
  <si>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</si>
  <si>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</si>
  <si>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</si>
  <si>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</si>
  <si>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</si>
  <si>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</si>
  <si>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</si>
  <si>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</si>
  <si>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</si>
  <si>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</si>
  <si>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</si>
  <si>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</si>
  <si>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</si>
  <si>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</si>
  <si>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</si>
  <si>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</si>
  <si>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</si>
  <si>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</si>
  <si>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</si>
  <si>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</si>
  <si>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</si>
  <si>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</si>
  <si>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</si>
  <si>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</si>
  <si>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</si>
  <si>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</si>
  <si>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</si>
  <si>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</si>
  <si>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</si>
  <si>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</si>
  <si>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</si>
  <si>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</si>
  <si>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</si>
  <si>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</si>
  <si>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</si>
  <si>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</si>
  <si>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</si>
  <si>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</si>
  <si>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</si>
  <si>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</si>
  <si>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</si>
  <si>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</si>
  <si>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</si>
  <si>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</si>
  <si>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</si>
  <si>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</si>
  <si>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</si>
  <si>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</si>
  <si>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</si>
  <si>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</si>
  <si>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</si>
  <si>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</si>
  <si>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</si>
  <si>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</si>
  <si>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</si>
  <si>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</si>
  <si>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</si>
  <si>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</si>
  <si>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</si>
  <si>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</si>
  <si>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</si>
  <si>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</si>
  <si>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</si>
  <si>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</si>
  <si>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</si>
  <si>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</si>
  <si>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</si>
  <si>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</si>
  <si>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</si>
  <si>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</si>
  <si>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</si>
  <si>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</si>
  <si>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</si>
  <si>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</si>
  <si>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</si>
  <si>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</si>
  <si>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</si>
  <si>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</si>
  <si>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</si>
  <si>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</si>
  <si>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</si>
  <si>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</si>
  <si>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</si>
  <si>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</si>
  <si>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</si>
  <si>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</si>
  <si>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</si>
  <si>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</si>
  <si>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</si>
  <si>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</si>
  <si>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</si>
  <si>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</si>
  <si>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</si>
  <si>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</si>
  <si>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</si>
  <si>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</si>
  <si>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</si>
  <si>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</si>
  <si>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</si>
  <si>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</si>
  <si>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</si>
  <si>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</si>
  <si>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</si>
  <si>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</si>
  <si>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</si>
  <si>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</si>
  <si>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</si>
  <si>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</si>
  <si>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</si>
  <si>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</si>
  <si>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</si>
  <si>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</si>
  <si>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</si>
  <si>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</si>
  <si>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</si>
  <si>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</si>
  <si>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</si>
  <si>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</si>
  <si>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</si>
  <si>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</si>
  <si>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</si>
  <si>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</si>
  <si>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</si>
  <si>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</si>
  <si>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</si>
  <si>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</si>
  <si>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</si>
  <si>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</si>
  <si>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</si>
  <si>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</si>
  <si>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</si>
  <si>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</si>
  <si>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</si>
  <si>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</si>
  <si>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</si>
  <si>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</si>
  <si>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</si>
  <si>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</si>
  <si>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</si>
  <si>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</si>
  <si>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</si>
  <si>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</si>
  <si>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</si>
  <si>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</si>
  <si>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</si>
  <si>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</si>
  <si>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</si>
  <si>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</si>
  <si>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</si>
  <si>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</si>
  <si>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</si>
  <si>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</si>
  <si>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</si>
  <si>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</si>
  <si>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</si>
  <si>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</si>
  <si>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</si>
  <si>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</si>
  <si>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</si>
  <si>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</si>
  <si>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</si>
  <si>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</si>
  <si>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</si>
  <si>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</si>
  <si>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</si>
  <si>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</si>
  <si>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</si>
  <si>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</si>
  <si>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</si>
  <si>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</si>
  <si>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</si>
  <si>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</si>
  <si>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</si>
  <si>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</si>
  <si>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</si>
  <si>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</si>
  <si>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</si>
  <si>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</si>
  <si>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</si>
  <si>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</si>
  <si>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</si>
  <si>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</si>
  <si>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</si>
  <si>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</si>
  <si>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</si>
  <si>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</si>
  <si>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</si>
  <si>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</si>
  <si>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</si>
  <si>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</si>
  <si>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</si>
  <si>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</si>
  <si>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</si>
  <si>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</si>
  <si>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</si>
  <si>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</si>
  <si>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</si>
  <si>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</si>
  <si>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</si>
  <si>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</si>
  <si>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</si>
  <si>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</si>
  <si>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</si>
  <si>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</si>
  <si>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</si>
  <si>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</si>
  <si>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</si>
  <si>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</si>
  <si>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</si>
  <si>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</si>
  <si>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</si>
  <si>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</si>
  <si>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</si>
  <si>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</si>
  <si>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</si>
  <si>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</si>
  <si>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</si>
  <si>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</si>
  <si>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</si>
  <si>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</si>
  <si>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</si>
  <si>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</si>
  <si>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</si>
  <si>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</si>
  <si>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</si>
  <si>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</si>
  <si>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</si>
  <si>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</si>
  <si>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</si>
  <si>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</si>
  <si>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</si>
  <si>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</si>
  <si>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</si>
  <si>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</si>
  <si>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</si>
  <si>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</si>
  <si>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</si>
  <si>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</si>
  <si>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</si>
  <si>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</si>
  <si>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</si>
  <si>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</si>
  <si>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</si>
  <si>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</si>
  <si>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</si>
  <si>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</si>
  <si>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</si>
  <si>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</si>
  <si>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</si>
  <si>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</si>
  <si>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</si>
  <si>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</si>
  <si>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</si>
  <si>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</si>
  <si>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</si>
  <si>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</si>
  <si>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</si>
  <si>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</si>
  <si>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</si>
  <si>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</si>
  <si>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</si>
  <si>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</si>
  <si>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</si>
  <si>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</si>
  <si>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</si>
  <si>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</si>
  <si>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</si>
  <si>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</si>
  <si>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</si>
  <si>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</si>
  <si>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</si>
  <si>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</si>
  <si>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</si>
  <si>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</si>
  <si>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</si>
  <si>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</si>
  <si>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</si>
  <si>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</si>
  <si>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</si>
  <si>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</si>
  <si>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</si>
  <si>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</si>
  <si>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</si>
  <si>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</si>
  <si>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</si>
  <si>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</si>
  <si>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</si>
  <si>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</si>
  <si>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</si>
  <si>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</si>
  <si>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</si>
  <si>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</si>
  <si>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</si>
  <si>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</si>
  <si>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</si>
  <si>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</si>
  <si>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</si>
  <si>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</si>
  <si>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</si>
  <si>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</si>
  <si>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</si>
  <si>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</si>
  <si>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</si>
  <si>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</si>
  <si>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</si>
  <si>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</si>
  <si>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</si>
  <si>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</si>
  <si>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</si>
  <si>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</si>
  <si>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</si>
  <si>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</si>
  <si>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</si>
  <si>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</si>
  <si>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</si>
  <si>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</si>
  <si>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</si>
  <si>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</si>
  <si>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</si>
  <si>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</si>
  <si>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</si>
  <si>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</si>
  <si>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</si>
  <si>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</si>
  <si>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</si>
  <si>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</si>
  <si>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</si>
  <si>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</si>
  <si>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</si>
  <si>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</si>
  <si>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</si>
  <si>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</si>
  <si>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</si>
  <si>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</si>
  <si>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</si>
  <si>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</si>
  <si>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</si>
  <si>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</si>
  <si>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</si>
  <si>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</si>
  <si>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</si>
  <si>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</si>
  <si>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</si>
  <si>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</si>
  <si>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</si>
  <si>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</si>
  <si>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</si>
  <si>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</si>
  <si>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</si>
  <si>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</si>
  <si>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</si>
  <si>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</si>
  <si>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</si>
  <si>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</si>
  <si>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</si>
  <si>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</si>
  <si>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</si>
  <si>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</si>
  <si>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</si>
  <si>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</si>
  <si>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</si>
  <si>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</si>
  <si>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</si>
  <si>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</si>
  <si>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</si>
  <si>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</si>
  <si>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</si>
  <si>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</si>
  <si>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</si>
  <si>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</si>
  <si>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</si>
  <si>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</si>
  <si>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</si>
  <si>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</si>
  <si>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</si>
  <si>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</si>
  <si>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</si>
  <si>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</si>
  <si>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</si>
  <si>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</si>
  <si>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</si>
  <si>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</si>
  <si>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</si>
  <si>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</si>
  <si>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</si>
  <si>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</si>
  <si>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</si>
  <si>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</si>
  <si>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</si>
  <si>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</si>
  <si>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</si>
  <si>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</si>
  <si>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</si>
  <si>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</si>
  <si>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</si>
  <si>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</si>
  <si>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</si>
  <si>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</si>
  <si>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</si>
  <si>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</si>
  <si>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</si>
  <si>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</si>
  <si>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</si>
  <si>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</si>
  <si>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</si>
  <si>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</si>
  <si>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</si>
  <si>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</si>
  <si>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</si>
  <si>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</si>
  <si>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</si>
  <si>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</si>
  <si>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</si>
  <si>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</si>
  <si>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</si>
  <si>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</si>
  <si>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</si>
  <si>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</si>
  <si>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</si>
  <si>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</si>
  <si>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</si>
  <si>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</si>
  <si>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</si>
  <si>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</si>
  <si>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</si>
  <si>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</si>
  <si>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</si>
  <si>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</si>
  <si>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</si>
  <si>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</si>
  <si>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</si>
  <si>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</si>
  <si>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</si>
  <si>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</si>
  <si>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</si>
  <si>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</si>
  <si>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</si>
  <si>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</si>
  <si>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</si>
  <si>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</si>
  <si>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</si>
  <si>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</si>
  <si>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</si>
  <si>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</si>
  <si>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</si>
  <si>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</si>
  <si>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</si>
  <si>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</si>
  <si>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</si>
  <si>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</si>
  <si>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</si>
  <si>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</si>
  <si>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</si>
  <si>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</si>
  <si>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</si>
  <si>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</si>
  <si>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</si>
  <si>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</si>
  <si>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</si>
  <si>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</si>
  <si>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</si>
  <si>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</si>
  <si>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</si>
  <si>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</si>
  <si>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</si>
  <si>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</si>
  <si>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</si>
  <si>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</si>
  <si>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</si>
  <si>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</si>
  <si>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</si>
  <si>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</si>
  <si>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</si>
  <si>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</si>
  <si>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</si>
  <si>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</si>
  <si>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</si>
  <si>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</si>
  <si>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</si>
  <si>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</si>
  <si>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</si>
  <si>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</si>
  <si>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</si>
  <si>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</si>
  <si>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</si>
  <si>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</si>
  <si>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</si>
  <si>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</si>
  <si>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</si>
  <si>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</si>
  <si>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</si>
  <si>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</si>
  <si>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</si>
  <si>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</si>
  <si>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</si>
  <si>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</si>
  <si>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</si>
  <si>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</si>
  <si>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</si>
  <si>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</si>
  <si>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</si>
  <si>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</si>
  <si>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</si>
  <si>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</si>
  <si>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</si>
  <si>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</si>
  <si>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</si>
  <si>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</si>
  <si>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</si>
  <si>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</si>
  <si>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</si>
  <si>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</si>
  <si>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</si>
  <si>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</si>
  <si>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</si>
  <si>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</si>
  <si>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</si>
  <si>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</si>
  <si>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</si>
  <si>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</si>
  <si>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</si>
  <si>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</si>
  <si>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</si>
  <si>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</si>
  <si>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</si>
  <si>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</si>
  <si>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</si>
  <si>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</si>
  <si>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</si>
  <si>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</si>
  <si>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</si>
  <si>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</si>
  <si>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</si>
  <si>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</si>
  <si>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</si>
  <si>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</si>
  <si>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</si>
  <si>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</si>
  <si>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</si>
  <si>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</si>
  <si>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</si>
  <si>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</si>
  <si>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</si>
  <si>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</si>
  <si>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</si>
  <si>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</si>
  <si>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</si>
  <si>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</si>
  <si>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</si>
  <si>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</si>
  <si>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</si>
  <si>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</si>
  <si>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</si>
  <si>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</si>
  <si>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</si>
  <si>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</si>
  <si>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</si>
  <si>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</si>
  <si>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</si>
  <si>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</si>
  <si>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</si>
  <si>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</si>
  <si>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</si>
  <si>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</si>
  <si>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</si>
  <si>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</si>
  <si>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</si>
  <si>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</si>
  <si>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</si>
  <si>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</si>
  <si>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</si>
  <si>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</si>
  <si>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</si>
  <si>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</si>
  <si>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</si>
  <si>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</si>
  <si>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</si>
  <si>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</si>
  <si>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</si>
  <si>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</si>
  <si>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</si>
  <si>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</si>
  <si>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</si>
  <si>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</si>
  <si>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</si>
  <si>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</si>
  <si>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</si>
  <si>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</si>
  <si>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</si>
  <si>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</si>
  <si>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</si>
  <si>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</si>
  <si>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</si>
  <si>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</si>
  <si>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</si>
  <si>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</si>
  <si>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</si>
  <si>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</si>
  <si>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</si>
  <si>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</si>
  <si>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</si>
  <si>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</si>
  <si>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</si>
  <si>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</si>
  <si>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</si>
  <si>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</si>
  <si>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</si>
  <si>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</si>
  <si>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</si>
  <si>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</si>
  <si>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</si>
  <si>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</si>
  <si>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</si>
  <si>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</si>
  <si>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</si>
  <si>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</si>
  <si>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</si>
  <si>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</si>
  <si>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</si>
  <si>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</si>
  <si>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</si>
  <si>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</si>
  <si>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</si>
  <si>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</si>
  <si>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</si>
  <si>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</si>
  <si>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</si>
  <si>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</si>
  <si>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</si>
  <si>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</si>
  <si>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</si>
  <si>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</si>
  <si>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</si>
  <si>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</si>
  <si>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</si>
  <si>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</si>
  <si>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</si>
  <si>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</si>
  <si>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</si>
  <si>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</si>
  <si>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</si>
  <si>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</si>
  <si>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</si>
  <si>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</si>
  <si>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</si>
  <si>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</si>
  <si>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</si>
  <si>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</si>
  <si>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</si>
  <si>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</si>
  <si>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</si>
  <si>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</si>
  <si>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</si>
  <si>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</si>
  <si>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</si>
  <si>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</si>
  <si>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</si>
  <si>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</si>
  <si>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</si>
  <si>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</si>
  <si>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</si>
  <si>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</si>
  <si>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</si>
  <si>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</si>
  <si>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</si>
  <si>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</si>
  <si>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</si>
  <si>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</si>
  <si>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</si>
  <si>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</si>
  <si>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</si>
  <si>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</si>
  <si>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</si>
  <si>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</si>
  <si>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</si>
  <si>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</si>
  <si>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</si>
  <si>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</si>
  <si>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</si>
  <si>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</si>
  <si>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</si>
  <si>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</si>
  <si>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</si>
  <si>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</si>
  <si>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</si>
  <si>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</si>
  <si>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</si>
  <si>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</si>
  <si>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</si>
  <si>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</si>
  <si>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</si>
  <si>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</si>
  <si>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</si>
  <si>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</si>
  <si>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</si>
  <si>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</si>
  <si>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</si>
  <si>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</si>
  <si>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</si>
  <si>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</si>
  <si>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</si>
  <si>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</si>
  <si>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</si>
  <si>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</si>
  <si>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</si>
  <si>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</si>
  <si>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</si>
  <si>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</si>
  <si>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</si>
  <si>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</si>
  <si>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</si>
  <si>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</si>
  <si>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</si>
  <si>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</si>
  <si>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</si>
  <si>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</si>
  <si>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</si>
  <si>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</si>
  <si>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</si>
  <si>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</si>
  <si>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</si>
  <si>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</si>
  <si>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</si>
  <si>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</si>
  <si>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</si>
  <si>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</si>
  <si>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</si>
  <si>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</si>
  <si>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</si>
  <si>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</si>
  <si>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</si>
  <si>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</si>
  <si>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</si>
  <si>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</si>
  <si>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</si>
  <si>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</si>
  <si>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</si>
  <si>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</si>
  <si>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</si>
  <si>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</si>
  <si>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</si>
  <si>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</si>
  <si>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</si>
  <si>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</si>
  <si>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</si>
  <si>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</si>
  <si>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</si>
  <si>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</si>
  <si>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</si>
  <si>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</si>
  <si>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</si>
  <si>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</si>
  <si>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</si>
  <si>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</si>
  <si>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</si>
  <si>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</si>
  <si>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</si>
  <si>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</si>
  <si>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</si>
  <si>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</si>
  <si>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</si>
  <si>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</si>
  <si>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</si>
  <si>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</si>
  <si>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</si>
  <si>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</si>
  <si>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</si>
  <si>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</si>
  <si>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</si>
  <si>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</si>
  <si>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</si>
  <si>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</si>
  <si>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</si>
  <si>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</si>
  <si>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</si>
  <si>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</si>
  <si>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</si>
  <si>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</si>
  <si>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</si>
  <si>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</si>
  <si>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</si>
  <si>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</si>
  <si>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</si>
  <si>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</si>
  <si>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</si>
  <si>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</si>
  <si>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</si>
  <si>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</si>
  <si>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</si>
  <si>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</si>
  <si>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</si>
  <si>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</si>
  <si>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</si>
  <si>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</si>
  <si>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</si>
  <si>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</si>
  <si>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</si>
  <si>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</si>
  <si>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</si>
  <si>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</si>
  <si>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</si>
  <si>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</si>
  <si>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</si>
  <si>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</si>
  <si>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</si>
  <si>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</si>
  <si>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</si>
  <si>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</si>
  <si>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</si>
  <si>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</si>
  <si>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</si>
  <si>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</si>
  <si>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</si>
  <si>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</si>
  <si>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</si>
  <si>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</si>
  <si>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</si>
  <si>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</si>
  <si>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</si>
  <si>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</si>
  <si>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</si>
  <si>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</si>
  <si>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</si>
  <si>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</si>
  <si>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</si>
  <si>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</si>
  <si>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</si>
  <si>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</si>
  <si>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</si>
  <si>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</si>
  <si>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</si>
  <si>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</si>
  <si>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</si>
  <si>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</si>
  <si>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</si>
  <si>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</si>
  <si>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</si>
  <si>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</si>
  <si>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</si>
  <si>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</si>
  <si>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</si>
  <si>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</si>
  <si>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</si>
  <si>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</si>
  <si>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</si>
  <si>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</si>
  <si>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</si>
  <si>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</si>
  <si>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</si>
  <si>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</si>
  <si>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</si>
  <si>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</si>
  <si>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</si>
  <si>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</si>
  <si>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</si>
  <si>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</si>
  <si>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</si>
  <si>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</si>
  <si>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</si>
  <si>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</si>
  <si>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</si>
  <si>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</si>
  <si>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</si>
  <si>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</si>
  <si>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</si>
  <si>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</si>
  <si>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</si>
  <si>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</si>
  <si>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</si>
  <si>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</si>
  <si>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</si>
  <si>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</si>
  <si>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</si>
  <si>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</si>
  <si>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</si>
  <si>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</si>
  <si>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</si>
  <si>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</si>
  <si>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</si>
  <si>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</si>
  <si>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</si>
  <si>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</si>
  <si>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</si>
  <si>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</si>
  <si>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</si>
  <si>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</si>
  <si>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</si>
  <si>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</si>
  <si>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</si>
  <si>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</si>
  <si>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</si>
  <si>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</si>
  <si>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</si>
  <si>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</si>
  <si>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</si>
  <si>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</si>
  <si>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</si>
  <si>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</si>
  <si>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</si>
  <si>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</si>
  <si>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</si>
  <si>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</si>
  <si>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</si>
  <si>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</si>
  <si>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</si>
  <si>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</si>
  <si>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</si>
  <si>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</si>
  <si>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</si>
  <si>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</si>
  <si>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</si>
  <si>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</si>
  <si>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</si>
  <si>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</si>
  <si>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</si>
  <si>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</si>
  <si>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</si>
  <si>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</si>
  <si>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</si>
  <si>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</si>
  <si>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</si>
  <si>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</si>
  <si>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</si>
  <si>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</si>
  <si>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</si>
  <si>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</si>
  <si>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</si>
  <si>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</si>
  <si>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</si>
  <si>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</si>
  <si>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</si>
  <si>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</si>
  <si>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</si>
  <si>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</si>
  <si>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</si>
  <si>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</si>
  <si>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</si>
  <si>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</si>
  <si>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</si>
  <si>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</si>
  <si>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</si>
  <si>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</si>
  <si>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</si>
  <si>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</si>
  <si>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</si>
  <si>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</si>
  <si>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</si>
  <si>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</si>
  <si>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</si>
  <si>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</si>
  <si>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</si>
  <si>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</si>
  <si>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</si>
  <si>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</si>
  <si>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</si>
  <si>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</si>
  <si>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</si>
  <si>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</si>
  <si>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</si>
  <si>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</si>
  <si>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</si>
  <si>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</si>
  <si>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</si>
  <si>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</si>
  <si>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</si>
  <si>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</si>
  <si>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</si>
  <si>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</si>
  <si>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</si>
  <si>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</si>
  <si>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</si>
  <si>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</si>
  <si>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</si>
  <si>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</si>
  <si>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</si>
  <si>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</si>
  <si>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</si>
  <si>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</si>
  <si>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</si>
  <si>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</si>
  <si>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</si>
  <si>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</si>
  <si>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</si>
  <si>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</si>
  <si>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</si>
  <si>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</si>
  <si>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</si>
  <si>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</si>
  <si>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</si>
  <si>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</si>
  <si>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</si>
  <si>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</si>
  <si>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</si>
  <si>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</si>
  <si>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</si>
  <si>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</si>
  <si>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</si>
  <si>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</si>
  <si>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</si>
  <si>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</si>
  <si>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</si>
  <si>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</si>
  <si>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</si>
  <si>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</si>
  <si>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</si>
  <si>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</si>
  <si>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</si>
  <si>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</si>
  <si>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</si>
  <si>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</si>
  <si>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</si>
  <si>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</si>
  <si>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</si>
  <si>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</si>
  <si>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</si>
  <si>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</si>
  <si>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</si>
  <si>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</si>
  <si>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</si>
  <si>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</si>
  <si>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</si>
  <si>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</si>
  <si>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</si>
  <si>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</si>
  <si>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</si>
  <si>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</si>
  <si>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</si>
  <si>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</si>
  <si>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</si>
  <si>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</si>
  <si>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</si>
  <si>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</si>
  <si>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</si>
  <si>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</si>
  <si>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</si>
  <si>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</si>
  <si>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</si>
  <si>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</si>
  <si>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</si>
  <si>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</si>
  <si>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</si>
  <si>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</si>
  <si>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</si>
  <si>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</si>
  <si>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</si>
  <si>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</si>
  <si>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</si>
  <si>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</si>
  <si>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</si>
  <si>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</si>
  <si>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</si>
  <si>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</si>
  <si>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</si>
  <si>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</si>
  <si>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</si>
  <si>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</si>
  <si>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</si>
  <si>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</si>
  <si>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</si>
  <si>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</si>
  <si>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</si>
  <si>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</si>
  <si>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</si>
  <si>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</si>
  <si>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</si>
  <si>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</si>
  <si>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</si>
  <si>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</si>
  <si>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</si>
  <si>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</si>
  <si>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</si>
  <si>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</si>
  <si>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</si>
  <si>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</si>
  <si>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</si>
  <si>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</si>
  <si>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</si>
  <si>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</si>
  <si>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</si>
  <si>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</si>
  <si>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</si>
  <si>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</si>
  <si>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</si>
  <si>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</si>
  <si>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</si>
  <si>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</si>
  <si>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</si>
  <si>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</si>
  <si>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</si>
  <si>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</si>
  <si>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</si>
  <si>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</si>
  <si>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</si>
  <si>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</si>
  <si>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</si>
  <si>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</si>
  <si>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</si>
  <si>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</si>
  <si>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</si>
  <si>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</si>
  <si>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</si>
  <si>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</si>
  <si>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</si>
  <si>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</si>
  <si>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</si>
  <si>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</si>
  <si>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</si>
  <si>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</si>
  <si>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</si>
  <si>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</si>
  <si>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</si>
  <si>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</si>
  <si>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</si>
  <si>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</si>
  <si>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</si>
  <si>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</si>
  <si>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</si>
  <si>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</si>
  <si>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</si>
  <si>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</si>
  <si>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</si>
  <si>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</si>
  <si>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</si>
  <si>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</si>
  <si>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</si>
  <si>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</si>
  <si>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</si>
  <si>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</si>
  <si>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</si>
  <si>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</si>
  <si>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</si>
  <si>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</si>
  <si>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</si>
  <si>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</si>
  <si>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</si>
  <si>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</si>
  <si>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</si>
  <si>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</si>
  <si>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</si>
  <si>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</si>
  <si>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</si>
  <si>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</si>
  <si>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</si>
  <si>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</si>
  <si>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</si>
  <si>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</si>
  <si>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</si>
  <si>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</si>
  <si>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</si>
  <si>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</si>
  <si>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</si>
  <si>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</si>
  <si>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</si>
  <si>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</si>
  <si>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</si>
  <si>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</si>
  <si>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</si>
  <si>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</si>
  <si>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</si>
  <si>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</si>
  <si>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</si>
  <si>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</si>
  <si>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</si>
  <si>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</si>
  <si>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</si>
  <si>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</si>
  <si>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</si>
  <si>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</si>
  <si>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</si>
  <si>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</si>
  <si>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</si>
  <si>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</si>
  <si>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</si>
  <si>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</si>
  <si>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</si>
  <si>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</si>
  <si>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</si>
  <si>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</si>
  <si>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</si>
  <si>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</si>
  <si>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</si>
  <si>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</si>
  <si>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</si>
  <si>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</si>
  <si>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</si>
  <si>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</si>
  <si>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</si>
  <si>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</si>
  <si>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</si>
  <si>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</si>
  <si>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</si>
  <si>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</si>
  <si>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</si>
  <si>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</si>
  <si>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</si>
  <si>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</si>
  <si>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</si>
  <si>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</si>
  <si>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</si>
  <si>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</si>
  <si>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</si>
  <si>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</si>
  <si>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</si>
  <si>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</si>
  <si>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</si>
  <si>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</si>
  <si>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</si>
  <si>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</si>
  <si>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</si>
  <si>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</si>
  <si>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</si>
  <si>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</si>
  <si>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</si>
  <si>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</si>
  <si>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</si>
  <si>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</si>
  <si>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</si>
  <si>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</si>
  <si>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</si>
  <si>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</si>
  <si>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</si>
  <si>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</si>
  <si>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</si>
  <si>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</si>
  <si>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</si>
  <si>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</si>
  <si>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</si>
  <si>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</si>
  <si>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</si>
  <si>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</si>
  <si>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</si>
  <si>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</si>
  <si>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</si>
  <si>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</si>
  <si>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</si>
  <si>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</si>
  <si>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</si>
  <si>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</si>
  <si>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</si>
  <si>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</si>
  <si>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</si>
  <si>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</si>
  <si>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</si>
  <si>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</si>
  <si>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</si>
  <si>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</si>
  <si>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</si>
  <si>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</si>
  <si>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</si>
  <si>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</si>
  <si>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</si>
  <si>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</si>
  <si>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</si>
  <si>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</si>
  <si>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</si>
  <si>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</si>
  <si>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</si>
  <si>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</si>
  <si>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</si>
  <si>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</si>
  <si>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</si>
  <si>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</si>
  <si>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</si>
  <si>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</si>
  <si>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</si>
  <si>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</si>
  <si>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</si>
  <si>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</si>
  <si>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</si>
  <si>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</si>
  <si>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</si>
  <si>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</si>
  <si>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</si>
  <si>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</si>
  <si>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</si>
  <si>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</si>
  <si>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</si>
  <si>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</si>
  <si>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</si>
  <si>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</si>
  <si>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</si>
  <si>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</si>
  <si>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</si>
  <si>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</si>
  <si>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</si>
  <si>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</si>
  <si>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</si>
  <si>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</si>
  <si>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</si>
  <si>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</si>
  <si>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</si>
  <si>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</si>
  <si>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</si>
  <si>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</si>
  <si>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</si>
  <si>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</si>
  <si>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</si>
  <si>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</si>
  <si>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</si>
  <si>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</si>
  <si>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</si>
  <si>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</si>
  <si>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</si>
  <si>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</si>
  <si>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</si>
  <si>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</si>
  <si>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</si>
  <si>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</si>
  <si>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</si>
  <si>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</si>
  <si>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</si>
  <si>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</si>
  <si>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</si>
  <si>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</si>
  <si>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</si>
  <si>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</si>
  <si>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</si>
  <si>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</si>
  <si>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</si>
  <si>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</si>
  <si>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</si>
  <si>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</si>
  <si>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</si>
  <si>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</si>
  <si>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</si>
  <si>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</si>
  <si>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</si>
  <si>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</si>
  <si>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</si>
  <si>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</si>
  <si>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</si>
  <si>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</si>
  <si>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</si>
  <si>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</si>
  <si>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</si>
  <si>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</si>
  <si>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</si>
  <si>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</si>
  <si>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</si>
  <si>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</si>
  <si>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</si>
  <si>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</si>
  <si>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</si>
  <si>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</si>
  <si>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</si>
  <si>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</si>
  <si>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</si>
  <si>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</si>
  <si>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</si>
  <si>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</si>
  <si>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</si>
  <si>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</si>
  <si>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</si>
  <si>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</si>
  <si>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</si>
  <si>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</si>
  <si>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</si>
  <si>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</si>
  <si>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</si>
  <si>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</si>
  <si>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</si>
  <si>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</si>
  <si>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</si>
  <si>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</si>
  <si>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</si>
  <si>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</si>
  <si>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</si>
  <si>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</si>
  <si>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</si>
  <si>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</si>
  <si>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</si>
  <si>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</si>
  <si>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</si>
  <si>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</si>
  <si>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</si>
  <si>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</si>
  <si>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</si>
  <si>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</si>
  <si>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</si>
  <si>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</si>
  <si>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</si>
  <si>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</si>
  <si>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</si>
  <si>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</si>
  <si>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</si>
  <si>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</si>
  <si>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</si>
  <si>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</si>
  <si>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</si>
  <si>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</si>
  <si>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</si>
  <si>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</si>
  <si>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</si>
  <si>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</si>
  <si>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</si>
  <si>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</si>
  <si>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</si>
  <si>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</si>
  <si>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</si>
  <si>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</si>
  <si>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</si>
  <si>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</si>
  <si>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</si>
  <si>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</si>
  <si>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</si>
  <si>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</si>
  <si>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</si>
  <si>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</si>
  <si>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</si>
  <si>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</si>
  <si>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</si>
  <si>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</si>
  <si>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</si>
  <si>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</si>
  <si>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</si>
  <si>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</si>
  <si>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</si>
  <si>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</si>
  <si>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</si>
  <si>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</si>
  <si>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</si>
  <si>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</si>
  <si>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</si>
  <si>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</si>
  <si>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</si>
  <si>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</si>
  <si>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</si>
  <si>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</si>
  <si>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</si>
  <si>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</si>
  <si>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</si>
  <si>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</si>
  <si>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</si>
  <si>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</si>
  <si>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</si>
  <si>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</si>
  <si>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</si>
  <si>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</si>
  <si>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</si>
  <si>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</si>
  <si>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</si>
  <si>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</si>
  <si>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</si>
  <si>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</si>
  <si>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</si>
  <si>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</si>
  <si>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</si>
  <si>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</si>
  <si>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</si>
  <si>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</si>
  <si>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</si>
  <si>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</si>
  <si>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</si>
  <si>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</si>
  <si>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</si>
  <si>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</si>
  <si>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</si>
  <si>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</si>
  <si>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</si>
  <si>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</si>
  <si>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</si>
  <si>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</si>
  <si>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</si>
  <si>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</si>
  <si>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</si>
  <si>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</si>
  <si>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</si>
  <si>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</si>
  <si>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</si>
  <si>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</si>
  <si>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</si>
  <si>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</si>
  <si>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</si>
  <si>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</si>
  <si>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</si>
  <si>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</si>
  <si>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</si>
  <si>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</si>
  <si>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</si>
  <si>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</si>
  <si>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</si>
  <si>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</si>
  <si>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</si>
  <si>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</si>
  <si>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</si>
  <si>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</si>
  <si>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</si>
  <si>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</si>
  <si>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</si>
  <si>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</si>
  <si>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</si>
  <si>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</si>
  <si>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</si>
  <si>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</si>
  <si>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</si>
  <si>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</si>
  <si>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</si>
  <si>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</si>
  <si>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</si>
  <si>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</si>
  <si>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</si>
  <si>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</si>
  <si>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</si>
  <si>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</si>
  <si>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</si>
  <si>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</si>
  <si>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</si>
  <si>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</si>
  <si>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</si>
  <si>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</si>
  <si>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</si>
  <si>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</si>
  <si>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</si>
  <si>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</si>
  <si>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</si>
  <si>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</si>
  <si>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</si>
  <si>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</si>
  <si>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</si>
  <si>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</si>
  <si>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</si>
  <si>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</si>
  <si>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</si>
  <si>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</si>
  <si>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</si>
  <si>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</si>
  <si>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</si>
  <si>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</si>
  <si>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</si>
  <si>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</si>
  <si>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</si>
  <si>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</si>
  <si>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</si>
  <si>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</si>
  <si>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</si>
  <si>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</si>
  <si>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</si>
  <si>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</si>
  <si>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</si>
  <si>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</si>
  <si>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</si>
  <si>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</si>
  <si>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</si>
  <si>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</si>
  <si>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</si>
  <si>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</si>
  <si>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</si>
  <si>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</si>
  <si>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</si>
  <si>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</si>
  <si>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</si>
  <si>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</si>
  <si>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</si>
  <si>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</si>
  <si>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</si>
  <si>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</si>
  <si>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</si>
  <si>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</si>
  <si>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</si>
  <si>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</si>
  <si>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</si>
  <si>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</si>
  <si>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</si>
  <si>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</si>
  <si>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</si>
  <si>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</si>
  <si>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</si>
  <si>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</si>
  <si>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</si>
  <si>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</si>
  <si>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</si>
  <si>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</si>
  <si>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</si>
  <si>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</si>
  <si>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</si>
  <si>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</si>
  <si>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</si>
  <si>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</si>
  <si>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</si>
  <si>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</si>
  <si>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</si>
  <si>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</si>
  <si>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</si>
  <si>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</si>
  <si>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</si>
  <si>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</si>
  <si>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</si>
  <si>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</si>
  <si>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</si>
  <si>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</si>
  <si>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</si>
  <si>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</si>
  <si>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</si>
  <si>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</si>
  <si>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</si>
  <si>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</si>
  <si>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</si>
  <si>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</si>
  <si>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</si>
  <si>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</si>
  <si>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</si>
  <si>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</si>
  <si>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</si>
  <si>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</si>
  <si>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</si>
  <si>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</si>
  <si>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</si>
  <si>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</si>
  <si>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</si>
  <si>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</si>
  <si>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</si>
  <si>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</si>
  <si>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</si>
  <si>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</si>
  <si>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</si>
  <si>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</si>
  <si>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</si>
  <si>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</si>
  <si>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</si>
  <si>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</si>
  <si>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</si>
  <si>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</si>
  <si>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</si>
  <si>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</si>
  <si>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</si>
  <si>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</si>
  <si>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</si>
  <si>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</si>
  <si>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</si>
  <si>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</si>
  <si>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</si>
  <si>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</si>
  <si>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</si>
  <si>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</si>
  <si>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</si>
  <si>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</si>
  <si>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</si>
  <si>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</si>
  <si>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</si>
  <si>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</si>
  <si>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</si>
  <si>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</si>
  <si>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</si>
  <si>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</si>
  <si>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</si>
  <si>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</si>
  <si>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</si>
  <si>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</si>
  <si>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</si>
  <si>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</si>
  <si>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</si>
  <si>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</si>
  <si>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</si>
  <si>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</si>
  <si>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</si>
  <si>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</si>
  <si>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</si>
  <si>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</si>
  <si>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</si>
  <si>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</si>
  <si>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</si>
  <si>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</si>
  <si>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</si>
  <si>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</si>
  <si>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</si>
  <si>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</si>
  <si>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</si>
  <si>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</si>
  <si>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</si>
  <si>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</si>
  <si>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</si>
  <si>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</si>
  <si>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</si>
  <si>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</si>
  <si>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</si>
  <si>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</si>
  <si>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</si>
  <si>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</si>
  <si>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</si>
  <si>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</si>
  <si>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</si>
  <si>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</si>
  <si>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</si>
  <si>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</si>
  <si>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</si>
  <si>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</si>
  <si>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</si>
  <si>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</si>
  <si>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</si>
  <si>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</si>
  <si>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</si>
  <si>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</si>
  <si>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</si>
  <si>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</si>
  <si>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</si>
  <si>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</si>
  <si>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</si>
  <si>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</si>
  <si>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</si>
  <si>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</si>
  <si>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</si>
  <si>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</si>
  <si>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</si>
  <si>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</si>
  <si>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</si>
  <si>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</si>
  <si>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</si>
  <si>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</si>
  <si>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</si>
  <si>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</si>
  <si>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</si>
  <si>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</si>
  <si>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</si>
  <si>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</si>
  <si>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</si>
  <si>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</si>
  <si>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</si>
  <si>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</si>
  <si>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</si>
  <si>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</si>
  <si>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</si>
  <si>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</si>
  <si>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</si>
  <si>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</si>
  <si>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</si>
  <si>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</si>
  <si>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</si>
  <si>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</si>
  <si>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</si>
  <si>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</si>
  <si>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</si>
  <si>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</si>
  <si>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</si>
  <si>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</si>
  <si>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</si>
  <si>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</si>
  <si>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</si>
  <si>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</si>
  <si>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</si>
  <si>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</si>
  <si>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</si>
  <si>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</si>
  <si>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</si>
  <si>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</si>
  <si>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</si>
  <si>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</si>
  <si>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</si>
  <si>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</si>
  <si>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</si>
  <si>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</si>
  <si>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</si>
  <si>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</si>
  <si>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</si>
  <si>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</si>
  <si>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</si>
  <si>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</si>
  <si>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</si>
  <si>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</si>
  <si>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</si>
  <si>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</si>
  <si>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</si>
  <si>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</si>
  <si>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</si>
  <si>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</si>
  <si>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</si>
  <si>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</si>
  <si>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</si>
  <si>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</si>
  <si>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</si>
  <si>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</si>
  <si>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</si>
  <si>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</si>
  <si>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</si>
  <si>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</si>
  <si>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</si>
  <si>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</si>
  <si>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</si>
  <si>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</si>
  <si>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</si>
  <si>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</si>
  <si>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</si>
  <si>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</si>
  <si>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</si>
  <si>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</si>
  <si>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</si>
  <si>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</si>
  <si>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</si>
  <si>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</si>
  <si>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</si>
  <si>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</si>
  <si>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</si>
  <si>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</si>
  <si>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</si>
  <si>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</si>
  <si>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</si>
  <si>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</si>
  <si>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</si>
  <si>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</si>
  <si>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</si>
  <si>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</si>
  <si>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</si>
  <si>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</si>
  <si>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</si>
  <si>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</si>
  <si>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</si>
  <si>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</si>
  <si>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</si>
  <si>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</si>
  <si>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</si>
  <si>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</si>
  <si>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</si>
  <si>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</si>
  <si>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</si>
  <si>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</si>
  <si>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</si>
  <si>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</si>
  <si>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</si>
  <si>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</si>
  <si>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</si>
  <si>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</si>
  <si>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</si>
  <si>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</si>
  <si>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</si>
  <si>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</si>
  <si>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</si>
  <si>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</si>
  <si>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</si>
  <si>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</si>
  <si>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</si>
  <si>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</si>
  <si>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</si>
  <si>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</si>
  <si>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</si>
  <si>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</si>
  <si>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</si>
  <si>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</si>
  <si>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</si>
  <si>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</si>
  <si>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</si>
  <si>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</si>
  <si>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</si>
  <si>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</si>
  <si>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</si>
  <si>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</si>
  <si>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</si>
  <si>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</si>
  <si>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</si>
  <si>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</si>
  <si>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</si>
  <si>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</si>
  <si>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</si>
  <si>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</si>
  <si>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</si>
  <si>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</si>
  <si>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</si>
  <si>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</si>
  <si>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</si>
  <si>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</si>
  <si>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</si>
  <si>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</si>
  <si>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</si>
  <si>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</si>
  <si>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</si>
  <si>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</si>
  <si>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</si>
  <si>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</si>
  <si>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</si>
  <si>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</si>
  <si>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</si>
  <si>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</si>
  <si>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</si>
  <si>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</si>
  <si>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</si>
  <si>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</si>
  <si>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</si>
  <si>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</si>
  <si>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</si>
  <si>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</si>
  <si>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</si>
  <si>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</si>
  <si>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</si>
  <si>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</si>
  <si>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</si>
  <si>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</si>
  <si>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</si>
  <si>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</si>
  <si>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</si>
  <si>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</si>
  <si>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</si>
  <si>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</si>
  <si>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</si>
  <si>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</si>
  <si>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</si>
  <si>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</si>
  <si>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</si>
  <si>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</si>
  <si>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</si>
  <si>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</si>
  <si>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</si>
  <si>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</si>
  <si>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</si>
  <si>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</si>
  <si>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</si>
  <si>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</si>
  <si>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</si>
  <si>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</si>
  <si>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</si>
  <si>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</si>
  <si>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</si>
  <si>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</si>
  <si>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</si>
  <si>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</si>
  <si>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</si>
  <si>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</si>
  <si>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</si>
  <si>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</si>
  <si>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</si>
  <si>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</si>
  <si>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</si>
  <si>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</si>
  <si>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</si>
  <si>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</si>
  <si>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</si>
  <si>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</si>
  <si>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</si>
  <si>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</si>
  <si>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</si>
  <si>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</si>
  <si>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</si>
  <si>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</si>
  <si>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</si>
  <si>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</si>
  <si>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</si>
  <si>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</si>
  <si>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</si>
  <si>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</si>
  <si>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</si>
  <si>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</si>
  <si>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</si>
  <si>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</si>
  <si>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</si>
  <si>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</si>
  <si>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</si>
  <si>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</si>
  <si>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</si>
  <si>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</si>
  <si>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</si>
  <si>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</si>
  <si>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</si>
  <si>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</si>
  <si>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</si>
  <si>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</si>
  <si>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</si>
  <si>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</si>
  <si>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</si>
  <si>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</si>
  <si>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</si>
  <si>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</si>
  <si>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</si>
  <si>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</si>
  <si>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</si>
  <si>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</si>
  <si>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</si>
  <si>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</si>
  <si>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</si>
  <si>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</si>
  <si>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</si>
  <si>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</si>
  <si>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</si>
  <si>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</si>
  <si>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</si>
  <si>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</si>
  <si>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</si>
  <si>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</si>
  <si>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</si>
  <si>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</si>
  <si>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</si>
  <si>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</si>
  <si>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</si>
  <si>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</si>
  <si>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</si>
  <si>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</si>
  <si>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</si>
  <si>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</si>
  <si>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</si>
  <si>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</si>
  <si>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</si>
  <si>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</si>
  <si>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</si>
  <si>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</si>
  <si>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</si>
  <si>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</si>
  <si>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</si>
  <si>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</si>
  <si>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</si>
  <si>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</si>
  <si>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</si>
  <si>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</si>
  <si>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</si>
  <si>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</si>
  <si>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</si>
  <si>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</si>
  <si>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</si>
  <si>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</si>
  <si>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</si>
  <si>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</si>
  <si>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</si>
  <si>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</si>
  <si>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</si>
  <si>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</si>
  <si>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</si>
  <si>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</si>
  <si>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</si>
  <si>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</si>
  <si>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</si>
  <si>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</si>
  <si>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</si>
  <si>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</si>
  <si>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</si>
  <si>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</si>
  <si>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</si>
  <si>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</si>
  <si>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</si>
  <si>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</si>
  <si>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</si>
  <si>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</si>
  <si>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</si>
  <si>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</si>
  <si>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</si>
  <si>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</si>
  <si>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</si>
  <si>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</si>
  <si>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</si>
  <si>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</si>
  <si>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</si>
  <si>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</si>
  <si>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</si>
  <si>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</si>
  <si>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</si>
  <si>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</si>
  <si>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</si>
  <si>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</si>
  <si>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</si>
  <si>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</si>
  <si>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</si>
  <si>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</si>
  <si>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</si>
  <si>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</si>
  <si>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</si>
  <si>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</si>
  <si>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</si>
  <si>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</si>
  <si>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</si>
  <si>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</si>
  <si>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</si>
  <si>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</si>
  <si>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</si>
  <si>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</si>
  <si>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</si>
  <si>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</si>
  <si>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</si>
  <si>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</si>
  <si>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</si>
  <si>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</si>
  <si>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</si>
  <si>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</si>
  <si>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</si>
  <si>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</si>
  <si>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</si>
  <si>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</si>
  <si>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</si>
  <si>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</si>
  <si>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</si>
  <si>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</si>
  <si>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</si>
  <si>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</si>
  <si>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</si>
  <si>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</si>
  <si>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</si>
  <si>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</si>
  <si>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</si>
  <si>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</si>
  <si>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</si>
  <si>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</si>
  <si>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</si>
  <si>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</si>
  <si>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</si>
  <si>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</si>
  <si>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</si>
  <si>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</si>
  <si>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</si>
  <si>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</si>
  <si>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</si>
  <si>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</si>
  <si>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</si>
  <si>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</si>
  <si>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</si>
  <si>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</si>
  <si>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</si>
  <si>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</si>
  <si>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</si>
  <si>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</si>
  <si>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</si>
  <si>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</si>
  <si>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</si>
  <si>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</si>
  <si>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</si>
  <si>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</si>
  <si>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</si>
  <si>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</si>
  <si>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</si>
  <si>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</si>
  <si>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</si>
  <si>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</si>
  <si>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</si>
  <si>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</si>
  <si>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</si>
  <si>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</si>
  <si>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</si>
  <si>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</si>
  <si>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</si>
  <si>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</si>
  <si>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</si>
  <si>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</si>
  <si>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</si>
  <si>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</si>
  <si>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</si>
  <si>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</si>
  <si>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</si>
  <si>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</si>
  <si>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</si>
  <si>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</si>
  <si>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</si>
  <si>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</si>
  <si>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</si>
  <si>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</si>
  <si>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</si>
  <si>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</si>
  <si>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</si>
  <si>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</si>
  <si>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</si>
  <si>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</si>
  <si>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</si>
  <si>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</si>
  <si>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</si>
  <si>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</si>
  <si>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</si>
  <si>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</si>
  <si>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</si>
  <si>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</si>
  <si>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</si>
  <si>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</si>
  <si>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</si>
  <si>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</si>
  <si>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</si>
  <si>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</si>
  <si>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</si>
  <si>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</si>
  <si>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</si>
  <si>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</si>
  <si>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</si>
  <si>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</si>
  <si>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</si>
  <si>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</si>
  <si>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</si>
  <si>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</si>
  <si>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</si>
  <si>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</si>
  <si>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</si>
  <si>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</si>
  <si>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</si>
  <si>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</si>
  <si>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</si>
  <si>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</si>
  <si>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</si>
  <si>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</si>
  <si>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</si>
  <si>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</si>
  <si>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</si>
  <si>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</si>
  <si>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</si>
  <si>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</si>
  <si>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</si>
  <si>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</si>
  <si>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</si>
  <si>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</si>
  <si>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</si>
  <si>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</si>
  <si>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</si>
  <si>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</si>
  <si>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</si>
  <si>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</si>
  <si>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</si>
  <si>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</si>
  <si>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</si>
  <si>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</si>
  <si>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</si>
  <si>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</si>
  <si>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</si>
  <si>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</si>
  <si>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</si>
  <si>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</si>
  <si>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</si>
  <si>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</si>
  <si>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</si>
  <si>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</si>
  <si>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</si>
  <si>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</si>
  <si>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</si>
  <si>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</si>
  <si>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</si>
  <si>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</si>
  <si>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</si>
  <si>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</si>
  <si>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</si>
  <si>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</si>
  <si>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</si>
  <si>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</si>
  <si>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</si>
  <si>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</si>
  <si>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</si>
  <si>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</si>
  <si>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</si>
  <si>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</si>
  <si>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</si>
  <si>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</si>
  <si>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</si>
  <si>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</si>
  <si>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</si>
  <si>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</si>
  <si>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</si>
  <si>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</si>
  <si>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</si>
  <si>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</si>
  <si>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</si>
  <si>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</si>
  <si>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</si>
  <si>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</si>
  <si>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</si>
  <si>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</si>
  <si>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</si>
  <si>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</si>
  <si>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</si>
  <si>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</si>
  <si>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</si>
  <si>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</si>
  <si>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</si>
  <si>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</si>
  <si>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</si>
  <si>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</si>
  <si>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</si>
  <si>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</si>
  <si>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</si>
  <si>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</si>
  <si>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</si>
  <si>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</si>
  <si>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</si>
  <si>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</si>
  <si>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</si>
  <si>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</si>
  <si>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</si>
  <si>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</si>
  <si>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</si>
  <si>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</si>
  <si>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</si>
  <si>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</si>
  <si>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</si>
  <si>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</si>
  <si>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</si>
  <si>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</si>
  <si>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</si>
  <si>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</si>
  <si>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</si>
  <si>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</si>
  <si>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</si>
  <si>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</si>
  <si>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</si>
  <si>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</si>
  <si>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</si>
  <si>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</si>
  <si>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</si>
  <si>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</si>
  <si>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</si>
  <si>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</si>
  <si>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</si>
  <si>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</si>
  <si>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</si>
  <si>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</si>
  <si>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</si>
  <si>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</si>
  <si>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</si>
  <si>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</si>
  <si>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</si>
  <si>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</si>
  <si>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</si>
  <si>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</si>
  <si>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</si>
  <si>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</si>
  <si>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</si>
  <si>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</si>
  <si>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</si>
  <si>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</si>
  <si>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</si>
  <si>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</si>
  <si>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</si>
  <si>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</si>
  <si>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</si>
  <si>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</si>
  <si>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</si>
  <si>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</si>
  <si>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</si>
  <si>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</si>
  <si>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</si>
  <si>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</si>
  <si>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</si>
  <si>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</si>
  <si>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</si>
  <si>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</si>
  <si>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</si>
  <si>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</si>
  <si>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</si>
  <si>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</si>
  <si>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</si>
  <si>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</si>
  <si>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</si>
  <si>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</si>
  <si>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</si>
  <si>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</si>
  <si>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</si>
  <si>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</si>
  <si>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</si>
  <si>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</si>
  <si>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</si>
  <si>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</si>
  <si>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</si>
  <si>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</si>
  <si>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</si>
  <si>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</si>
  <si>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</si>
  <si>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</si>
  <si>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</si>
  <si>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</si>
  <si>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</si>
  <si>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</si>
  <si>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</si>
  <si>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</si>
  <si>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</si>
  <si>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</si>
  <si>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</si>
  <si>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</si>
  <si>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</si>
  <si>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</si>
  <si>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</si>
  <si>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</si>
  <si>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</si>
  <si>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</si>
  <si>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</si>
  <si>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</si>
  <si>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</si>
  <si>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</si>
  <si>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</si>
  <si>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</si>
  <si>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</si>
  <si>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</si>
  <si>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</si>
  <si>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</si>
  <si>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</si>
  <si>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</si>
  <si>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</si>
  <si>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</si>
  <si>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</si>
  <si>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</si>
  <si>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</si>
  <si>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</si>
  <si>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</si>
  <si>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</si>
  <si>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</si>
  <si>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</si>
  <si>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</si>
  <si>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</si>
  <si>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</si>
  <si>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</si>
  <si>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</si>
  <si>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</si>
  <si>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</si>
  <si>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</si>
  <si>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</si>
  <si>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</si>
  <si>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</si>
  <si>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</si>
  <si>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</si>
  <si>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</si>
  <si>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</si>
  <si>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</si>
  <si>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</si>
  <si>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</si>
  <si>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</si>
  <si>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</si>
  <si>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</si>
  <si>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</si>
  <si>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</si>
  <si>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</si>
  <si>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</si>
  <si>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</si>
  <si>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</si>
  <si>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</si>
  <si>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</si>
  <si>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</si>
  <si>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</si>
  <si>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</si>
  <si>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</si>
  <si>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</si>
  <si>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</si>
  <si>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</si>
  <si>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</si>
  <si>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</si>
  <si>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</si>
  <si>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</si>
  <si>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</si>
  <si>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</si>
  <si>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</si>
  <si>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</si>
  <si>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</si>
  <si>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</si>
  <si>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</si>
  <si>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</si>
  <si>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</si>
  <si>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</si>
  <si>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</si>
  <si>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</si>
  <si>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</si>
  <si>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</si>
  <si>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</si>
  <si>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</si>
  <si>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</si>
  <si>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</si>
  <si>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</si>
  <si>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</si>
  <si>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</si>
  <si>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</si>
  <si>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</si>
  <si>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</si>
  <si>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</si>
  <si>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</si>
  <si>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</si>
  <si>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</si>
  <si>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</si>
  <si>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</si>
  <si>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</si>
  <si>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</si>
  <si>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</si>
  <si>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</si>
  <si>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</si>
  <si>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</si>
  <si>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</si>
  <si>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</si>
  <si>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</si>
  <si>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</si>
  <si>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</si>
  <si>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</si>
  <si>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</si>
  <si>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</si>
  <si>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</si>
  <si>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</si>
  <si>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</si>
  <si>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</si>
  <si>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</si>
  <si>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</si>
  <si>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</si>
  <si>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</si>
  <si>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</si>
  <si>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</si>
  <si>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</si>
  <si>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</si>
  <si>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</si>
  <si>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</si>
  <si>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</si>
  <si>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</si>
  <si>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</si>
  <si>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</si>
  <si>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</si>
  <si>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</si>
  <si>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</si>
  <si>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</si>
  <si>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</si>
  <si>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</si>
  <si>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</si>
  <si>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</si>
  <si>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</si>
  <si>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</si>
  <si>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</si>
  <si>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</si>
  <si>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</si>
  <si>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</si>
  <si>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</si>
  <si>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</si>
  <si>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</si>
  <si>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</si>
  <si>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</si>
  <si>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</si>
  <si>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</si>
  <si>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</si>
  <si>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</si>
  <si>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</si>
  <si>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</si>
  <si>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</si>
  <si>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</si>
  <si>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</si>
  <si>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</si>
  <si>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</si>
  <si>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</si>
  <si>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</si>
  <si>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</si>
  <si>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</si>
  <si>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</si>
  <si>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</si>
  <si>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</si>
  <si>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</si>
  <si>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</si>
  <si>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</si>
  <si>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</si>
  <si>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</si>
  <si>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</si>
  <si>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</si>
  <si>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</si>
  <si>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</si>
  <si>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</si>
  <si>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</si>
  <si>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</si>
  <si>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</si>
  <si>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</si>
  <si>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</si>
  <si>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</si>
  <si>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</si>
  <si>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</si>
  <si>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</si>
  <si>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</si>
  <si>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</si>
  <si>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</si>
  <si>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</si>
  <si>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</si>
  <si>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</si>
  <si>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</si>
  <si>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</si>
  <si>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</si>
  <si>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</si>
  <si>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</si>
  <si>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</si>
  <si>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</si>
  <si>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</si>
  <si>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</si>
  <si>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</si>
  <si>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</si>
  <si>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</si>
  <si>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</si>
  <si>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</si>
  <si>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</si>
  <si>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</si>
  <si>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</si>
  <si>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</si>
  <si>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</si>
  <si>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</si>
  <si>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</si>
  <si>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</si>
  <si>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</si>
  <si>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</si>
  <si>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</si>
  <si>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</si>
  <si>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</si>
  <si>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</si>
  <si>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</si>
  <si>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</si>
  <si>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</si>
  <si>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</si>
  <si>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</si>
  <si>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</si>
  <si>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</si>
  <si>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</si>
  <si>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</si>
  <si>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</si>
  <si>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</si>
  <si>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</si>
  <si>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</si>
  <si>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</si>
  <si>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</si>
  <si>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</si>
  <si>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</si>
  <si>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</si>
  <si>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</si>
  <si>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</si>
  <si>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</si>
  <si>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</si>
  <si>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</si>
  <si>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</si>
  <si>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</si>
  <si>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</si>
  <si>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</si>
  <si>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</si>
  <si>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</si>
  <si>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</si>
  <si>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</si>
  <si>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</si>
  <si>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</si>
  <si>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</si>
  <si>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</si>
  <si>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</si>
  <si>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</si>
  <si>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</si>
  <si>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</si>
  <si>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</si>
  <si>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</si>
  <si>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</si>
  <si>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</si>
  <si>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</si>
  <si>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</si>
  <si>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</si>
  <si>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</si>
  <si>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</si>
  <si>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</si>
  <si>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</si>
  <si>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</si>
  <si>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</si>
  <si>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</si>
  <si>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</si>
  <si>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</si>
  <si>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</si>
  <si>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</si>
  <si>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</si>
  <si>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</si>
  <si>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</si>
  <si>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</si>
  <si>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</si>
  <si>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</si>
  <si>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</si>
  <si>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</si>
  <si>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</si>
  <si>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</si>
  <si>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</si>
  <si>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</si>
  <si>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</si>
  <si>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</si>
  <si>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</si>
  <si>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</si>
  <si>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</si>
  <si>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</si>
  <si>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</si>
  <si>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</si>
  <si>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</si>
  <si>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</si>
  <si>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</si>
  <si>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</si>
  <si>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</si>
  <si>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</si>
  <si>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</si>
  <si>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</si>
  <si>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</si>
  <si>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</si>
  <si>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</si>
  <si>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</si>
  <si>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</si>
  <si>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</si>
  <si>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</si>
  <si>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</si>
  <si>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</si>
  <si>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</si>
  <si>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</si>
  <si>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</si>
  <si>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</si>
  <si>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</si>
  <si>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</si>
  <si>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</si>
  <si>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</si>
  <si>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</si>
  <si>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</si>
  <si>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</si>
  <si>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</si>
  <si>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</si>
  <si>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</si>
  <si>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</si>
  <si>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</si>
  <si>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</si>
  <si>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</si>
  <si>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</si>
  <si>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</si>
  <si>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</si>
  <si>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</si>
  <si>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</si>
  <si>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</si>
  <si>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</si>
  <si>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</si>
  <si>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</si>
  <si>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</si>
  <si>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</si>
  <si>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</si>
  <si>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</si>
  <si>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</si>
  <si>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</si>
  <si>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</si>
  <si>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</si>
  <si>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</si>
  <si>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</si>
  <si>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</si>
  <si>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</si>
  <si>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</si>
  <si>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</si>
  <si>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</si>
  <si>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</si>
  <si>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</si>
  <si>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</si>
  <si>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</si>
  <si>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</si>
  <si>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</si>
  <si>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</si>
  <si>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</si>
  <si>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</si>
  <si>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</si>
  <si>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</si>
  <si>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</si>
  <si>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</si>
  <si>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</si>
  <si>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</si>
  <si>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</si>
  <si>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</si>
  <si>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</si>
  <si>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</si>
  <si>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</si>
  <si>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</si>
  <si>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</si>
  <si>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</si>
  <si>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</si>
  <si>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</si>
  <si>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</si>
  <si>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</si>
  <si>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</si>
  <si>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</si>
  <si>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</si>
  <si>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</si>
  <si>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</si>
  <si>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</si>
  <si>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</si>
  <si>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</si>
  <si>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</si>
  <si>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</si>
  <si>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</si>
  <si>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</si>
  <si>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</si>
  <si>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</si>
  <si>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</si>
  <si>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</si>
  <si>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</si>
  <si>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</si>
  <si>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</si>
  <si>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</si>
  <si>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</si>
  <si>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</si>
  <si>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</si>
  <si>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</si>
  <si>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</si>
  <si>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</si>
  <si>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</si>
  <si>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</si>
  <si>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</si>
  <si>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</si>
  <si>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</si>
  <si>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</si>
  <si>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</si>
  <si>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</si>
  <si>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</si>
  <si>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</si>
  <si>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</si>
  <si>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</si>
  <si>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</si>
  <si>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</si>
  <si>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</si>
  <si>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</si>
  <si>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</si>
  <si>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</si>
  <si>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</si>
  <si>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</si>
  <si>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</si>
  <si>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</si>
  <si>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</si>
  <si>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</si>
  <si>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</si>
  <si>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</si>
  <si>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</si>
  <si>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</si>
  <si>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</si>
  <si>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</si>
  <si>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</si>
  <si>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</si>
  <si>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</si>
  <si>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</si>
  <si>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</si>
  <si>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</si>
  <si>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</si>
  <si>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</si>
  <si>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</si>
  <si>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</si>
  <si>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</si>
  <si>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</si>
  <si>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</si>
  <si>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</si>
  <si>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</si>
  <si>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</si>
  <si>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</si>
  <si>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</si>
  <si>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</si>
  <si>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</si>
  <si>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</si>
  <si>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</si>
  <si>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</si>
  <si>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</si>
  <si>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</si>
  <si>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</si>
  <si>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</si>
  <si>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</si>
  <si>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</si>
  <si>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</si>
  <si>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</si>
  <si>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</si>
  <si>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</si>
  <si>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</si>
  <si>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</si>
  <si>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</si>
  <si>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</si>
  <si>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</si>
  <si>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</si>
  <si>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</si>
  <si>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</si>
  <si>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</si>
  <si>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</si>
  <si>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</si>
  <si>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</si>
  <si>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</si>
  <si>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</si>
  <si>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</si>
  <si>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</si>
  <si>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</si>
  <si>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</si>
  <si>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</si>
  <si>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</si>
  <si>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</si>
  <si>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</si>
  <si>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</si>
  <si>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</si>
  <si>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</si>
  <si>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</si>
  <si>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</si>
  <si>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</si>
  <si>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</si>
  <si>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</si>
  <si>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</si>
  <si>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</si>
  <si>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</si>
  <si>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</si>
  <si>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</si>
  <si>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</si>
  <si>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</si>
  <si>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</si>
  <si>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</si>
  <si>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</si>
  <si>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</si>
  <si>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</si>
  <si>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</si>
  <si>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</si>
  <si>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</si>
  <si>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</si>
  <si>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</si>
  <si>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</si>
  <si>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</si>
  <si>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</si>
  <si>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</si>
  <si>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</si>
  <si>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</si>
  <si>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</si>
  <si>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</si>
  <si>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</si>
  <si>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</si>
  <si>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</si>
  <si>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</si>
  <si>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</si>
  <si>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</si>
  <si>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</si>
  <si>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</si>
  <si>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</si>
  <si>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</si>
  <si>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</si>
  <si>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</si>
  <si>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</si>
  <si>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</si>
  <si>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</si>
  <si>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</si>
  <si>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</si>
  <si>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</si>
  <si>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</si>
  <si>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</si>
  <si>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</si>
  <si>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</si>
  <si>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</si>
  <si>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</si>
  <si>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</si>
  <si>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</si>
  <si>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</si>
  <si>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</si>
  <si>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</si>
  <si>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</si>
  <si>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</si>
  <si>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</si>
  <si>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</si>
  <si>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</si>
  <si>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</si>
  <si>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</si>
  <si>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</si>
  <si>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</si>
  <si>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</si>
  <si>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</si>
  <si>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</si>
  <si>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</si>
  <si>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</si>
  <si>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</si>
  <si>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</si>
  <si>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</si>
  <si>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</si>
  <si>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</si>
  <si>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</si>
  <si>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</si>
  <si>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</si>
  <si>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</si>
  <si>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</si>
  <si>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</si>
  <si>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</si>
  <si>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</si>
  <si>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</si>
  <si>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</si>
  <si>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</si>
  <si>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</si>
  <si>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</si>
  <si>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</si>
  <si>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</si>
  <si>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</si>
  <si>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</si>
  <si>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</si>
  <si>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</si>
  <si>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</si>
  <si>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</si>
  <si>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</si>
  <si>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</si>
  <si>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</si>
  <si>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</si>
  <si>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</si>
  <si>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</si>
  <si>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</si>
  <si>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</si>
  <si>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</si>
  <si>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</si>
  <si>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</si>
  <si>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</si>
  <si>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</si>
  <si>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</si>
  <si>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</si>
  <si>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</si>
  <si>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</si>
  <si>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</si>
  <si>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</si>
  <si>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</si>
  <si>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</si>
  <si>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</si>
  <si>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</si>
  <si>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</si>
  <si>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</si>
  <si>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</si>
  <si>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</si>
  <si>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</si>
  <si>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</si>
  <si>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</si>
  <si>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</si>
  <si>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</si>
  <si>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</si>
  <si>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</si>
  <si>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</si>
  <si>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</si>
  <si>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</si>
  <si>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</si>
  <si>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</si>
  <si>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</si>
  <si>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</si>
  <si>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</si>
  <si>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</si>
  <si>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</si>
  <si>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</si>
  <si>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</si>
  <si>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</si>
  <si>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</si>
  <si>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</si>
  <si>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</si>
  <si>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</si>
  <si>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</si>
  <si>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</si>
  <si>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</si>
  <si>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</si>
  <si>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</si>
  <si>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</si>
  <si>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</si>
  <si>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</si>
  <si>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</si>
  <si>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</si>
  <si>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</si>
  <si>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</si>
  <si>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</si>
  <si>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</si>
  <si>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</si>
  <si>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</si>
  <si>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</si>
  <si>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</si>
  <si>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</si>
  <si>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</si>
  <si>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</si>
  <si>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</si>
  <si>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</si>
  <si>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</si>
  <si>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</si>
  <si>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</si>
  <si>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</si>
  <si>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</si>
  <si>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</si>
  <si>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</si>
  <si>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</si>
  <si>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</si>
  <si>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</si>
  <si>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</si>
  <si>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</si>
  <si>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</si>
  <si>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</si>
  <si>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</si>
  <si>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</si>
  <si>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</si>
  <si>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</si>
  <si>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</si>
  <si>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</si>
  <si>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</si>
  <si>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</si>
  <si>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</si>
  <si>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</si>
  <si>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</si>
  <si>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</si>
  <si>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</si>
  <si>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</si>
  <si>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</si>
  <si>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</si>
  <si>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</si>
  <si>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</si>
  <si>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</si>
  <si>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</si>
  <si>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</si>
  <si>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</si>
  <si>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</si>
  <si>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</si>
  <si>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</si>
  <si>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</si>
  <si>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</si>
  <si>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</si>
  <si>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</si>
  <si>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</si>
  <si>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</si>
  <si>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</si>
  <si>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</si>
  <si>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</si>
  <si>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</si>
  <si>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</si>
  <si>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</si>
  <si>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</si>
  <si>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</si>
  <si>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</si>
  <si>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</si>
  <si>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</si>
  <si>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</si>
  <si>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</si>
  <si>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</si>
  <si>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</si>
  <si>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</si>
  <si>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</si>
  <si>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</si>
  <si>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</si>
  <si>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</si>
  <si>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</si>
  <si>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</si>
  <si>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</si>
  <si>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</si>
  <si>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</si>
  <si>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</si>
  <si>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</si>
  <si>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</si>
  <si>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</si>
  <si>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</si>
  <si>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</si>
  <si>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</si>
  <si>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</si>
  <si>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</si>
  <si>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</si>
  <si>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</si>
  <si>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</si>
  <si>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</si>
  <si>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</si>
  <si>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</si>
  <si>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</si>
  <si>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</si>
  <si>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</si>
  <si>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</si>
  <si>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</si>
  <si>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</si>
  <si>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</si>
  <si>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</si>
  <si>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</si>
  <si>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</si>
  <si>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</si>
  <si>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</si>
  <si>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</si>
  <si>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</si>
  <si>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</si>
  <si>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</si>
  <si>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</si>
  <si>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</si>
  <si>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</si>
  <si>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</si>
  <si>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</si>
  <si>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</si>
  <si>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</si>
  <si>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</si>
  <si>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</si>
  <si>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</si>
  <si>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</si>
  <si>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</si>
  <si>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</si>
  <si>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</si>
  <si>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</si>
  <si>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</si>
  <si>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</si>
  <si>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</si>
  <si>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</si>
  <si>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</si>
  <si>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</si>
  <si>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</si>
  <si>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</si>
  <si>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</si>
  <si>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</si>
  <si>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</si>
  <si>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</si>
  <si>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</si>
  <si>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</si>
  <si>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</si>
  <si>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</si>
  <si>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</si>
  <si>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</si>
  <si>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</si>
  <si>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</si>
  <si>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</si>
  <si>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</si>
  <si>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</si>
  <si>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</si>
  <si>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</si>
  <si>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</si>
  <si>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</si>
  <si>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</si>
  <si>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</si>
  <si>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</si>
  <si>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</si>
  <si>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</si>
  <si>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</si>
  <si>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</si>
  <si>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</si>
  <si>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</si>
  <si>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</si>
  <si>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</si>
  <si>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</si>
  <si>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</si>
  <si>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</si>
  <si>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</si>
  <si>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</si>
  <si>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</si>
  <si>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</si>
  <si>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</si>
  <si>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</si>
  <si>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</si>
  <si>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</si>
  <si>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</si>
  <si>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</si>
  <si>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</si>
  <si>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</si>
  <si>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</si>
  <si>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</si>
  <si>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</si>
  <si>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</si>
  <si>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</si>
  <si>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</si>
  <si>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</si>
  <si>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</si>
  <si>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</si>
  <si>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</si>
  <si>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</si>
  <si>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</si>
  <si>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</si>
  <si>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</si>
  <si>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</si>
  <si>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</si>
  <si>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</si>
  <si>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</si>
  <si>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</si>
  <si>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</si>
  <si>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</si>
  <si>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</si>
  <si>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</si>
  <si>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</si>
  <si>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</si>
  <si>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</si>
  <si>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</si>
  <si>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</si>
  <si>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</si>
  <si>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</si>
  <si>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</si>
  <si>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</si>
  <si>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</si>
  <si>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</si>
  <si>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</si>
  <si>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</si>
  <si>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</si>
  <si>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</si>
  <si>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</si>
  <si>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</si>
  <si>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</si>
  <si>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</si>
  <si>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</si>
  <si>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</si>
  <si>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</si>
  <si>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</si>
  <si>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</si>
  <si>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</si>
  <si>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</si>
  <si>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</si>
  <si>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</si>
  <si>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</si>
  <si>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</si>
  <si>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</si>
  <si>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</si>
  <si>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</si>
  <si>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</si>
  <si>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</si>
  <si>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</si>
  <si>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</si>
  <si>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</si>
  <si>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</si>
  <si>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</si>
  <si>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</si>
  <si>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</si>
  <si>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</si>
  <si>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</si>
  <si>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</si>
  <si>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</si>
  <si>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</si>
  <si>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</si>
  <si>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</si>
  <si>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</si>
  <si>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</si>
  <si>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</si>
  <si>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</si>
  <si>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</si>
  <si>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</si>
  <si>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</si>
  <si>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</si>
  <si>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</si>
  <si>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</si>
  <si>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</si>
  <si>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</si>
  <si>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</si>
  <si>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</si>
  <si>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</si>
  <si>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</si>
  <si>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</si>
  <si>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</si>
  <si>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</si>
  <si>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</si>
  <si>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</si>
  <si>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</si>
  <si>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</si>
  <si>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</si>
  <si>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</si>
  <si>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</si>
  <si>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</si>
  <si>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</si>
  <si>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</si>
  <si>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</si>
  <si>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</si>
  <si>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</si>
  <si>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</si>
  <si>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</si>
  <si>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</si>
  <si>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</si>
  <si>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</si>
  <si>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</si>
  <si>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</si>
  <si>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</si>
  <si>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</si>
  <si>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</si>
  <si>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</si>
  <si>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</si>
  <si>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</si>
  <si>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</si>
  <si>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</si>
  <si>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</si>
  <si>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</si>
  <si>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</si>
  <si>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</si>
  <si>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</si>
  <si>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</si>
  <si>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</si>
  <si>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</si>
  <si>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</si>
  <si>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</si>
  <si>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</si>
  <si>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</si>
  <si>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</si>
  <si>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</si>
  <si>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</si>
  <si>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</si>
  <si>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</si>
  <si>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</si>
  <si>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</si>
  <si>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</si>
  <si>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</si>
  <si>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</si>
  <si>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</si>
  <si>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</si>
  <si>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</si>
  <si>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</si>
  <si>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</si>
  <si>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</si>
  <si>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</si>
  <si>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</si>
  <si>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</si>
  <si>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</si>
  <si>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</si>
  <si>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</si>
  <si>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</si>
  <si>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</si>
  <si>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</si>
  <si>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</si>
  <si>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</si>
  <si>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</si>
  <si>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</si>
  <si>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</si>
  <si>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</si>
  <si>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</si>
  <si>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</si>
  <si>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</si>
  <si>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</si>
  <si>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</si>
  <si>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</si>
  <si>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</si>
  <si>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</si>
  <si>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</si>
  <si>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</si>
  <si>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</si>
  <si>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</si>
  <si>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</si>
  <si>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</si>
  <si>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</si>
  <si>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</si>
  <si>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</si>
  <si>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</si>
  <si>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</si>
  <si>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</si>
  <si>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</si>
  <si>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</si>
  <si>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</si>
  <si>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</si>
  <si>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</si>
  <si>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</si>
  <si>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</si>
  <si>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</si>
  <si>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</si>
  <si>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</si>
  <si>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</si>
  <si>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</si>
  <si>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</si>
  <si>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</si>
  <si>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</si>
  <si>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</si>
  <si>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</si>
  <si>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</si>
  <si>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</si>
  <si>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</si>
  <si>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</si>
  <si>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</si>
  <si>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</si>
  <si>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</si>
  <si>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</si>
  <si>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</si>
  <si>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</si>
  <si>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</si>
  <si>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</si>
  <si>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</si>
  <si>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</si>
  <si>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</si>
  <si>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</si>
  <si>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</si>
  <si>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</si>
  <si>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</si>
  <si>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</si>
  <si>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</si>
  <si>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</si>
  <si>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</si>
  <si>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</si>
  <si>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</si>
  <si>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</si>
  <si>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</si>
  <si>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</si>
  <si>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</si>
  <si>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</si>
  <si>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</si>
  <si>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</si>
  <si>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</si>
  <si>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</si>
  <si>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</si>
  <si>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</si>
  <si>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</si>
  <si>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</si>
  <si>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</si>
  <si>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</si>
  <si>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</si>
  <si>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</si>
  <si>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</si>
  <si>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</si>
  <si>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</si>
  <si>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</si>
  <si>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</si>
  <si>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</si>
  <si>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</si>
  <si>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</si>
  <si>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</si>
  <si>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</si>
  <si>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</si>
  <si>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</si>
  <si>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</si>
  <si>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</si>
  <si>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</si>
  <si>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</si>
  <si>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</si>
  <si>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</si>
  <si>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</si>
  <si>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</si>
  <si>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</si>
  <si>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</si>
  <si>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</si>
  <si>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</si>
  <si>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</si>
  <si>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</si>
  <si>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</si>
  <si>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</si>
  <si>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</si>
  <si>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</si>
  <si>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</si>
  <si>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</si>
  <si>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</si>
  <si>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</si>
  <si>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</si>
  <si>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</si>
  <si>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</si>
  <si>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</si>
  <si>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</si>
  <si>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</si>
  <si>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</si>
  <si>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</si>
  <si>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</si>
  <si>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</si>
  <si>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</si>
  <si>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</si>
  <si>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</si>
  <si>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</si>
  <si>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</si>
  <si>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</si>
  <si>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</si>
  <si>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</si>
  <si>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</si>
  <si>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</si>
  <si>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</si>
  <si>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</si>
  <si>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</si>
  <si>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</si>
  <si>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</si>
  <si>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</si>
  <si>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</si>
  <si>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</si>
  <si>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</si>
  <si>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</si>
  <si>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</si>
  <si>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</si>
  <si>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</si>
  <si>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</si>
  <si>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</si>
  <si>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</si>
  <si>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</si>
  <si>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</si>
  <si>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</si>
  <si>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</si>
  <si>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</si>
  <si>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</si>
  <si>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</si>
  <si>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</si>
  <si>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</si>
  <si>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</si>
  <si>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</si>
  <si>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</si>
  <si>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</si>
  <si>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</si>
  <si>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</si>
  <si>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</si>
  <si>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</si>
  <si>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</si>
  <si>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</si>
  <si>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</si>
  <si>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</si>
  <si>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</si>
  <si>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</si>
  <si>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</si>
  <si>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</si>
  <si>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</si>
  <si>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</si>
  <si>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</si>
  <si>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</si>
  <si>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</si>
  <si>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</si>
  <si>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</si>
  <si>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</si>
  <si>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</si>
  <si>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</si>
  <si>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</si>
  <si>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</si>
  <si>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</si>
  <si>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</si>
  <si>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</si>
  <si>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</si>
  <si>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</si>
  <si>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</si>
  <si>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</si>
  <si>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</si>
  <si>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</si>
  <si>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</si>
  <si>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</si>
  <si>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</si>
  <si>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</si>
  <si>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</si>
  <si>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</si>
  <si>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</si>
  <si>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</si>
  <si>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</si>
  <si>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</si>
  <si>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</si>
  <si>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</si>
  <si>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</si>
  <si>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</si>
  <si>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</si>
  <si>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</si>
  <si>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</si>
  <si>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</si>
  <si>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</si>
  <si>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</si>
  <si>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</si>
  <si>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</si>
  <si>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</si>
  <si>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</si>
  <si>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</si>
  <si>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</si>
  <si>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</si>
  <si>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</si>
  <si>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</si>
  <si>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</si>
  <si>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</si>
  <si>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</si>
  <si>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</si>
  <si>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</si>
  <si>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</si>
  <si>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</si>
  <si>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</si>
  <si>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</si>
  <si>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</si>
  <si>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</si>
  <si>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</si>
  <si>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</si>
  <si>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</si>
  <si>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</si>
  <si>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</si>
  <si>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</si>
  <si>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</si>
  <si>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</si>
  <si>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</si>
  <si>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</si>
  <si>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</si>
  <si>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</si>
  <si>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</si>
  <si>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</si>
  <si>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</si>
  <si>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</si>
  <si>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</si>
  <si>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</si>
  <si>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</si>
  <si>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</si>
  <si>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</si>
  <si>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</si>
  <si>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</si>
  <si>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</si>
  <si>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</si>
  <si>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</si>
  <si>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</si>
  <si>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</si>
  <si>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</si>
  <si>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</si>
  <si>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</si>
  <si>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</si>
  <si>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</si>
  <si>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</si>
  <si>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</si>
  <si>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</si>
  <si>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</si>
  <si>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</si>
  <si>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</si>
  <si>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</si>
  <si>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</si>
  <si>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</si>
  <si>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</si>
  <si>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</si>
  <si>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</si>
  <si>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</si>
  <si>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</si>
  <si>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</si>
  <si>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</si>
  <si>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</si>
  <si>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</si>
  <si>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</si>
  <si>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</si>
  <si>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</si>
  <si>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</si>
  <si>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</si>
  <si>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</si>
  <si>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</si>
  <si>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</si>
  <si>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</si>
  <si>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</si>
  <si>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</si>
  <si>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</si>
  <si>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</si>
  <si>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</si>
  <si>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</si>
  <si>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</si>
  <si>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</si>
  <si>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</si>
  <si>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</si>
  <si>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</si>
  <si>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</si>
  <si>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</si>
  <si>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</si>
  <si>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</si>
  <si>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</si>
  <si>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</si>
  <si>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</si>
  <si>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</si>
  <si>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</si>
  <si>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</si>
  <si>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</si>
  <si>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</si>
  <si>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</si>
  <si>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</si>
  <si>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</si>
  <si>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</si>
  <si>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</si>
  <si>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</si>
  <si>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</si>
  <si>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</si>
  <si>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</si>
  <si>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</si>
  <si>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</si>
  <si>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</si>
  <si>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</si>
  <si>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</si>
  <si>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</si>
  <si>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</si>
  <si>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</si>
  <si>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</si>
  <si>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</si>
  <si>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</si>
  <si>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</si>
  <si>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</si>
  <si>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</si>
  <si>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</si>
  <si>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</si>
  <si>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</si>
  <si>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</si>
  <si>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</si>
  <si>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</si>
  <si>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</si>
  <si>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</si>
  <si>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</si>
  <si>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</si>
  <si>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</si>
  <si>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</si>
  <si>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</si>
  <si>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</si>
  <si>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</si>
  <si>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</si>
  <si>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</si>
  <si>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</si>
  <si>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</si>
  <si>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</si>
  <si>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</si>
  <si>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</si>
  <si>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</si>
  <si>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</si>
  <si>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</si>
  <si>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</si>
  <si>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</si>
  <si>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</si>
  <si>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</si>
  <si>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</si>
  <si>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</si>
  <si>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</si>
  <si>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</si>
  <si>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</si>
  <si>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</si>
  <si>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</si>
  <si>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</si>
  <si>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</si>
  <si>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</si>
  <si>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</si>
  <si>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</si>
  <si>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</si>
  <si>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</si>
  <si>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</si>
  <si>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</si>
  <si>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</si>
  <si>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</si>
  <si>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</si>
  <si>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</si>
  <si>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</si>
  <si>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</si>
  <si>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</si>
  <si>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</si>
  <si>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</si>
  <si>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</si>
  <si>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</si>
  <si>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</si>
  <si>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</si>
  <si>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</si>
  <si>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</si>
  <si>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</si>
  <si>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</si>
  <si>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</si>
  <si>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</si>
  <si>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</si>
  <si>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</si>
  <si>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</si>
  <si>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</si>
  <si>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</si>
  <si>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</si>
  <si>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</si>
  <si>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</si>
  <si>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</si>
  <si>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</si>
  <si>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</si>
  <si>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</si>
  <si>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</si>
  <si>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</si>
  <si>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</si>
  <si>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</si>
  <si>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</si>
  <si>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</si>
  <si>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</si>
  <si>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</si>
  <si>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</si>
  <si>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</si>
  <si>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</si>
  <si>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</si>
  <si>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</si>
  <si>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</si>
  <si>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</si>
  <si>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</si>
  <si>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</si>
  <si>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</si>
  <si>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</si>
  <si>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</si>
  <si>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</si>
  <si>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</si>
  <si>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</si>
  <si>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</si>
  <si>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</si>
  <si>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</si>
  <si>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</si>
  <si>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</si>
  <si>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</si>
  <si>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</si>
  <si>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</si>
  <si>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</si>
  <si>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</si>
  <si>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</si>
  <si>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</si>
  <si>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</si>
  <si>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</si>
  <si>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</si>
  <si>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</si>
  <si>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</si>
  <si>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</si>
  <si>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</si>
  <si>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</si>
  <si>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</si>
  <si>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</si>
  <si>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</si>
  <si>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</si>
  <si>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</si>
  <si>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</si>
  <si>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</si>
  <si>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</si>
  <si>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</si>
  <si>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</si>
  <si>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</si>
  <si>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</si>
  <si>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</si>
  <si>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</si>
  <si>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</si>
  <si>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</si>
  <si>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</si>
  <si>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</si>
  <si>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</si>
  <si>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</si>
  <si>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</si>
  <si>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</si>
  <si>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</si>
  <si>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</si>
  <si>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</si>
  <si>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</si>
  <si>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</si>
  <si>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</si>
  <si>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</si>
  <si>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</si>
  <si>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</si>
  <si>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</si>
  <si>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</si>
  <si>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</si>
  <si>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</si>
  <si>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</si>
  <si>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</si>
  <si>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</si>
  <si>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</si>
  <si>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</si>
  <si>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</si>
  <si>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</si>
  <si>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</si>
  <si>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</si>
  <si>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</si>
  <si>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</si>
  <si>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</si>
  <si>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</si>
  <si>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</si>
  <si>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</si>
  <si>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</si>
  <si>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</si>
  <si>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</si>
  <si>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</si>
  <si>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</si>
  <si>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</si>
  <si>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</si>
  <si>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</si>
  <si>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</si>
  <si>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</si>
  <si>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</si>
  <si>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</si>
  <si>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</si>
  <si>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</si>
  <si>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</si>
  <si>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</si>
  <si>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</si>
  <si>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</si>
  <si>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</si>
  <si>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</si>
  <si>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</si>
  <si>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</si>
  <si>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</si>
  <si>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</si>
  <si>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</si>
  <si>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</si>
  <si>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</si>
  <si>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</si>
  <si>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</si>
  <si>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</si>
  <si>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</si>
  <si>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</si>
  <si>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</si>
  <si>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</si>
  <si>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</si>
  <si>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</si>
  <si>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</si>
  <si>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</si>
  <si>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</si>
  <si>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</si>
  <si>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</si>
  <si>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</si>
  <si>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</si>
  <si>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</si>
  <si>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</si>
  <si>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</si>
  <si>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</si>
  <si>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</si>
  <si>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</si>
  <si>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</si>
  <si>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</si>
  <si>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</si>
  <si>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</si>
  <si>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</si>
  <si>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</si>
  <si>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</si>
  <si>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</si>
  <si>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</si>
  <si>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</si>
  <si>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</si>
  <si>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</si>
  <si>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</si>
  <si>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</si>
  <si>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</si>
  <si>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</si>
  <si>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</si>
  <si>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</si>
  <si>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</si>
  <si>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</si>
  <si>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</si>
  <si>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</si>
  <si>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</si>
  <si>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</si>
  <si>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</si>
  <si>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</si>
  <si>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</si>
  <si>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</si>
  <si>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</si>
  <si>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</si>
  <si>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</si>
  <si>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</si>
  <si>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</si>
  <si>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</si>
  <si>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</si>
  <si>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</si>
  <si>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</si>
  <si>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</si>
  <si>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</si>
  <si>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</si>
  <si>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</si>
  <si>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</si>
  <si>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</si>
  <si>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</si>
  <si>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</si>
  <si>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</si>
  <si>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</si>
  <si>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</si>
  <si>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</si>
  <si>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</si>
  <si>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</si>
  <si>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</si>
  <si>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</si>
  <si>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</si>
  <si>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</si>
  <si>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</si>
  <si>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</si>
  <si>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</si>
  <si>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</si>
  <si>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</si>
  <si>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</si>
  <si>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</si>
  <si>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</si>
  <si>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</si>
  <si>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</si>
  <si>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</si>
  <si>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</si>
  <si>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</si>
  <si>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</si>
  <si>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</si>
  <si>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</si>
  <si>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</si>
  <si>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</si>
  <si>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</si>
  <si>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</si>
  <si>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</si>
  <si>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</si>
  <si>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</si>
  <si>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</si>
  <si>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</si>
  <si>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</si>
  <si>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</si>
  <si>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</si>
  <si>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</si>
  <si>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</si>
  <si>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</si>
  <si>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</si>
  <si>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</si>
  <si>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</si>
  <si>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</si>
  <si>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</si>
  <si>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</si>
  <si>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</si>
  <si>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</si>
  <si>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</si>
  <si>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</si>
  <si>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</si>
  <si>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</si>
  <si>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</si>
  <si>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</si>
  <si>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</si>
  <si>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</si>
  <si>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</si>
  <si>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</si>
  <si>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</si>
  <si>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</si>
  <si>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</si>
  <si>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</si>
  <si>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</si>
  <si>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</si>
  <si>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</si>
  <si>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</si>
  <si>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</si>
  <si>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</si>
  <si>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</si>
  <si>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</si>
  <si>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</si>
  <si>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</si>
  <si>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</si>
  <si>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</si>
  <si>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</si>
  <si>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</si>
  <si>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</si>
  <si>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</si>
  <si>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</si>
  <si>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</si>
  <si>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</si>
  <si>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</si>
  <si>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</si>
  <si>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</si>
  <si>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</si>
  <si>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</si>
  <si>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</si>
  <si>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</si>
  <si>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</si>
  <si>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</si>
  <si>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</si>
  <si>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</si>
  <si>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</si>
  <si>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</si>
  <si>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</si>
  <si>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</si>
  <si>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</si>
  <si>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</si>
  <si>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</si>
  <si>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</si>
  <si>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</si>
  <si>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</si>
  <si>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</si>
  <si>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</si>
  <si>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</si>
  <si>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</si>
  <si>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</si>
  <si>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</si>
  <si>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</si>
  <si>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</si>
  <si>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</si>
  <si>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</si>
  <si>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</si>
  <si>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</si>
  <si>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</si>
  <si>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</si>
  <si>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</si>
  <si>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</si>
  <si>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</si>
  <si>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</si>
  <si>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</si>
  <si>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</si>
  <si>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</si>
  <si>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</si>
  <si>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</si>
  <si>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</si>
  <si>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</si>
  <si>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</si>
  <si>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</si>
  <si>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</si>
  <si>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</si>
  <si>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</si>
  <si>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</si>
  <si>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</si>
  <si>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</si>
  <si>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</si>
  <si>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</si>
  <si>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</si>
  <si>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</si>
  <si>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</si>
  <si>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</si>
  <si>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</si>
  <si>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</si>
  <si>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</si>
  <si>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</si>
  <si>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</si>
  <si>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</si>
  <si>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</si>
  <si>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</si>
  <si>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</si>
  <si>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</si>
  <si>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</si>
  <si>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</si>
  <si>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</si>
  <si>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</si>
  <si>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</si>
  <si>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</si>
  <si>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</si>
  <si>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</si>
  <si>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</si>
  <si>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</si>
  <si>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</si>
  <si>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</si>
  <si>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</si>
  <si>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</si>
  <si>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</si>
  <si>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</si>
  <si>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</si>
  <si>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</si>
  <si>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</si>
  <si>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</si>
  <si>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</si>
  <si>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</si>
  <si>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</si>
  <si>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</si>
  <si>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</si>
  <si>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</si>
  <si>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</si>
  <si>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</si>
  <si>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</si>
  <si>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</si>
  <si>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</si>
  <si>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</si>
  <si>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</si>
  <si>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</si>
  <si>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</si>
  <si>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</si>
  <si>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</si>
  <si>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</si>
  <si>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</si>
  <si>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</si>
  <si>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</si>
  <si>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</si>
  <si>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</si>
  <si>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</si>
  <si>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</si>
  <si>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</si>
  <si>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</si>
  <si>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</si>
  <si>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</si>
  <si>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</si>
  <si>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</si>
  <si>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</si>
  <si>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</si>
  <si>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</si>
  <si>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</si>
  <si>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</si>
  <si>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</si>
  <si>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</si>
  <si>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</si>
  <si>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</si>
  <si>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</si>
  <si>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</si>
  <si>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</si>
  <si>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</si>
  <si>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</si>
  <si>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</si>
  <si>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</si>
  <si>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</si>
  <si>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</si>
  <si>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</si>
  <si>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</si>
  <si>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</si>
  <si>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</si>
  <si>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</si>
  <si>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</si>
  <si>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</si>
  <si>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</si>
  <si>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</si>
  <si>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</si>
  <si>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</si>
  <si>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</si>
  <si>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</si>
  <si>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</si>
  <si>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</si>
  <si>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</si>
  <si>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</si>
  <si>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</si>
  <si>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</si>
  <si>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</si>
  <si>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</si>
  <si>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</si>
  <si>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</si>
  <si>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</si>
  <si>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</si>
  <si>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</si>
  <si>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</si>
  <si>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</si>
  <si>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</si>
  <si>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</si>
  <si>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</si>
  <si>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</si>
  <si>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</si>
  <si>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</si>
  <si>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</si>
  <si>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</si>
  <si>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</si>
  <si>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</si>
  <si>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</si>
  <si>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</si>
  <si>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</si>
  <si>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</si>
  <si>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</si>
  <si>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</si>
  <si>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</si>
  <si>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</si>
  <si>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</si>
  <si>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</si>
  <si>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</si>
  <si>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</si>
  <si>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</si>
  <si>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</si>
  <si>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</si>
  <si>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</si>
  <si>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</si>
  <si>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</si>
  <si>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</si>
  <si>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</si>
  <si>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</si>
  <si>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</si>
  <si>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</si>
  <si>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</si>
  <si>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</si>
  <si>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</si>
  <si>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</si>
  <si>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</si>
  <si>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</si>
  <si>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</si>
  <si>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</si>
  <si>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</si>
  <si>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</si>
  <si>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</si>
  <si>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</si>
  <si>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</si>
  <si>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</si>
  <si>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</si>
  <si>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</si>
  <si>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</si>
  <si>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</si>
  <si>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</si>
  <si>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</si>
  <si>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</si>
  <si>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</si>
  <si>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</si>
  <si>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</si>
  <si>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</si>
  <si>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</si>
  <si>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</si>
  <si>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</si>
  <si>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</si>
  <si>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</si>
  <si>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</si>
  <si>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</si>
  <si>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</si>
  <si>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</si>
  <si>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</si>
  <si>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</si>
  <si>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</si>
  <si>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</si>
  <si>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</si>
  <si>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</si>
  <si>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</si>
  <si>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</si>
  <si>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</si>
  <si>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</si>
  <si>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</si>
  <si>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</si>
  <si>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</si>
  <si>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</si>
  <si>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</si>
  <si>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</si>
  <si>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</si>
  <si>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</si>
  <si>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</si>
  <si>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</si>
  <si>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</si>
  <si>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</si>
  <si>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</si>
  <si>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</si>
  <si>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</si>
  <si>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</si>
  <si>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</si>
  <si>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</si>
  <si>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</si>
  <si>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</si>
  <si>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</si>
  <si>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</si>
  <si>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</si>
  <si>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</si>
  <si>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</si>
  <si>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</si>
  <si>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</si>
  <si>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</si>
  <si>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</si>
  <si>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</si>
  <si>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</si>
  <si>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</si>
  <si>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</si>
  <si>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</si>
  <si>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</si>
  <si>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</si>
  <si>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</si>
  <si>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</si>
  <si>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</si>
  <si>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</si>
  <si>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</si>
  <si>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</si>
  <si>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</si>
  <si>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</si>
  <si>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</si>
  <si>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</si>
  <si>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</si>
  <si>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</si>
  <si>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</si>
  <si>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</si>
  <si>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</si>
  <si>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</si>
  <si>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</si>
  <si>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</si>
  <si>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</si>
  <si>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</si>
  <si>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</si>
  <si>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</si>
  <si>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</si>
  <si>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</si>
  <si>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</si>
  <si>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</si>
  <si>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</si>
  <si>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</si>
  <si>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</si>
  <si>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</si>
  <si>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</si>
  <si>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</si>
  <si>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</si>
  <si>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</si>
  <si>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</si>
  <si>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</si>
  <si>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</si>
  <si>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</si>
  <si>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</si>
  <si>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</si>
  <si>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</si>
  <si>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</si>
  <si>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</si>
  <si>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</si>
  <si>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</si>
  <si>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</si>
  <si>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</si>
  <si>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</si>
  <si>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</si>
  <si>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</si>
  <si>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</si>
  <si>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</si>
  <si>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</si>
  <si>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</si>
  <si>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</si>
  <si>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</si>
  <si>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</si>
  <si>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</si>
  <si>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</si>
  <si>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</si>
  <si>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</si>
  <si>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</si>
  <si>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</si>
  <si>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</si>
  <si>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</si>
  <si>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</si>
  <si>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</si>
  <si>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</si>
  <si>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</si>
  <si>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</si>
  <si>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</si>
  <si>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</si>
  <si>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</si>
  <si>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</si>
  <si>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</si>
  <si>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</si>
  <si>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</si>
  <si>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</si>
  <si>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</si>
  <si>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</si>
  <si>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</si>
  <si>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</si>
  <si>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</si>
  <si>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</si>
  <si>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</si>
  <si>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</si>
  <si>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</si>
  <si>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</si>
  <si>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</si>
  <si>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</si>
  <si>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</si>
  <si>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</si>
  <si>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</si>
  <si>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</si>
  <si>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</si>
  <si>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</si>
  <si>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</si>
  <si>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</si>
  <si>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</si>
  <si>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</si>
  <si>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</si>
  <si>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</si>
  <si>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</si>
  <si>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</si>
  <si>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</si>
  <si>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</si>
  <si>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</si>
  <si>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</si>
  <si>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</si>
  <si>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</si>
  <si>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</si>
  <si>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</si>
  <si>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</si>
  <si>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</si>
  <si>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</si>
  <si>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</si>
  <si>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</si>
  <si>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</si>
  <si>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</si>
  <si>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</si>
  <si>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</si>
  <si>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</si>
  <si>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</si>
  <si>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</si>
  <si>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</si>
  <si>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</si>
  <si>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</si>
  <si>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</si>
  <si>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</si>
  <si>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</si>
  <si>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</si>
  <si>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</si>
  <si>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</si>
  <si>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</si>
  <si>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</si>
  <si>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</si>
  <si>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</si>
  <si>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</si>
  <si>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</si>
  <si>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</si>
  <si>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</si>
  <si>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</si>
  <si>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</si>
  <si>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</si>
  <si>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</si>
  <si>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</si>
  <si>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</si>
  <si>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</si>
  <si>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</si>
  <si>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</si>
  <si>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</si>
  <si>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</si>
  <si>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</si>
  <si>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</si>
  <si>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</si>
  <si>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</si>
  <si>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</si>
  <si>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</si>
  <si>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</si>
  <si>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</si>
  <si>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</si>
  <si>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</si>
  <si>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</si>
  <si>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</si>
  <si>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</si>
  <si>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</si>
  <si>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</si>
  <si>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</si>
  <si>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</si>
  <si>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</si>
  <si>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</si>
  <si>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</si>
  <si>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</si>
  <si>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</si>
  <si>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</si>
  <si>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</si>
  <si>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</si>
  <si>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</si>
  <si>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</si>
  <si>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</si>
  <si>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</si>
  <si>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</si>
  <si>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</si>
  <si>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</si>
  <si>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</si>
  <si>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</si>
  <si>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</si>
  <si>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</si>
  <si>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</si>
  <si>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</si>
  <si>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</si>
  <si>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</si>
  <si>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</si>
  <si>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</si>
  <si>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</si>
  <si>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</si>
  <si>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</si>
  <si>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</si>
  <si>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</si>
  <si>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</si>
  <si>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</si>
  <si>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</si>
  <si>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</si>
  <si>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</si>
  <si>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</si>
  <si>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</si>
  <si>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</si>
  <si>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</si>
  <si>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</si>
  <si>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</si>
  <si>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</si>
  <si>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</si>
  <si>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</si>
  <si>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</si>
  <si>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</si>
  <si>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</si>
  <si>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</si>
  <si>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</si>
  <si>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</si>
  <si>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</si>
  <si>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</si>
  <si>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</si>
  <si>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</si>
  <si>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</si>
  <si>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</si>
  <si>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</si>
  <si>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</si>
  <si>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</si>
  <si>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</si>
  <si>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</si>
  <si>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</si>
  <si>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</si>
  <si>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</si>
  <si>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</si>
  <si>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</si>
  <si>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</si>
  <si>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</si>
  <si>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</si>
  <si>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</si>
  <si>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</si>
  <si>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</si>
  <si>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</si>
  <si>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</si>
  <si>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</si>
  <si>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</si>
  <si>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</si>
  <si>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</si>
  <si>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</si>
  <si>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</si>
  <si>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</si>
  <si>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</si>
  <si>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</si>
  <si>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</si>
  <si>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</si>
  <si>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</si>
  <si>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</si>
  <si>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</si>
  <si>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</si>
  <si>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</si>
  <si>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</si>
  <si>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</si>
  <si>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</si>
  <si>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</si>
  <si>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</si>
  <si>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</si>
  <si>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</si>
  <si>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</si>
  <si>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</si>
  <si>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</si>
  <si>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</si>
  <si>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</si>
  <si>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</si>
  <si>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</si>
  <si>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</si>
  <si>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</si>
  <si>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</si>
  <si>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</si>
  <si>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</si>
  <si>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</si>
  <si>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</si>
  <si>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</si>
  <si>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</si>
  <si>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</si>
  <si>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</si>
  <si>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</si>
  <si>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</si>
  <si>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</si>
  <si>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</si>
  <si>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</si>
  <si>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</si>
  <si>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</si>
  <si>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</si>
  <si>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</si>
  <si>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</si>
  <si>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</si>
  <si>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</si>
  <si>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</si>
  <si>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</si>
  <si>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</si>
  <si>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</si>
  <si>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</si>
  <si>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</si>
  <si>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</si>
  <si>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</si>
  <si>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</si>
  <si>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</si>
  <si>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</si>
  <si>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</si>
  <si>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</si>
  <si>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</si>
  <si>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</si>
  <si>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</si>
  <si>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</si>
  <si>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</si>
  <si>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</si>
  <si>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</si>
  <si>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</si>
  <si>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</si>
  <si>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</si>
  <si>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</si>
  <si>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</si>
  <si>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</si>
  <si>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</si>
  <si>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</si>
  <si>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</si>
  <si>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</si>
  <si>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</si>
  <si>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</si>
  <si>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</si>
  <si>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</si>
  <si>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</si>
  <si>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</si>
  <si>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</si>
  <si>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</si>
  <si>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</si>
  <si>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</si>
  <si>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</si>
  <si>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</si>
  <si>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</si>
  <si>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</si>
  <si>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</si>
  <si>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</si>
  <si>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</si>
  <si>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</si>
  <si>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</si>
  <si>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</si>
  <si>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</si>
  <si>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</si>
  <si>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</si>
  <si>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</si>
  <si>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</si>
  <si>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</si>
  <si>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</si>
  <si>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</si>
  <si>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</si>
  <si>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</si>
  <si>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</si>
  <si>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</si>
  <si>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</si>
  <si>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</si>
  <si>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</si>
  <si>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</si>
  <si>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</si>
  <si>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</si>
  <si>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</si>
  <si>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</si>
  <si>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</si>
  <si>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</si>
  <si>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</si>
  <si>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</si>
  <si>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</si>
  <si>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</si>
  <si>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</si>
  <si>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</si>
  <si>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</si>
  <si>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</si>
  <si>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</si>
  <si>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</si>
  <si>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</si>
  <si>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</si>
  <si>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</si>
  <si>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</si>
  <si>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</si>
  <si>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</si>
  <si>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</si>
  <si>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</si>
  <si>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</si>
  <si>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</si>
  <si>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</si>
  <si>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</si>
  <si>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</si>
  <si>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</si>
  <si>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</si>
  <si>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</si>
  <si>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</si>
  <si>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</si>
  <si>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</si>
  <si>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</si>
  <si>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</si>
  <si>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</si>
  <si>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</si>
  <si>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</si>
  <si>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</si>
  <si>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</si>
  <si>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</si>
  <si>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</si>
  <si>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</si>
  <si>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</si>
  <si>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</si>
  <si>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</si>
  <si>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</si>
  <si>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</si>
  <si>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</si>
  <si>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</si>
  <si>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</si>
  <si>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</si>
  <si>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</si>
  <si>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</si>
  <si>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</si>
  <si>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</si>
  <si>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</si>
  <si>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</si>
  <si>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</si>
  <si>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</si>
  <si>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</si>
  <si>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</si>
  <si>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</si>
  <si>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</si>
  <si>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</si>
  <si>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</si>
  <si>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</si>
  <si>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</si>
  <si>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</si>
  <si>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</si>
  <si>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</si>
  <si>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</si>
  <si>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</si>
  <si>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</si>
  <si>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</si>
  <si>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</si>
  <si>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</si>
  <si>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</si>
  <si>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</si>
  <si>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</si>
  <si>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</si>
  <si>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</si>
  <si>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</si>
  <si>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</si>
  <si>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</si>
  <si>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</si>
  <si>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</si>
  <si>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</si>
  <si>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</si>
  <si>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</si>
  <si>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</si>
  <si>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</si>
  <si>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</si>
  <si>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</si>
  <si>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</si>
  <si>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</si>
  <si>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</si>
  <si>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</si>
  <si>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</si>
  <si>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</si>
  <si>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</si>
  <si>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</si>
  <si>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</si>
  <si>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</si>
  <si>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</si>
  <si>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</si>
  <si>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</si>
  <si>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</si>
  <si>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</si>
  <si>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</si>
  <si>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</si>
  <si>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</si>
  <si>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</si>
  <si>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</si>
  <si>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</si>
  <si>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</si>
  <si>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</si>
  <si>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</si>
  <si>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</si>
  <si>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</si>
  <si>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</si>
  <si>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</si>
  <si>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</si>
  <si>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</si>
  <si>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</si>
  <si>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</si>
  <si>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</si>
  <si>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</si>
  <si>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</si>
  <si>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</si>
  <si>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</si>
  <si>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</si>
  <si>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</si>
  <si>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</si>
  <si>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</si>
  <si>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</si>
  <si>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</si>
  <si>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</si>
  <si>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</si>
  <si>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</si>
  <si>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</si>
  <si>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</si>
  <si>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</si>
  <si>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</si>
  <si>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</si>
  <si>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</si>
  <si>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</si>
  <si>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</si>
  <si>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</si>
  <si>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</si>
  <si>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</si>
  <si>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</si>
  <si>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</si>
  <si>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</si>
  <si>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</si>
  <si>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</si>
  <si>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</si>
  <si>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</si>
  <si>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</si>
  <si>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</si>
  <si>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</si>
  <si>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</si>
  <si>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</si>
  <si>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</si>
  <si>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</si>
  <si>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</si>
  <si>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</si>
  <si>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</si>
  <si>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</si>
  <si>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</si>
  <si>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</si>
  <si>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</si>
  <si>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</si>
  <si>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</si>
  <si>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</si>
  <si>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</si>
  <si>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</si>
  <si>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</si>
  <si>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</si>
  <si>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</si>
  <si>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</si>
  <si>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</si>
  <si>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</si>
  <si>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</si>
  <si>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</si>
  <si>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</si>
  <si>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</si>
  <si>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</si>
  <si>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</si>
  <si>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</si>
  <si>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</si>
  <si>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</si>
  <si>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</si>
  <si>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</si>
  <si>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</si>
  <si>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</si>
  <si>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</si>
  <si>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</si>
  <si>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</si>
  <si>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</si>
  <si>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</si>
  <si>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</si>
  <si>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</si>
  <si>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</si>
  <si>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</si>
  <si>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</si>
  <si>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</si>
  <si>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</si>
  <si>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</si>
  <si>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</si>
  <si>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</si>
  <si>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</si>
  <si>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</si>
  <si>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</si>
  <si>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</si>
  <si>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</si>
  <si>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</si>
  <si>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</si>
  <si>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</si>
  <si>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</si>
  <si>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</si>
  <si>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</si>
  <si>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</si>
  <si>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</si>
  <si>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</si>
  <si>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</si>
  <si>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</si>
  <si>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</si>
  <si>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</si>
  <si>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</si>
  <si>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</si>
  <si>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</si>
  <si>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</si>
  <si>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</si>
  <si>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</si>
  <si>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</si>
  <si>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</si>
  <si>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</si>
  <si>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</si>
  <si>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</si>
  <si>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</si>
  <si>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</si>
  <si>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</si>
  <si>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</si>
  <si>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</si>
  <si>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</si>
  <si>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</si>
  <si>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</si>
  <si>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</si>
  <si>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</si>
  <si>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</si>
  <si>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</si>
  <si>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</si>
  <si>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</si>
  <si>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</si>
  <si>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</si>
  <si>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</si>
  <si>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</si>
  <si>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</si>
  <si>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</si>
  <si>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</si>
  <si>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</si>
  <si>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</si>
  <si>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</si>
  <si>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</si>
  <si>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</si>
  <si>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</si>
  <si>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</si>
  <si>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</si>
  <si>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</si>
  <si>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</si>
  <si>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</si>
  <si>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</si>
  <si>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</si>
  <si>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</si>
  <si>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</si>
  <si>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</si>
  <si>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</si>
  <si>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</si>
  <si>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</si>
  <si>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</si>
  <si>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</si>
  <si>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</si>
  <si>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</si>
  <si>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</si>
  <si>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</si>
  <si>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</si>
  <si>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</si>
  <si>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</si>
  <si>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</si>
  <si>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</si>
  <si>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</si>
  <si>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</si>
  <si>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</si>
  <si>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</si>
  <si>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</si>
  <si>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</si>
  <si>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</si>
  <si>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</si>
  <si>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</si>
  <si>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</si>
  <si>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</si>
  <si>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</si>
  <si>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</si>
  <si>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</si>
  <si>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</si>
  <si>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</si>
  <si>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</si>
  <si>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</si>
  <si>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</si>
  <si>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</si>
  <si>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</si>
  <si>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</si>
  <si>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</si>
  <si>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</si>
  <si>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</si>
  <si>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</si>
  <si>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</si>
  <si>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</si>
  <si>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</si>
  <si>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</si>
  <si>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</si>
  <si>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</si>
  <si>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</si>
  <si>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</si>
  <si>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</si>
  <si>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</si>
  <si>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</si>
  <si>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</si>
  <si>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</si>
  <si>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</si>
  <si>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</si>
  <si>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</si>
  <si>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</si>
  <si>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</si>
  <si>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</si>
  <si>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</si>
  <si>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</si>
  <si>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</si>
  <si>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</si>
  <si>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</si>
  <si>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</si>
  <si>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</si>
  <si>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</si>
  <si>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</si>
  <si>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</si>
  <si>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</si>
  <si>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</si>
  <si>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</si>
  <si>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</si>
  <si>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</si>
  <si>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</si>
  <si>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</si>
  <si>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</si>
  <si>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</si>
  <si>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</si>
  <si>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</si>
  <si>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</si>
  <si>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</si>
  <si>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</si>
  <si>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</si>
  <si>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</si>
  <si>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</si>
  <si>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</si>
  <si>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</si>
  <si>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</si>
  <si>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</si>
  <si>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</si>
  <si>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</si>
  <si>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</si>
  <si>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</si>
  <si>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</si>
  <si>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</si>
  <si>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</si>
  <si>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</si>
  <si>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</si>
  <si>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</si>
  <si>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</si>
  <si>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</si>
  <si>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</si>
  <si>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</si>
  <si>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</si>
  <si>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</si>
  <si>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</si>
  <si>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</si>
  <si>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</si>
  <si>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</si>
  <si>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</si>
  <si>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</si>
  <si>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</si>
  <si>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</si>
  <si>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</si>
  <si>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</si>
  <si>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</si>
  <si>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</si>
  <si>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</si>
  <si>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</si>
  <si>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</si>
  <si>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</si>
  <si>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</si>
  <si>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</si>
  <si>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</si>
  <si>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</si>
  <si>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</si>
  <si>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</si>
  <si>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</si>
  <si>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</si>
  <si>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</si>
  <si>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</si>
  <si>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</si>
  <si>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</si>
  <si>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</si>
  <si>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</si>
  <si>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</si>
  <si>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</si>
  <si>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</si>
  <si>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</si>
  <si>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</si>
  <si>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</si>
  <si>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</si>
  <si>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</si>
  <si>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</si>
  <si>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</si>
  <si>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</si>
  <si>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</si>
  <si>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</si>
  <si>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</si>
  <si>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</si>
  <si>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</si>
  <si>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</si>
  <si>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</si>
  <si>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</si>
  <si>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</si>
  <si>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</si>
  <si>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</si>
  <si>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</si>
  <si>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</si>
  <si>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</si>
  <si>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</si>
  <si>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</si>
  <si>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</si>
  <si>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</si>
  <si>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</si>
  <si>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</si>
  <si>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</si>
  <si>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</si>
  <si>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</si>
  <si>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</si>
  <si>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</si>
  <si>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</si>
  <si>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</si>
  <si>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</si>
  <si>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</si>
  <si>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</si>
  <si>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</si>
  <si>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</si>
  <si>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</si>
  <si>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</si>
  <si>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</si>
  <si>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</si>
  <si>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</si>
  <si>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</si>
  <si>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</si>
  <si>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</si>
  <si>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</si>
  <si>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</si>
  <si>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</si>
  <si>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</si>
  <si>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</si>
  <si>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</si>
  <si>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</si>
  <si>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</si>
  <si>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</si>
  <si>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</si>
  <si>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</si>
  <si>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</si>
  <si>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</si>
  <si>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</si>
  <si>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</si>
  <si>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</si>
  <si>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</si>
  <si>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</si>
  <si>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</si>
  <si>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</si>
  <si>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</si>
  <si>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</si>
  <si>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</si>
  <si>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</si>
  <si>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</si>
  <si>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</si>
  <si>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</si>
  <si>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</si>
  <si>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</si>
  <si>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</si>
  <si>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</si>
  <si>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</si>
  <si>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</si>
  <si>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</si>
  <si>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</si>
  <si>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</si>
  <si>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</si>
  <si>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</si>
  <si>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</si>
  <si>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</si>
  <si>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</si>
  <si>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</si>
  <si>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</si>
  <si>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</si>
  <si>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</si>
  <si>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</si>
  <si>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</si>
  <si>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</si>
  <si>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</si>
  <si>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</si>
  <si>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</si>
  <si>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</si>
  <si>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</si>
  <si>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</si>
  <si>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</si>
  <si>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</si>
  <si>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</si>
  <si>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</si>
  <si>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</si>
  <si>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</si>
  <si>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</si>
  <si>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</si>
  <si>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</si>
  <si>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</si>
  <si>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</si>
  <si>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</si>
  <si>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</si>
  <si>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</si>
  <si>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</si>
  <si>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</si>
  <si>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</si>
  <si>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</si>
  <si>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</si>
  <si>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</si>
  <si>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</si>
  <si>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</si>
  <si>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</si>
  <si>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</si>
  <si>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</si>
  <si>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</si>
  <si>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</si>
  <si>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</si>
  <si>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</si>
  <si>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</si>
  <si>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</si>
  <si>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</si>
  <si>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</si>
  <si>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</si>
  <si>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</si>
  <si>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</si>
  <si>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</si>
  <si>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</si>
  <si>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</si>
  <si>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</si>
  <si>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</si>
  <si>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</si>
  <si>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</si>
  <si>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</si>
  <si>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</si>
  <si>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</si>
  <si>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</si>
  <si>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</si>
  <si>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</si>
  <si>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</si>
  <si>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</si>
  <si>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</si>
  <si>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</si>
  <si>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</si>
  <si>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</si>
  <si>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</si>
  <si>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</si>
  <si>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</si>
  <si>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</si>
  <si>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</si>
  <si>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</si>
  <si>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</si>
  <si>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</si>
  <si>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</si>
  <si>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</si>
  <si>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</si>
  <si>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</si>
  <si>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</si>
  <si>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</si>
  <si>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</si>
  <si>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</si>
  <si>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</si>
  <si>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</si>
  <si>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</si>
  <si>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</si>
  <si>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</si>
  <si>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</si>
  <si>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</si>
  <si>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</si>
  <si>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</si>
  <si>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</si>
  <si>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</si>
  <si>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</si>
  <si>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</si>
  <si>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</si>
  <si>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</si>
  <si>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</si>
  <si>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</si>
  <si>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</si>
  <si>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</si>
  <si>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</si>
  <si>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</si>
  <si>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</si>
  <si>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</si>
  <si>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</si>
  <si>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</si>
  <si>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</si>
  <si>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</si>
  <si>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</si>
  <si>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</si>
  <si>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</si>
  <si>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</si>
  <si>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</si>
  <si>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</si>
  <si>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</si>
  <si>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</si>
  <si>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</si>
  <si>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</si>
  <si>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</si>
  <si>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</si>
  <si>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</si>
  <si>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</si>
  <si>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</si>
  <si>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</si>
  <si>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</si>
  <si>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</si>
  <si>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</si>
  <si>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</si>
  <si>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</si>
  <si>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</si>
  <si>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</si>
  <si>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</si>
  <si>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</si>
  <si>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</si>
  <si>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</si>
  <si>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</si>
  <si>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</si>
  <si>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</si>
  <si>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</si>
  <si>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</si>
  <si>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</si>
  <si>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</si>
  <si>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</si>
  <si>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</si>
  <si>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</si>
  <si>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</si>
  <si>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</si>
  <si>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</si>
  <si>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</si>
  <si>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</si>
  <si>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</si>
  <si>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</si>
  <si>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</si>
  <si>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</si>
  <si>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</si>
  <si>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</si>
  <si>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</si>
  <si>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</si>
  <si>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</si>
  <si>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</si>
  <si>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</si>
  <si>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</si>
  <si>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</si>
  <si>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</si>
  <si>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</si>
  <si>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</si>
  <si>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</si>
  <si>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</si>
  <si>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</si>
  <si>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</si>
  <si>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</si>
  <si>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</si>
  <si>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</si>
  <si>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</si>
  <si>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</si>
  <si>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</si>
  <si>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</si>
  <si>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</si>
  <si>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</si>
  <si>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</si>
  <si>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</si>
  <si>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</si>
  <si>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</si>
  <si>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</si>
  <si>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</si>
  <si>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</si>
  <si>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</si>
  <si>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</si>
  <si>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</si>
  <si>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</si>
  <si>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</si>
  <si>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</si>
  <si>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</si>
  <si>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</si>
  <si>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</si>
  <si>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</si>
  <si>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</si>
  <si>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</si>
  <si>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</si>
  <si>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</si>
  <si>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</si>
  <si>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</si>
  <si>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</si>
  <si>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</si>
  <si>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</si>
  <si>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</si>
  <si>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</si>
  <si>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</si>
  <si>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</si>
  <si>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</si>
  <si>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</si>
  <si>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</si>
  <si>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</si>
  <si>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</si>
  <si>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</si>
  <si>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</si>
  <si>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</si>
  <si>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</si>
  <si>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</si>
  <si>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</si>
  <si>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</si>
  <si>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</si>
  <si>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</si>
  <si>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</si>
  <si>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</si>
  <si>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</si>
  <si>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</si>
  <si>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</si>
  <si>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</si>
  <si>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</si>
  <si>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</si>
  <si>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</si>
  <si>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</si>
  <si>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</si>
  <si>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</si>
  <si>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</si>
  <si>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</si>
  <si>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</si>
  <si>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</si>
  <si>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</si>
  <si>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</si>
  <si>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</si>
  <si>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</si>
  <si>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</si>
  <si>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</si>
  <si>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</si>
  <si>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</si>
  <si>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</si>
  <si>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</si>
  <si>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</si>
  <si>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</si>
  <si>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</si>
  <si>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</si>
  <si>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</si>
  <si>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</si>
  <si>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</si>
  <si>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</si>
  <si>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</si>
  <si>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</si>
  <si>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</si>
  <si>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</si>
  <si>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</si>
  <si>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</si>
  <si>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</si>
  <si>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</si>
  <si>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</si>
  <si>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</si>
  <si>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</si>
  <si>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</si>
  <si>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</si>
  <si>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</si>
  <si>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</si>
  <si>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</si>
  <si>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</si>
  <si>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</si>
  <si>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</si>
  <si>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</si>
  <si>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</si>
  <si>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</si>
  <si>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</si>
  <si>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</si>
  <si>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</si>
  <si>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</si>
  <si>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</si>
  <si>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</si>
  <si>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</si>
  <si>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</si>
  <si>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</si>
  <si>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</si>
  <si>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</si>
  <si>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</si>
  <si>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</si>
  <si>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</si>
  <si>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</si>
  <si>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</si>
  <si>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</si>
  <si>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</si>
  <si>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</si>
  <si>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</si>
  <si>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</si>
  <si>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</si>
  <si>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</si>
  <si>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</si>
  <si>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</si>
  <si>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</si>
  <si>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</si>
  <si>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</si>
  <si>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</si>
  <si>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</si>
  <si>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</si>
  <si>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</si>
  <si>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</si>
  <si>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</si>
  <si>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</si>
  <si>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</si>
  <si>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</si>
  <si>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</si>
  <si>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</si>
  <si>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</si>
  <si>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</si>
  <si>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</si>
  <si>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</si>
  <si>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</si>
  <si>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</si>
  <si>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</si>
  <si>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</si>
  <si>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</si>
  <si>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</si>
  <si>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</si>
  <si>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</si>
  <si>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</si>
  <si>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</si>
  <si>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</si>
  <si>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</si>
  <si>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</si>
  <si>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</si>
  <si>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</si>
  <si>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</si>
  <si>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</si>
  <si>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</si>
  <si>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</si>
  <si>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</si>
  <si>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</si>
  <si>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</si>
  <si>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</si>
  <si>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</si>
  <si>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</si>
  <si>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</si>
  <si>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</si>
  <si>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</si>
  <si>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</si>
  <si>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</si>
  <si>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</si>
  <si>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</si>
  <si>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</si>
  <si>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</si>
  <si>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</si>
  <si>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</si>
  <si>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</si>
  <si>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</si>
  <si>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</si>
  <si>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</si>
  <si>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</si>
  <si>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</si>
  <si>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</si>
  <si>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</si>
  <si>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</si>
  <si>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</si>
  <si>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</si>
  <si>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</si>
  <si>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</si>
  <si>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</si>
  <si>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</si>
  <si>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</si>
  <si>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</si>
  <si>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</si>
  <si>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</si>
  <si>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</si>
  <si>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</si>
  <si>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</si>
  <si>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</si>
  <si>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</si>
  <si>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</si>
  <si>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</si>
  <si>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</si>
  <si>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</si>
  <si>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</si>
  <si>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</si>
  <si>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</si>
  <si>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</si>
  <si>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</si>
  <si>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</si>
  <si>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</si>
  <si>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</si>
  <si>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</si>
  <si>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</si>
  <si>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</si>
  <si>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</si>
  <si>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</si>
  <si>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</si>
  <si>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</si>
  <si>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</si>
  <si>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</si>
  <si>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</si>
  <si>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</si>
  <si>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</si>
  <si>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</si>
  <si>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</si>
  <si>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</si>
  <si>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</si>
  <si>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</si>
  <si>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</si>
  <si>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</si>
  <si>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</si>
  <si>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</si>
  <si>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</si>
  <si>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</si>
  <si>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</si>
  <si>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</si>
  <si>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</si>
  <si>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</si>
  <si>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</si>
  <si>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</si>
  <si>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</si>
  <si>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</si>
  <si>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</si>
  <si>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</si>
  <si>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</si>
  <si>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</si>
  <si>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</si>
  <si>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</si>
  <si>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</si>
  <si>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</si>
  <si>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</si>
  <si>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</si>
  <si>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</si>
  <si>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</si>
  <si>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</si>
  <si>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</si>
  <si>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</si>
  <si>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</si>
  <si>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</si>
  <si>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</si>
  <si>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</si>
  <si>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</si>
  <si>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</si>
  <si>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</si>
  <si>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</si>
  <si>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</si>
  <si>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</si>
  <si>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</si>
  <si>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</si>
  <si>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</si>
  <si>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</si>
  <si>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</si>
  <si>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</si>
  <si>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</si>
  <si>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</si>
  <si>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</si>
  <si>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</si>
  <si>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</si>
  <si>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</si>
  <si>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</si>
  <si>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</si>
  <si>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</si>
  <si>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</si>
  <si>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</si>
  <si>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</si>
  <si>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</si>
  <si>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</si>
  <si>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</si>
  <si>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</si>
  <si>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</si>
  <si>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</si>
  <si>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</si>
  <si>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</si>
  <si>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</si>
  <si>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</si>
  <si>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</si>
  <si>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</si>
  <si>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</si>
  <si>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</si>
  <si>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</si>
  <si>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</si>
  <si>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</si>
  <si>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</si>
  <si>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</si>
  <si>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</si>
  <si>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</si>
  <si>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</si>
  <si>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</si>
  <si>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</si>
  <si>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</si>
  <si>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</si>
  <si>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</si>
  <si>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</si>
  <si>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</si>
  <si>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</si>
  <si>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</si>
  <si>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</si>
  <si>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</si>
  <si>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</si>
  <si>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</si>
  <si>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</si>
  <si>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</si>
  <si>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</si>
  <si>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</si>
  <si>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</si>
  <si>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</si>
  <si>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</si>
  <si>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</si>
  <si>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</si>
  <si>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</si>
  <si>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</si>
  <si>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</si>
  <si>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</si>
  <si>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</si>
  <si>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</si>
  <si>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</si>
  <si>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</si>
  <si>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</si>
  <si>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</si>
  <si>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</si>
  <si>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</si>
  <si>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</si>
  <si>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</si>
  <si>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</si>
  <si>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</si>
  <si>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</si>
  <si>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</si>
  <si>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</si>
  <si>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</si>
  <si>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</si>
  <si>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</si>
  <si>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</si>
  <si>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</si>
  <si>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</si>
  <si>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</si>
  <si>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</si>
  <si>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</si>
  <si>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</si>
  <si>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</si>
  <si>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</si>
  <si>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</si>
  <si>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</si>
  <si>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</si>
  <si>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</si>
  <si>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</si>
  <si>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</si>
  <si>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</si>
  <si>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</si>
  <si>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</si>
  <si>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</si>
  <si>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</si>
  <si>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</si>
  <si>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</si>
  <si>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</si>
  <si>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</si>
  <si>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</si>
  <si>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</si>
  <si>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</si>
  <si>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</si>
  <si>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</si>
  <si>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</si>
  <si>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</si>
  <si>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</si>
  <si>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</si>
  <si>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</si>
  <si>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</si>
  <si>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</si>
  <si>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</si>
  <si>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</si>
  <si>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</si>
  <si>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</si>
  <si>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</si>
  <si>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</si>
  <si>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</si>
  <si>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</si>
  <si>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</si>
  <si>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</si>
  <si>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</si>
  <si>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</si>
  <si>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</si>
  <si>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</si>
  <si>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</si>
  <si>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</si>
  <si>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</si>
  <si>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</si>
  <si>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</si>
  <si>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</si>
  <si>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</si>
  <si>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</si>
  <si>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</si>
  <si>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</si>
  <si>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</si>
  <si>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</si>
  <si>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</si>
  <si>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</si>
  <si>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</si>
  <si>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</si>
  <si>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</si>
  <si>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</si>
  <si>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</si>
  <si>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</si>
  <si>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</si>
  <si>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</si>
  <si>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</si>
  <si>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</si>
  <si>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</si>
  <si>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</si>
  <si>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</si>
  <si>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</si>
  <si>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</si>
  <si>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</si>
  <si>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</si>
  <si>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</si>
  <si>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</si>
  <si>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</si>
  <si>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</si>
  <si>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</si>
  <si>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</si>
  <si>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</si>
  <si>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</si>
  <si>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</si>
  <si>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</si>
  <si>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</si>
  <si>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</si>
  <si>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</si>
  <si>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</si>
  <si>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</si>
  <si>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</si>
  <si>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</si>
  <si>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</si>
  <si>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</si>
  <si>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</si>
  <si>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</si>
  <si>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</si>
  <si>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</si>
  <si>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</si>
  <si>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</si>
  <si>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</si>
  <si>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</si>
  <si>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</si>
  <si>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</si>
  <si>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</si>
  <si>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</si>
  <si>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</si>
  <si>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</si>
  <si>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</si>
  <si>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</si>
  <si>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</si>
  <si>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</si>
  <si>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</si>
  <si>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</si>
  <si>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</si>
  <si>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</si>
  <si>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</si>
  <si>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</si>
  <si>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</si>
  <si>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</si>
  <si>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</si>
  <si>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</si>
  <si>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</si>
  <si>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</si>
  <si>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</si>
  <si>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</si>
  <si>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</si>
  <si>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</si>
  <si>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</si>
  <si>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</si>
  <si>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</si>
  <si>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</si>
  <si>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</si>
  <si>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</si>
  <si>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</si>
  <si>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</si>
  <si>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</si>
  <si>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</si>
  <si>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</si>
  <si>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</si>
  <si>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</si>
  <si>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</si>
  <si>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</si>
  <si>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</si>
  <si>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</si>
  <si>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</si>
  <si>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</si>
  <si>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</si>
  <si>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</si>
  <si>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</si>
  <si>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</si>
  <si>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</si>
  <si>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</si>
  <si>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</si>
  <si>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</si>
  <si>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</si>
  <si>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</si>
  <si>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</si>
  <si>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</si>
  <si>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</si>
  <si>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</si>
  <si>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</si>
  <si>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</si>
  <si>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</si>
  <si>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</si>
  <si>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</si>
  <si>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</si>
  <si>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</si>
  <si>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</si>
  <si>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</si>
  <si>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</si>
  <si>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</si>
  <si>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</si>
  <si>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</si>
  <si>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</si>
  <si>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</si>
  <si>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</si>
  <si>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</si>
  <si>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</si>
  <si>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</si>
  <si>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</si>
  <si>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</si>
  <si>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</si>
  <si>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</si>
  <si>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</si>
  <si>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</si>
  <si>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</si>
  <si>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</si>
  <si>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</si>
  <si>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</si>
  <si>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</si>
  <si>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</si>
  <si>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</si>
  <si>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</si>
  <si>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</si>
  <si>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</si>
  <si>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</si>
  <si>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</si>
  <si>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</si>
  <si>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</si>
  <si>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</si>
  <si>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</si>
  <si>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</si>
  <si>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</si>
  <si>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</si>
  <si>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</si>
  <si>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</si>
  <si>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</si>
  <si>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</si>
  <si>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</si>
  <si>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</si>
  <si>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</si>
  <si>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</si>
  <si>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</si>
  <si>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</si>
  <si>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</si>
  <si>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</si>
  <si>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</si>
  <si>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</si>
  <si>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</si>
  <si>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</si>
  <si>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</si>
  <si>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</si>
  <si>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</si>
  <si>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</si>
  <si>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</si>
  <si>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</si>
  <si>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</si>
  <si>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</si>
  <si>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</si>
  <si>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</si>
  <si>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</si>
  <si>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</si>
  <si>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</si>
  <si>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</si>
  <si>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</si>
  <si>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</si>
  <si>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</si>
  <si>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</si>
  <si>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</si>
  <si>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</si>
  <si>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</si>
  <si>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</si>
  <si>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</si>
  <si>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</si>
  <si>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</si>
  <si>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</si>
  <si>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</si>
  <si>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</si>
  <si>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</si>
  <si>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</si>
  <si>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</si>
  <si>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</si>
  <si>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</si>
  <si>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</si>
  <si>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</si>
  <si>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</si>
  <si>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</si>
  <si>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</si>
  <si>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</si>
  <si>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</si>
  <si>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</si>
  <si>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</si>
  <si>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</si>
  <si>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</si>
  <si>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</si>
  <si>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</si>
  <si>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</si>
  <si>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</si>
  <si>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</si>
  <si>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</si>
  <si>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</si>
  <si>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</si>
  <si>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</si>
  <si>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</si>
  <si>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</si>
  <si>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</si>
  <si>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</si>
  <si>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</si>
  <si>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</si>
  <si>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</si>
  <si>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</si>
  <si>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</si>
  <si>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</si>
  <si>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</si>
  <si>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</si>
  <si>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</si>
  <si>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</si>
  <si>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</si>
  <si>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</si>
  <si>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</si>
  <si>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</si>
  <si>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</si>
  <si>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</si>
  <si>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</si>
  <si>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</si>
  <si>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</si>
  <si>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</si>
  <si>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</si>
  <si>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</si>
  <si>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</si>
  <si>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</si>
  <si>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</si>
  <si>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</si>
  <si>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</si>
  <si>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</si>
  <si>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</si>
  <si>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</si>
  <si>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</si>
  <si>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</si>
  <si>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</si>
  <si>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</si>
  <si>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</si>
  <si>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</si>
  <si>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</si>
  <si>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</si>
  <si>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</si>
  <si>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</si>
  <si>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</si>
  <si>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</si>
  <si>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</si>
  <si>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</si>
  <si>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</si>
  <si>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</si>
  <si>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</si>
  <si>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</si>
  <si>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</si>
  <si>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</si>
  <si>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</si>
  <si>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</si>
  <si>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</si>
  <si>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</si>
  <si>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</si>
  <si>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</si>
  <si>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</si>
  <si>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</si>
  <si>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</si>
  <si>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</si>
  <si>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</si>
  <si>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</si>
  <si>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</si>
  <si>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</si>
  <si>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</si>
  <si>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</si>
  <si>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</si>
  <si>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</si>
  <si>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</si>
  <si>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</si>
  <si>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</si>
  <si>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</si>
  <si>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</si>
  <si>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</si>
  <si>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</si>
  <si>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</si>
  <si>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</si>
  <si>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</si>
  <si>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</si>
  <si>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</si>
  <si>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</si>
  <si>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</si>
  <si>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</si>
  <si>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</si>
  <si>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</si>
  <si>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</si>
  <si>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</si>
  <si>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</si>
  <si>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</si>
  <si>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</si>
  <si>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</si>
  <si>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</si>
  <si>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</si>
  <si>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</si>
  <si>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</si>
  <si>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</si>
  <si>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</si>
  <si>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</si>
  <si>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</si>
  <si>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</si>
  <si>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</si>
  <si>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</si>
  <si>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</si>
  <si>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</si>
  <si>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</si>
  <si>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</si>
  <si>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</si>
  <si>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</si>
  <si>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</si>
  <si>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</si>
  <si>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</si>
  <si>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</si>
  <si>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</si>
  <si>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</si>
  <si>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</si>
  <si>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</si>
  <si>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</si>
  <si>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</si>
  <si>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</si>
  <si>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</si>
  <si>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</si>
  <si>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</si>
  <si>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</si>
  <si>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</si>
  <si>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</si>
  <si>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</si>
  <si>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</si>
  <si>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</si>
  <si>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</si>
  <si>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</si>
  <si>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</si>
  <si>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</si>
  <si>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</si>
  <si>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</si>
  <si>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</si>
  <si>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</si>
  <si>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</si>
  <si>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</si>
  <si>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</si>
  <si>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</si>
  <si>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</si>
  <si>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</si>
  <si>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</si>
  <si>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</si>
  <si>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</si>
  <si>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</si>
  <si>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</si>
  <si>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</si>
  <si>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</si>
  <si>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</si>
  <si>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</si>
  <si>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</si>
  <si>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</si>
  <si>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</si>
  <si>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</si>
  <si>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</si>
  <si>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</si>
  <si>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</si>
  <si>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</si>
  <si>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</si>
  <si>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</si>
  <si>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</si>
  <si>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</si>
  <si>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</si>
  <si>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</si>
  <si>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</si>
  <si>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</si>
  <si>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</si>
  <si>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</si>
  <si>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</si>
  <si>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</si>
  <si>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</si>
  <si>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</si>
  <si>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</si>
  <si>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</si>
  <si>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</si>
  <si>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</si>
  <si>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</si>
  <si>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</si>
  <si>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</si>
  <si>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</si>
  <si>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</si>
  <si>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</si>
  <si>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</si>
  <si>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</si>
  <si>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</si>
  <si>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</si>
  <si>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</si>
  <si>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</si>
  <si>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</si>
  <si>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</si>
  <si>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</si>
  <si>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</si>
  <si>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</si>
  <si>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</si>
  <si>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</si>
  <si>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</si>
  <si>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</si>
  <si>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</si>
  <si>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</si>
  <si>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</si>
  <si>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</si>
  <si>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</si>
  <si>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</si>
  <si>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</si>
  <si>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</si>
  <si>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</si>
  <si>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</si>
  <si>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</si>
  <si>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</si>
  <si>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</si>
  <si>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</si>
  <si>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</si>
  <si>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</si>
  <si>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</si>
  <si>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</si>
  <si>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</si>
  <si>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</si>
  <si>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</si>
  <si>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</si>
  <si>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</si>
  <si>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</si>
  <si>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</si>
  <si>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</si>
  <si>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</si>
  <si>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</si>
  <si>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</si>
  <si>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</si>
  <si>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</si>
  <si>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</si>
  <si>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</si>
  <si>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</si>
  <si>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</si>
  <si>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</si>
  <si>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</si>
  <si>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</si>
  <si>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</si>
  <si>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</si>
  <si>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</si>
  <si>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</si>
  <si>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</si>
  <si>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</si>
  <si>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</si>
  <si>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</si>
  <si>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</si>
  <si>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</si>
  <si>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</si>
  <si>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</si>
  <si>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</si>
  <si>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</si>
  <si>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</si>
  <si>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</si>
  <si>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</si>
  <si>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</si>
  <si>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</si>
  <si>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</si>
  <si>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</si>
  <si>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</si>
  <si>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</si>
  <si>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</si>
  <si>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</si>
  <si>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</si>
  <si>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</si>
  <si>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</si>
  <si>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</si>
  <si>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</si>
  <si>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</si>
  <si>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</si>
  <si>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</si>
  <si>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</si>
  <si>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</si>
  <si>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</si>
  <si>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</si>
  <si>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</si>
  <si>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</si>
  <si>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</si>
  <si>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</si>
  <si>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</si>
  <si>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</si>
  <si>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</si>
  <si>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</si>
  <si>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</si>
  <si>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</si>
  <si>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</si>
  <si>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</si>
  <si>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</si>
  <si>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</si>
  <si>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</si>
  <si>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</si>
  <si>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</si>
  <si>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</si>
  <si>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</si>
  <si>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</si>
  <si>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</si>
  <si>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</si>
  <si>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</si>
  <si>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</si>
  <si>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</si>
  <si>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</si>
  <si>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</si>
  <si>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</si>
  <si>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</si>
  <si>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</si>
  <si>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</si>
  <si>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</si>
  <si>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</si>
  <si>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</si>
  <si>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</si>
  <si>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</si>
  <si>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</si>
  <si>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</si>
  <si>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</si>
  <si>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</si>
  <si>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</si>
  <si>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</si>
  <si>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</si>
  <si>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</si>
  <si>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</si>
  <si>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</si>
  <si>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</si>
  <si>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</si>
  <si>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</si>
  <si>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</si>
  <si>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</si>
  <si>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</si>
  <si>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</si>
  <si>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</si>
  <si>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</si>
  <si>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</si>
  <si>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</si>
  <si>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</si>
  <si>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</si>
  <si>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</si>
  <si>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</si>
  <si>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</si>
  <si>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</si>
  <si>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</si>
  <si>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</si>
  <si>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</si>
  <si>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</si>
  <si>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</si>
  <si>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</si>
  <si>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</si>
  <si>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</si>
  <si>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</si>
  <si>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</si>
  <si>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</si>
  <si>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</si>
  <si>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</si>
  <si>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</si>
  <si>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</si>
  <si>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</si>
  <si>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</si>
  <si>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</si>
  <si>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</si>
  <si>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</si>
  <si>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</si>
  <si>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</si>
  <si>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</si>
  <si>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</si>
  <si>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</si>
  <si>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</si>
  <si>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</si>
  <si>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</si>
  <si>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</si>
  <si>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</si>
  <si>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</si>
  <si>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</si>
  <si>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</si>
  <si>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</si>
  <si>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</si>
  <si>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</si>
  <si>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</si>
  <si>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</si>
  <si>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</si>
  <si>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</si>
  <si>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</si>
  <si>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</si>
  <si>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</si>
  <si>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</si>
  <si>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</si>
  <si>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</si>
  <si>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</si>
  <si>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</si>
  <si>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</si>
  <si>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</si>
  <si>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</si>
  <si>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</si>
  <si>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</si>
  <si>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</si>
  <si>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</si>
  <si>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</si>
  <si>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</si>
  <si>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</si>
  <si>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</si>
  <si>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</si>
  <si>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</si>
  <si>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</si>
  <si>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</si>
  <si>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</si>
  <si>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</si>
  <si>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</si>
  <si>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</si>
  <si>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</si>
  <si>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</si>
  <si>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</si>
  <si>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</si>
  <si>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</si>
  <si>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</si>
  <si>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</si>
  <si>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</si>
  <si>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</si>
  <si>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</si>
  <si>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</si>
  <si>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</si>
  <si>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</si>
  <si>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</si>
  <si>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</si>
  <si>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</si>
  <si>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</si>
  <si>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</si>
  <si>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</si>
  <si>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</si>
  <si>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</si>
  <si>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</si>
  <si>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</si>
  <si>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</si>
  <si>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</si>
  <si>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</si>
  <si>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</si>
  <si>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</si>
  <si>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</si>
  <si>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</si>
  <si>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</si>
  <si>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</si>
  <si>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</si>
  <si>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</si>
  <si>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</si>
  <si>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</si>
  <si>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</si>
  <si>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</si>
  <si>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</si>
  <si>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</si>
  <si>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</si>
  <si>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</si>
  <si>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</si>
  <si>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</si>
  <si>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</si>
  <si>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</si>
  <si>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</si>
  <si>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</si>
  <si>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</si>
  <si>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</si>
  <si>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</si>
  <si>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</si>
  <si>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</si>
  <si>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</si>
  <si>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</si>
  <si>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</si>
  <si>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</si>
  <si>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</si>
  <si>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</si>
  <si>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</si>
  <si>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</si>
  <si>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</si>
  <si>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</si>
  <si>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</si>
  <si>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</si>
  <si>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</si>
  <si>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</si>
  <si>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</si>
  <si>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</si>
  <si>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</si>
  <si>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</si>
  <si>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</si>
  <si>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</si>
  <si>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</si>
  <si>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</si>
  <si>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</si>
  <si>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</si>
  <si>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</si>
  <si>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</si>
  <si>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</si>
  <si>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</si>
  <si>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</si>
  <si>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</si>
  <si>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</si>
  <si>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</si>
  <si>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</si>
  <si>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</si>
  <si>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</si>
  <si>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</si>
  <si>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</si>
  <si>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</si>
  <si>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</si>
  <si>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</si>
  <si>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</si>
  <si>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</si>
  <si>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</si>
  <si>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</si>
  <si>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</si>
  <si>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</si>
  <si>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</si>
  <si>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</si>
  <si>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</si>
  <si>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</si>
  <si>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</si>
  <si>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</si>
  <si>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</si>
  <si>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</si>
  <si>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</si>
  <si>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</si>
  <si>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</si>
  <si>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</si>
  <si>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</si>
  <si>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</si>
  <si>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</si>
  <si>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</si>
  <si>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</si>
  <si>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</si>
  <si>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</si>
  <si>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</si>
  <si>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</si>
  <si>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</si>
  <si>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</si>
  <si>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</si>
  <si>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</si>
  <si>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</si>
  <si>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</si>
  <si>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</si>
  <si>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</si>
  <si>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</si>
  <si>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</si>
  <si>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</si>
  <si>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</si>
  <si>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</si>
  <si>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</si>
  <si>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</si>
  <si>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</si>
  <si>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</si>
  <si>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</si>
  <si>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</si>
  <si>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</si>
  <si>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</si>
  <si>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</si>
  <si>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</si>
  <si>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</si>
  <si>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</si>
  <si>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</si>
  <si>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</si>
  <si>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</si>
  <si>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</si>
  <si>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</si>
  <si>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</si>
  <si>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</si>
  <si>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</si>
  <si>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</si>
  <si>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</si>
  <si>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</si>
  <si>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</si>
  <si>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</si>
  <si>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</si>
  <si>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</si>
  <si>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</si>
  <si>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</si>
  <si>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</si>
  <si>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</si>
  <si>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</si>
  <si>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</si>
  <si>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</si>
  <si>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</si>
  <si>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</si>
  <si>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</si>
  <si>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</si>
  <si>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</si>
  <si>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</si>
  <si>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</si>
  <si>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</si>
  <si>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</si>
  <si>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</si>
  <si>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</si>
  <si>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</si>
  <si>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</si>
  <si>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</si>
  <si>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</si>
  <si>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</si>
  <si>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</si>
  <si>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</si>
  <si>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</si>
  <si>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</si>
  <si>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</si>
  <si>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</si>
  <si>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</si>
  <si>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</si>
  <si>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</si>
  <si>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</si>
  <si>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</si>
  <si>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</si>
  <si>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</si>
  <si>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</si>
  <si>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</si>
  <si>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</si>
  <si>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</si>
  <si>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</si>
  <si>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</si>
  <si>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</si>
  <si>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</si>
  <si>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</si>
  <si>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</si>
  <si>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</si>
  <si>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</si>
  <si>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</si>
  <si>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</si>
  <si>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</si>
  <si>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</si>
  <si>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</si>
  <si>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</si>
  <si>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</si>
  <si>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</si>
  <si>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</si>
  <si>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</si>
  <si>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</si>
  <si>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</si>
  <si>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</si>
  <si>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</si>
  <si>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</si>
  <si>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</si>
  <si>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</si>
  <si>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</si>
  <si>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</si>
  <si>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</si>
  <si>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</si>
  <si>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</si>
  <si>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</si>
  <si>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</si>
  <si>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</si>
  <si>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</si>
  <si>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</si>
  <si>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</si>
  <si>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</si>
  <si>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</si>
  <si>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</si>
  <si>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</si>
  <si>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</si>
  <si>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</si>
  <si>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</si>
  <si>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</si>
  <si>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</si>
  <si>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</si>
  <si>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</si>
  <si>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</si>
  <si>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</si>
  <si>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</si>
  <si>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</si>
  <si>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</si>
  <si>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</si>
  <si>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</si>
  <si>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</si>
  <si>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</si>
  <si>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</si>
  <si>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</si>
  <si>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</si>
  <si>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</si>
  <si>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</si>
  <si>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</si>
  <si>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</si>
  <si>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</si>
  <si>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</si>
  <si>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</si>
  <si>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</si>
  <si>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</si>
  <si>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</si>
  <si>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</si>
  <si>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</si>
  <si>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</si>
  <si>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</si>
  <si>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</si>
  <si>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</si>
  <si>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</si>
  <si>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</si>
  <si>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</si>
  <si>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</si>
  <si>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</si>
  <si>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</si>
  <si>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</si>
  <si>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</si>
  <si>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</si>
  <si>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</si>
  <si>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</si>
  <si>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</si>
  <si>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</si>
  <si>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</si>
  <si>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</si>
  <si>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</si>
  <si>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</si>
  <si>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</si>
  <si>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</si>
  <si>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</si>
  <si>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</si>
  <si>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</si>
  <si>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</si>
  <si>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</si>
  <si>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</si>
  <si>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</si>
  <si>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</si>
  <si>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</si>
  <si>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</si>
  <si>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</si>
  <si>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</si>
  <si>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</si>
  <si>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</si>
  <si>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</si>
  <si>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</si>
  <si>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</si>
  <si>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</si>
  <si>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</si>
  <si>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</si>
  <si>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</si>
  <si>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</si>
  <si>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</si>
  <si>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</si>
  <si>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</si>
  <si>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</si>
  <si>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</si>
  <si>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</si>
  <si>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</si>
  <si>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</si>
  <si>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</si>
  <si>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</si>
  <si>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</si>
  <si>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</si>
  <si>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</si>
  <si>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</si>
  <si>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</si>
  <si>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</si>
  <si>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</si>
  <si>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</si>
  <si>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</si>
  <si>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</si>
  <si>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</si>
  <si>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</si>
  <si>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</si>
  <si>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</si>
  <si>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</si>
  <si>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</si>
  <si>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</si>
  <si>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</si>
  <si>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</si>
  <si>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</si>
  <si>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</si>
  <si>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</si>
  <si>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</si>
  <si>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</si>
  <si>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</si>
  <si>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</si>
  <si>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</si>
  <si>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</si>
  <si>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</si>
  <si>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</si>
  <si>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</si>
  <si>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</si>
  <si>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</si>
  <si>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</si>
  <si>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</si>
  <si>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</si>
  <si>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</si>
  <si>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</si>
  <si>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</si>
  <si>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</si>
  <si>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</si>
  <si>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</si>
  <si>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</si>
  <si>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</si>
  <si>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</si>
  <si>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</si>
  <si>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</si>
  <si>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</si>
  <si>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</si>
  <si>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</si>
  <si>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</si>
  <si>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</si>
  <si>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</si>
  <si>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</si>
  <si>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</si>
  <si>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</si>
  <si>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</si>
  <si>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</si>
  <si>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</si>
  <si>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</si>
  <si>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</si>
  <si>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</si>
  <si>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</si>
  <si>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</si>
  <si>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</si>
  <si>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</si>
  <si>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</si>
  <si>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</si>
  <si>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</si>
  <si>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</si>
  <si>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</si>
  <si>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</si>
  <si>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</si>
  <si>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</si>
  <si>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</si>
  <si>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</si>
  <si>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</si>
  <si>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</si>
  <si>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</si>
  <si>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</si>
  <si>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</si>
  <si>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</si>
  <si>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</si>
  <si>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</si>
  <si>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</si>
  <si>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</si>
  <si>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</si>
  <si>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</si>
  <si>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</si>
  <si>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</si>
  <si>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</si>
  <si>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</si>
  <si>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</si>
  <si>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</si>
  <si>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</si>
  <si>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</si>
  <si>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</si>
  <si>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</si>
  <si>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</si>
  <si>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</si>
  <si>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</si>
  <si>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</si>
  <si>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</si>
  <si>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</si>
  <si>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</si>
  <si>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</si>
  <si>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</si>
  <si>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</si>
  <si>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</si>
  <si>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</si>
  <si>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</si>
  <si>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</si>
  <si>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</si>
  <si>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</si>
  <si>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</si>
  <si>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</si>
  <si>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</si>
  <si>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</si>
  <si>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</si>
  <si>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</si>
  <si>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</si>
  <si>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</si>
  <si>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</si>
  <si>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</si>
  <si>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</si>
  <si>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</si>
  <si>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</si>
  <si>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</si>
  <si>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</si>
  <si>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</si>
  <si>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</si>
  <si>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</si>
  <si>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</si>
  <si>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</si>
  <si>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</si>
  <si>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</si>
  <si>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</si>
  <si>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</si>
  <si>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</si>
  <si>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</si>
  <si>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</si>
  <si>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</si>
  <si>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</si>
  <si>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</si>
  <si>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</si>
  <si>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</si>
  <si>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</si>
  <si>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</si>
  <si>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</si>
  <si>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</si>
  <si>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</si>
  <si>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</si>
  <si>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</si>
  <si>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</si>
  <si>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</si>
  <si>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</si>
  <si>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</si>
  <si>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</si>
  <si>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</si>
  <si>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</si>
  <si>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</si>
  <si>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</si>
  <si>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</si>
  <si>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</si>
  <si>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</si>
  <si>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</si>
  <si>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</si>
  <si>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</si>
  <si>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</si>
  <si>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</si>
  <si>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</si>
  <si>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</si>
  <si>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</si>
  <si>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</si>
  <si>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</si>
  <si>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</si>
  <si>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</si>
  <si>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</si>
  <si>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</si>
  <si>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</si>
  <si>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</si>
  <si>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</si>
  <si>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</si>
  <si>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</si>
  <si>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</si>
  <si>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</si>
  <si>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</si>
  <si>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</si>
  <si>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</si>
  <si>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</si>
  <si>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</si>
  <si>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</si>
  <si>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</si>
  <si>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</si>
  <si>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</si>
  <si>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</si>
  <si>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</si>
  <si>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</si>
  <si>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</si>
  <si>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</si>
  <si>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</si>
  <si>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</si>
  <si>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</si>
  <si>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</si>
  <si>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</si>
  <si>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</si>
  <si>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</si>
  <si>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</si>
  <si>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</si>
  <si>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</si>
  <si>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</si>
  <si>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</si>
  <si>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</si>
  <si>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</si>
  <si>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</si>
  <si>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</si>
  <si>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</si>
  <si>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</si>
  <si>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</si>
  <si>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</si>
  <si>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</si>
  <si>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</si>
  <si>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</si>
  <si>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</si>
  <si>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</si>
  <si>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</si>
  <si>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</si>
  <si>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</si>
  <si>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</si>
  <si>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</si>
  <si>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</si>
  <si>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</si>
  <si>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</si>
  <si>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</si>
  <si>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</si>
  <si>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</si>
  <si>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</si>
  <si>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</si>
  <si>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</si>
  <si>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</si>
  <si>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</si>
  <si>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</si>
  <si>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</si>
  <si>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</si>
  <si>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</si>
  <si>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</si>
  <si>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</si>
  <si>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</si>
  <si>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</si>
  <si>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</si>
  <si>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</si>
  <si>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</si>
  <si>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</si>
  <si>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</si>
  <si>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</si>
  <si>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</si>
  <si>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</si>
  <si>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</si>
  <si>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</si>
  <si>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</si>
  <si>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</si>
  <si>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</si>
  <si>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</si>
  <si>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</si>
  <si>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</si>
  <si>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</si>
  <si>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</si>
  <si>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</si>
  <si>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</si>
  <si>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</si>
  <si>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</si>
  <si>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</si>
  <si>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</si>
  <si>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</si>
  <si>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</si>
  <si>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</si>
  <si>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</si>
  <si>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</si>
  <si>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</si>
  <si>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</si>
  <si>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</si>
  <si>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</si>
  <si>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</si>
  <si>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</si>
  <si>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</si>
  <si>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</si>
  <si>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</si>
  <si>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</si>
  <si>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</si>
  <si>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</si>
  <si>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</si>
  <si>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</si>
  <si>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</si>
  <si>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</si>
  <si>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</si>
  <si>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</si>
  <si>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</si>
  <si>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</si>
  <si>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</si>
  <si>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</si>
  <si>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</si>
  <si>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</si>
  <si>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</si>
  <si>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</si>
  <si>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</si>
  <si>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</si>
  <si>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</si>
  <si>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</si>
  <si>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</si>
  <si>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</si>
  <si>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</si>
  <si>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</si>
  <si>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</si>
  <si>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</si>
  <si>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</si>
  <si>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</si>
  <si>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</si>
  <si>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</si>
  <si>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</si>
  <si>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</si>
  <si>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</si>
  <si>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</si>
  <si>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</si>
  <si>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</si>
  <si>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</si>
  <si>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</si>
  <si>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</si>
  <si>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</si>
  <si>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</si>
  <si>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</si>
  <si>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</si>
  <si>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</si>
  <si>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</si>
  <si>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</si>
  <si>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</si>
  <si>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</si>
  <si>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</si>
  <si>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</si>
  <si>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</si>
  <si>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</si>
  <si>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</si>
  <si>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</si>
  <si>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</si>
  <si>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</si>
  <si>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</si>
  <si>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</si>
  <si>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</si>
  <si>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</si>
  <si>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</si>
  <si>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</si>
  <si>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</si>
  <si>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</si>
  <si>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</si>
  <si>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</si>
  <si>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</si>
  <si>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</si>
  <si>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</si>
  <si>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</si>
  <si>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</si>
  <si>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</si>
  <si>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</si>
  <si>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</si>
  <si>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</si>
  <si>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</si>
  <si>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</si>
  <si>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</si>
  <si>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</si>
  <si>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</si>
  <si>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</si>
  <si>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</si>
  <si>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</si>
  <si>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</si>
  <si>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</si>
  <si>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</si>
  <si>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</si>
  <si>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</si>
  <si>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</si>
  <si>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</si>
  <si>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</si>
  <si>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</si>
  <si>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</si>
  <si>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</si>
  <si>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</si>
  <si>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</si>
  <si>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</si>
  <si>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</si>
  <si>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</si>
  <si>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</si>
  <si>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</si>
  <si>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</si>
  <si>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</si>
  <si>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</si>
  <si>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</si>
  <si>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</si>
  <si>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</si>
  <si>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</si>
  <si>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</si>
  <si>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</si>
  <si>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</si>
  <si>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</si>
  <si>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</si>
  <si>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</si>
  <si>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</si>
  <si>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</si>
  <si>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</si>
  <si>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</si>
  <si>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</si>
  <si>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</si>
  <si>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</si>
  <si>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</si>
  <si>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</si>
  <si>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</si>
  <si>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</si>
  <si>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</si>
  <si>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</si>
  <si>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</si>
  <si>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</si>
  <si>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</si>
  <si>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</si>
  <si>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</si>
  <si>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</si>
  <si>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</si>
  <si>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</si>
  <si>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</si>
  <si>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</si>
  <si>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</si>
  <si>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</si>
  <si>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</si>
  <si>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</si>
  <si>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</si>
  <si>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</si>
  <si>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</si>
  <si>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</si>
  <si>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</si>
  <si>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</si>
  <si>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</si>
  <si>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</si>
  <si>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</si>
  <si>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</si>
  <si>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</si>
  <si>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</si>
  <si>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</si>
  <si>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</si>
  <si>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</si>
  <si>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</si>
  <si>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</si>
  <si>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</si>
  <si>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</si>
  <si>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</si>
  <si>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</si>
  <si>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</si>
  <si>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</si>
  <si>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</si>
  <si>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</si>
  <si>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</si>
  <si>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</si>
  <si>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</si>
  <si>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</si>
  <si>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</si>
  <si>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</si>
  <si>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</si>
  <si>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</si>
  <si>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</si>
  <si>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</si>
  <si>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</si>
  <si>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</si>
  <si>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</si>
  <si>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</si>
  <si>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</si>
  <si>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</si>
  <si>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</si>
  <si>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</si>
  <si>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</si>
  <si>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</si>
  <si>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</si>
  <si>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</si>
  <si>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</si>
  <si>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</si>
  <si>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</si>
  <si>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</si>
  <si>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</si>
  <si>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</si>
  <si>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</si>
  <si>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</si>
  <si>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</si>
  <si>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</si>
  <si>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</si>
  <si>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</si>
  <si>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</si>
  <si>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</si>
  <si>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</si>
  <si>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</si>
  <si>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</si>
  <si>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</si>
  <si>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</si>
  <si>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</si>
  <si>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</si>
  <si>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</si>
  <si>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</si>
  <si>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</si>
  <si>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</si>
  <si>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</si>
  <si>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</si>
  <si>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</si>
  <si>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</si>
  <si>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</si>
  <si>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</si>
  <si>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</si>
  <si>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</si>
  <si>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</si>
  <si>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</si>
  <si>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</si>
  <si>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</si>
  <si>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</si>
  <si>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</si>
  <si>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</si>
  <si>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</si>
  <si>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</si>
  <si>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</si>
  <si>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</si>
  <si>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</si>
  <si>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</si>
  <si>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</si>
  <si>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</si>
  <si>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</si>
  <si>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</si>
  <si>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</si>
  <si>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</si>
  <si>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</si>
  <si>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</si>
  <si>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</si>
  <si>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</si>
  <si>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</si>
  <si>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</si>
  <si>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</si>
  <si>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</si>
  <si>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</si>
  <si>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</si>
  <si>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</si>
  <si>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</si>
  <si>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</si>
  <si>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</si>
  <si>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</si>
  <si>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</si>
  <si>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</si>
  <si>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</si>
  <si>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</si>
  <si>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</si>
  <si>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</si>
  <si>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</si>
  <si>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</si>
  <si>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</si>
  <si>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</si>
  <si>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</si>
  <si>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</si>
  <si>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</si>
  <si>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</si>
  <si>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</si>
  <si>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</si>
  <si>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</si>
  <si>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</si>
  <si>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</si>
  <si>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</si>
  <si>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</si>
  <si>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</si>
  <si>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</si>
  <si>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</si>
  <si>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</si>
  <si>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</si>
  <si>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</si>
  <si>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</si>
  <si>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</si>
  <si>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</si>
  <si>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</si>
  <si>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</si>
  <si>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</si>
  <si>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</si>
  <si>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</si>
  <si>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</si>
  <si>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</si>
  <si>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</si>
  <si>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</si>
  <si>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</si>
  <si>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</si>
  <si>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</si>
  <si>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</si>
  <si>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</si>
  <si>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</si>
  <si>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</si>
  <si>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</si>
  <si>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</si>
  <si>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</si>
  <si>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</si>
  <si>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</si>
  <si>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</si>
  <si>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</si>
  <si>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</si>
  <si>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</si>
  <si>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</si>
  <si>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</si>
  <si>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</si>
  <si>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</si>
  <si>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</si>
  <si>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</si>
  <si>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</si>
  <si>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</si>
  <si>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</si>
  <si>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</si>
  <si>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</si>
  <si>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</si>
  <si>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</si>
  <si>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</si>
  <si>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</si>
  <si>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</si>
  <si>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</si>
  <si>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</si>
  <si>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</si>
  <si>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</si>
  <si>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</si>
  <si>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</si>
  <si>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</si>
  <si>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</si>
  <si>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</si>
  <si>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</si>
  <si>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</si>
  <si>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</si>
  <si>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</si>
  <si>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</si>
  <si>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</si>
  <si>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</si>
  <si>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</si>
  <si>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</si>
  <si>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</si>
  <si>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</si>
  <si>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</si>
  <si>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</si>
  <si>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</si>
  <si>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</si>
  <si>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</si>
  <si>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</si>
  <si>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</si>
  <si>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</si>
  <si>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</si>
  <si>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</si>
  <si>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</si>
  <si>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</si>
  <si>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</si>
  <si>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</si>
  <si>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</si>
  <si>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</si>
  <si>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</si>
  <si>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</si>
  <si>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</si>
  <si>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</si>
  <si>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</si>
  <si>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</si>
  <si>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</si>
  <si>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</si>
  <si>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</si>
  <si>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</si>
  <si>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</si>
  <si>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</si>
  <si>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</si>
  <si>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</si>
  <si>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</si>
  <si>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</si>
  <si>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</si>
  <si>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</si>
  <si>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</si>
  <si>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</si>
  <si>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</si>
  <si>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</si>
  <si>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</si>
  <si>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</si>
  <si>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</si>
  <si>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</si>
  <si>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</si>
  <si>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</si>
  <si>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</si>
  <si>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</si>
  <si>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</si>
  <si>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</si>
  <si>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</si>
  <si>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</si>
  <si>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</si>
  <si>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</si>
  <si>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</si>
  <si>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</si>
  <si>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</si>
  <si>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</si>
  <si>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</si>
  <si>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</si>
  <si>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</si>
  <si>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</si>
  <si>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</si>
  <si>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</si>
  <si>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</si>
  <si>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</si>
  <si>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</si>
  <si>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</si>
  <si>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</si>
  <si>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</si>
  <si>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</si>
  <si>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</si>
  <si>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</si>
  <si>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</si>
  <si>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</si>
  <si>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</si>
  <si>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</si>
  <si>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</si>
  <si>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</si>
  <si>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</si>
  <si>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</si>
  <si>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</si>
  <si>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</si>
  <si>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</si>
  <si>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</si>
  <si>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</si>
  <si>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</si>
  <si>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</si>
  <si>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</si>
  <si>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</si>
  <si>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</si>
  <si>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</si>
  <si>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</si>
  <si>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</si>
  <si>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</si>
  <si>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</si>
  <si>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</si>
  <si>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</si>
  <si>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</si>
  <si>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</si>
  <si>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</si>
  <si>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</si>
  <si>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</si>
  <si>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</si>
  <si>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</si>
  <si>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</si>
  <si>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</si>
  <si>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</si>
  <si>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</si>
  <si>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</si>
  <si>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</si>
  <si>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</si>
  <si>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</si>
  <si>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</si>
  <si>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</si>
  <si>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</si>
  <si>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</si>
  <si>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</si>
  <si>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</si>
  <si>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</si>
  <si>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</si>
  <si>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</si>
  <si>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</si>
  <si>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</si>
  <si>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</si>
  <si>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</si>
  <si>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</si>
  <si>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</si>
  <si>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</si>
  <si>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</si>
  <si>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</si>
  <si>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</si>
  <si>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</si>
  <si>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</si>
  <si>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</si>
  <si>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</si>
  <si>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</si>
  <si>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</si>
  <si>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</si>
  <si>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</si>
  <si>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</si>
  <si>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</si>
  <si>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</si>
  <si>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</si>
  <si>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</si>
  <si>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</si>
  <si>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</si>
  <si>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</si>
  <si>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</si>
  <si>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</si>
  <si>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</si>
  <si>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</si>
  <si>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</si>
  <si>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</si>
  <si>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</si>
  <si>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</si>
  <si>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</si>
  <si>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</si>
  <si>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</si>
  <si>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</si>
  <si>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</si>
  <si>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</si>
  <si>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</si>
  <si>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</si>
  <si>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</si>
  <si>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</si>
  <si>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</si>
  <si>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</si>
  <si>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</si>
  <si>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</si>
  <si>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</si>
  <si>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</si>
  <si>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</si>
  <si>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</si>
  <si>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</si>
  <si>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</si>
  <si>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</si>
  <si>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</si>
  <si>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</si>
  <si>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</si>
  <si>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</si>
  <si>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</si>
  <si>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</si>
  <si>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</si>
  <si>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</si>
  <si>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</si>
  <si>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</si>
  <si>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</si>
  <si>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</si>
  <si>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</si>
  <si>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</si>
  <si>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</si>
  <si>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</si>
  <si>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</si>
  <si>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</si>
  <si>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</si>
  <si>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</si>
  <si>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</si>
  <si>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</si>
  <si>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</si>
  <si>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</si>
  <si>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</si>
  <si>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</si>
  <si>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</si>
  <si>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</si>
  <si>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</si>
  <si>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</si>
  <si>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</si>
  <si>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</si>
  <si>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</si>
  <si>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</si>
  <si>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</si>
  <si>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</si>
  <si>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</si>
  <si>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</si>
  <si>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</si>
  <si>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</si>
  <si>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</si>
  <si>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</si>
  <si>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</si>
  <si>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</si>
  <si>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</si>
  <si>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</si>
  <si>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</si>
  <si>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</si>
  <si>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</si>
  <si>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</si>
  <si>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</si>
  <si>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</si>
  <si>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</si>
  <si>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</si>
  <si>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</si>
  <si>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</si>
  <si>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</si>
  <si>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</si>
  <si>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</si>
  <si>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</si>
  <si>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</si>
  <si>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</si>
  <si>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</si>
  <si>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</si>
  <si>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</si>
  <si>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</si>
  <si>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</si>
  <si>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</si>
  <si>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</si>
  <si>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</si>
  <si>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</si>
  <si>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</si>
  <si>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</si>
  <si>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</si>
  <si>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</si>
  <si>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</si>
  <si>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</si>
  <si>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</si>
  <si>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</si>
  <si>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</si>
  <si>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</si>
  <si>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</si>
  <si>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</si>
  <si>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</si>
  <si>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</si>
  <si>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</si>
  <si>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</si>
  <si>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</si>
  <si>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</si>
  <si>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</si>
  <si>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</si>
  <si>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</si>
  <si>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</si>
  <si>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</si>
  <si>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</si>
  <si>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</si>
  <si>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</si>
  <si>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</si>
  <si>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</si>
  <si>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</si>
  <si>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</si>
  <si>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</si>
  <si>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</si>
  <si>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</si>
  <si>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</si>
  <si>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</si>
  <si>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</si>
  <si>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</si>
  <si>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</si>
  <si>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</si>
  <si>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</si>
  <si>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</si>
  <si>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</si>
  <si>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</si>
  <si>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</si>
  <si>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</si>
  <si>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</si>
  <si>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</si>
  <si>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</si>
  <si>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</si>
  <si>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</si>
  <si>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</si>
  <si>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</si>
  <si>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</si>
  <si>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</si>
  <si>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</si>
  <si>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</si>
  <si>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</si>
  <si>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</si>
  <si>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</si>
  <si>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</si>
  <si>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</si>
  <si>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</si>
  <si>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</si>
  <si>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</si>
  <si>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</si>
  <si>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</si>
  <si>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</si>
  <si>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</si>
  <si>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</si>
  <si>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</si>
  <si>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</si>
  <si>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</si>
  <si>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</si>
  <si>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</si>
  <si>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</si>
  <si>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</si>
  <si>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</si>
  <si>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</si>
  <si>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</si>
  <si>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</si>
  <si>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</si>
  <si>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</si>
  <si>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</si>
  <si>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</si>
  <si>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</si>
  <si>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</si>
  <si>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</si>
  <si>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</si>
  <si>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</si>
  <si>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</si>
  <si>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</si>
  <si>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</si>
  <si>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</si>
  <si>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</si>
  <si>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</si>
  <si>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</si>
  <si>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</si>
  <si>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</si>
  <si>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</si>
  <si>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</si>
  <si>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</si>
  <si>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</si>
  <si>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</si>
  <si>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</si>
  <si>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</si>
  <si>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</si>
  <si>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</si>
  <si>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</si>
  <si>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</si>
  <si>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</si>
  <si>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</si>
  <si>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</si>
  <si>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</si>
  <si>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</si>
  <si>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</si>
  <si>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</si>
  <si>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</si>
  <si>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</si>
  <si>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</si>
  <si>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</si>
  <si>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</si>
  <si>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</si>
  <si>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</si>
  <si>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</si>
  <si>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</si>
  <si>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</si>
  <si>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</si>
  <si>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</si>
  <si>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</si>
  <si>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</si>
  <si>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</si>
  <si>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</si>
  <si>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</si>
  <si>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</si>
  <si>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</si>
  <si>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</si>
  <si>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</si>
  <si>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</si>
  <si>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</si>
  <si>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</si>
  <si>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</si>
  <si>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</si>
  <si>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</si>
  <si>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</si>
  <si>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</si>
  <si>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</si>
  <si>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</si>
  <si>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</si>
  <si>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</si>
  <si>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</si>
  <si>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</si>
  <si>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</si>
  <si>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</si>
  <si>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</si>
  <si>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</si>
  <si>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</si>
  <si>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</si>
  <si>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</si>
  <si>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</si>
  <si>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</si>
  <si>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</si>
  <si>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</si>
  <si>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</si>
  <si>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</si>
  <si>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</si>
  <si>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</si>
  <si>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</si>
  <si>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</si>
  <si>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</si>
  <si>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</si>
  <si>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</si>
  <si>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</si>
  <si>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</si>
  <si>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</si>
  <si>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</si>
  <si>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</si>
  <si>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</si>
  <si>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</si>
  <si>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</si>
  <si>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</si>
  <si>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</si>
  <si>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</si>
  <si>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</si>
  <si>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</si>
  <si>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</si>
  <si>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</si>
  <si>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</si>
  <si>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</si>
  <si>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</si>
  <si>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</si>
  <si>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</si>
  <si>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</si>
  <si>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</si>
  <si>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</si>
  <si>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</si>
  <si>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</si>
  <si>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</si>
  <si>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</si>
  <si>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</si>
  <si>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</si>
  <si>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</si>
  <si>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</si>
  <si>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</si>
  <si>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</si>
  <si>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</si>
  <si>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</si>
  <si>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</si>
  <si>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</si>
  <si>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</si>
  <si>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</si>
  <si>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</si>
  <si>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</si>
  <si>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</si>
  <si>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</si>
  <si>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</si>
  <si>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</si>
  <si>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</si>
  <si>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</si>
  <si>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</si>
  <si>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</si>
  <si>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</si>
  <si>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</si>
  <si>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</si>
  <si>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</si>
  <si>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</si>
  <si>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</si>
  <si>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</si>
  <si>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</si>
  <si>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</si>
  <si>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</si>
  <si>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</si>
  <si>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</si>
  <si>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</si>
  <si>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</si>
  <si>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</si>
  <si>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</si>
  <si>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</si>
  <si>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</si>
  <si>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</si>
  <si>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</si>
  <si>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</si>
  <si>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</si>
  <si>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</si>
  <si>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</si>
  <si>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</si>
  <si>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</si>
  <si>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</si>
  <si>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</si>
  <si>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</si>
  <si>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</si>
  <si>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</si>
  <si>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</si>
  <si>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</si>
  <si>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</si>
  <si>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</si>
  <si>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</si>
  <si>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</si>
  <si>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</si>
  <si>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</si>
  <si>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</si>
  <si>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</si>
  <si>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</si>
  <si>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</si>
  <si>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</si>
  <si>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</si>
  <si>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</si>
  <si>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</si>
  <si>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</si>
  <si>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</si>
  <si>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</si>
  <si>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</si>
  <si>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</si>
  <si>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</si>
  <si>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</si>
  <si>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</si>
  <si>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</si>
  <si>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</si>
  <si>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</si>
  <si>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</si>
  <si>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</si>
  <si>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</si>
  <si>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</si>
  <si>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</si>
  <si>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</si>
  <si>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</si>
  <si>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</si>
  <si>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</si>
  <si>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</si>
  <si>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</si>
  <si>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</si>
  <si>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</si>
  <si>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</si>
  <si>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</si>
  <si>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</si>
  <si>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</si>
  <si>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</si>
  <si>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</si>
  <si>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</si>
  <si>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</si>
  <si>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</si>
  <si>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</si>
  <si>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</si>
  <si>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</si>
  <si>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</si>
  <si>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</si>
  <si>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</si>
  <si>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</si>
  <si>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</si>
  <si>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</si>
  <si>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</si>
  <si>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</si>
  <si>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</si>
  <si>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</si>
  <si>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</si>
  <si>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</si>
  <si>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</si>
  <si>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</si>
  <si>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</si>
  <si>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</si>
  <si>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</si>
  <si>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</si>
  <si>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</si>
  <si>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</si>
  <si>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</si>
  <si>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</si>
  <si>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</si>
  <si>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</si>
  <si>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</si>
  <si>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</si>
  <si>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</si>
  <si>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</si>
  <si>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</si>
  <si>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</si>
  <si>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</si>
  <si>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</si>
  <si>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</si>
  <si>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</si>
  <si>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</si>
  <si>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</si>
  <si>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</si>
  <si>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</si>
  <si>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</si>
  <si>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</si>
  <si>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</si>
  <si>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</si>
  <si>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</si>
  <si>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</si>
  <si>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</si>
  <si>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</si>
  <si>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</si>
  <si>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</si>
  <si>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</si>
  <si>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</si>
  <si>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</si>
  <si>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</si>
  <si>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</si>
  <si>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</si>
  <si>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</si>
  <si>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</si>
  <si>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</si>
  <si>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</si>
  <si>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</si>
  <si>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</si>
  <si>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</si>
  <si>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</si>
  <si>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</si>
  <si>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</si>
  <si>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</si>
  <si>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</si>
  <si>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</si>
  <si>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</si>
  <si>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</si>
  <si>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</si>
  <si>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</si>
  <si>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</si>
  <si>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</si>
  <si>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</si>
  <si>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</si>
  <si>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</si>
  <si>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</si>
  <si>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</si>
  <si>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</si>
  <si>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</si>
  <si>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</si>
  <si>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</si>
  <si>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</si>
  <si>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</si>
  <si>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</si>
  <si>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</si>
  <si>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</si>
  <si>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</si>
  <si>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</si>
  <si>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</si>
  <si>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</si>
  <si>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</si>
  <si>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</si>
  <si>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</si>
  <si>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</si>
  <si>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</si>
  <si>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</si>
  <si>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</si>
  <si>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</si>
  <si>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</si>
  <si>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</si>
  <si>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</si>
  <si>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</si>
  <si>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</si>
  <si>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</si>
  <si>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</si>
  <si>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</si>
  <si>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</si>
  <si>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</si>
  <si>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</si>
  <si>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</si>
  <si>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</si>
  <si>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</si>
  <si>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</si>
  <si>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</si>
  <si>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</si>
  <si>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</si>
  <si>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</si>
  <si>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</si>
  <si>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</si>
  <si>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</si>
  <si>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</si>
  <si>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</si>
  <si>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</si>
  <si>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</si>
  <si>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</si>
  <si>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</si>
  <si>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</si>
  <si>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</si>
  <si>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</si>
  <si>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</si>
  <si>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</si>
  <si>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</si>
  <si>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</si>
  <si>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</si>
  <si>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</si>
  <si>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</si>
  <si>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</si>
  <si>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</si>
  <si>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</si>
  <si>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</si>
  <si>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</si>
  <si>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</si>
  <si>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</si>
  <si>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</si>
  <si>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</si>
  <si>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</si>
  <si>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</si>
  <si>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</si>
  <si>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</si>
  <si>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</si>
  <si>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</si>
  <si>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</si>
  <si>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</si>
  <si>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</si>
  <si>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</si>
  <si>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</si>
  <si>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</si>
  <si>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</si>
  <si>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</si>
  <si>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</si>
  <si>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</si>
  <si>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</si>
  <si>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</si>
  <si>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</si>
  <si>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</si>
  <si>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</si>
  <si>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</si>
  <si>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</si>
  <si>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</si>
  <si>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</si>
  <si>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</si>
  <si>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</si>
  <si>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</si>
  <si>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</si>
  <si>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</si>
  <si>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</si>
  <si>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</si>
  <si>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</si>
  <si>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</si>
  <si>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</si>
  <si>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</si>
  <si>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</si>
  <si>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</si>
  <si>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</si>
  <si>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</si>
  <si>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</si>
  <si>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</si>
  <si>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</si>
  <si>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</si>
  <si>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</si>
  <si>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</si>
  <si>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</si>
  <si>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</si>
  <si>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</si>
  <si>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</si>
  <si>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</si>
  <si>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</si>
  <si>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</si>
  <si>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</si>
  <si>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</si>
  <si>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</si>
  <si>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</si>
  <si>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</si>
  <si>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</si>
  <si>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</si>
  <si>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</si>
  <si>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</si>
  <si>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</si>
  <si>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</si>
  <si>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</si>
  <si>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</si>
  <si>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</si>
  <si>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</si>
  <si>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</si>
  <si>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</si>
  <si>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</si>
  <si>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</si>
  <si>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</si>
  <si>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</si>
  <si>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</si>
  <si>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</si>
  <si>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</si>
  <si>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</si>
  <si>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</si>
  <si>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</si>
  <si>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</si>
  <si>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</si>
  <si>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</si>
  <si>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</si>
  <si>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</si>
  <si>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</si>
  <si>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</si>
  <si>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</si>
  <si>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</si>
  <si>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</si>
  <si>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</si>
  <si>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</si>
  <si>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</si>
  <si>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</si>
  <si>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</si>
  <si>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</si>
  <si>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</si>
  <si>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</si>
  <si>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</si>
  <si>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</si>
  <si>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</si>
  <si>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</si>
  <si>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</si>
  <si>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</si>
  <si>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</si>
  <si>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</si>
  <si>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</si>
  <si>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</si>
  <si>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</si>
  <si>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</si>
  <si>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</si>
  <si>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</si>
  <si>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</si>
  <si>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</si>
  <si>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</si>
  <si>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</si>
  <si>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</si>
  <si>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</si>
  <si>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</si>
  <si>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</si>
  <si>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</si>
  <si>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</si>
  <si>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</si>
  <si>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</si>
  <si>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</si>
  <si>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</si>
  <si>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</si>
  <si>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</si>
  <si>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</si>
  <si>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</si>
  <si>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</si>
  <si>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</si>
  <si>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</si>
  <si>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</si>
  <si>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</si>
  <si>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</si>
  <si>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</si>
  <si>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</si>
  <si>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</si>
  <si>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</si>
  <si>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</si>
  <si>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</si>
  <si>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</si>
  <si>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</si>
  <si>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</si>
  <si>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</si>
  <si>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</si>
  <si>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</si>
  <si>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</si>
  <si>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</si>
  <si>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</si>
  <si>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</si>
  <si>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</si>
  <si>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</si>
  <si>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</si>
  <si>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</si>
  <si>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</si>
  <si>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</si>
  <si>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</si>
  <si>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</si>
  <si>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</si>
  <si>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</si>
  <si>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</si>
  <si>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</si>
  <si>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</si>
  <si>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</si>
  <si>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</si>
  <si>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</si>
  <si>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</si>
  <si>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</si>
  <si>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</si>
  <si>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</si>
  <si>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</si>
  <si>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</si>
  <si>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</si>
  <si>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</si>
  <si>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</si>
  <si>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</si>
  <si>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</si>
  <si>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</si>
  <si>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</si>
  <si>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</si>
  <si>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</si>
  <si>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</si>
  <si>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</si>
  <si>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</si>
  <si>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</si>
  <si>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</si>
  <si>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</si>
  <si>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</si>
  <si>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</si>
  <si>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</si>
  <si>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</si>
  <si>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</si>
  <si>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</si>
  <si>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</si>
  <si>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</si>
  <si>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</si>
  <si>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</si>
  <si>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</si>
  <si>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</si>
  <si>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</si>
  <si>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</si>
  <si>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</si>
  <si>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</si>
  <si>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</si>
  <si>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</si>
  <si>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</si>
  <si>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</si>
  <si>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</si>
  <si>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</si>
  <si>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</si>
  <si>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</si>
  <si>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</si>
  <si>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</si>
  <si>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</si>
  <si>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</si>
  <si>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</si>
  <si>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</si>
  <si>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</si>
  <si>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</si>
  <si>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</si>
  <si>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</si>
  <si>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</si>
  <si>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</si>
  <si>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</si>
  <si>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</si>
  <si>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</si>
  <si>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</si>
  <si>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</si>
  <si>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</si>
  <si>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</si>
  <si>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</si>
  <si>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</si>
  <si>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</si>
  <si>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</si>
  <si>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</si>
  <si>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</si>
  <si>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</si>
  <si>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</si>
  <si>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</si>
  <si>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</si>
  <si>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</si>
  <si>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</si>
  <si>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</si>
  <si>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</si>
  <si>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</si>
  <si>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</si>
  <si>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</si>
  <si>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</si>
  <si>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</si>
  <si>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</si>
  <si>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</si>
  <si>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</si>
  <si>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</si>
  <si>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</si>
  <si>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</si>
  <si>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</si>
  <si>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</si>
  <si>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</si>
  <si>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</si>
  <si>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</si>
  <si>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</si>
  <si>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</si>
  <si>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</si>
  <si>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</si>
  <si>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</si>
  <si>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</si>
  <si>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</si>
  <si>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</si>
  <si>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</si>
  <si>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</si>
  <si>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</si>
  <si>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</si>
  <si>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</si>
  <si>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</si>
  <si>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</si>
  <si>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</si>
  <si>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</si>
  <si>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</si>
  <si>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</si>
  <si>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</si>
  <si>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</si>
  <si>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</si>
  <si>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</si>
  <si>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</si>
  <si>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</si>
  <si>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</si>
  <si>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</si>
  <si>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</si>
  <si>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</si>
  <si>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 xml:space="preserve">Upper Quartile of Pledged </t>
  </si>
  <si>
    <t>Lower Quaretile of Pledged</t>
  </si>
  <si>
    <t>IQR of Pledged</t>
  </si>
  <si>
    <t>YEARS</t>
  </si>
  <si>
    <t>(All)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</si>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</sst>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004855643044625"/>
          <c:y val="4.41526795293775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4-4FF2-990A-53E1707DE97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74-4FF2-990A-53E1707DE97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74-4FF2-990A-53E1707DE97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74-4FF2-990A-53E1707DE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0503503"/>
        <c:axId val="1680505583"/>
      </c:barChart>
      <c:catAx>
        <c:axId val="168050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505583"/>
        <c:crosses val="autoZero"/>
        <c:auto val="1"/>
        <c:lblAlgn val="ctr"/>
        <c:lblOffset val="100"/>
        <c:noMultiLvlLbl val="0"/>
      </c:catAx>
      <c:valAx>
        <c:axId val="168050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50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</a:p>
        </c:rich>
      </c:tx>
      <c:layout>
        <c:manualLayout>
          <c:xMode val="edge"/>
          <c:yMode val="edge"/>
          <c:x val="0.43554397688419511"/>
          <c:y val="5.30346929020202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2-4B42-8DD5-AA6DEDE8072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12-4B42-8DD5-AA6DEDE8072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12-4B42-8DD5-AA6DEDE80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6284495"/>
        <c:axId val="1746273679"/>
      </c:barChart>
      <c:catAx>
        <c:axId val="174628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273679"/>
        <c:crosses val="autoZero"/>
        <c:auto val="1"/>
        <c:lblAlgn val="ctr"/>
        <c:lblOffset val="100"/>
        <c:noMultiLvlLbl val="0"/>
      </c:catAx>
      <c:valAx>
        <c:axId val="174627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28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 on Launch Date</a:t>
            </a:r>
            <a:endParaRPr lang="en-US"/>
          </a:p>
        </c:rich>
      </c:tx>
      <c:layout>
        <c:manualLayout>
          <c:xMode val="edge"/>
          <c:yMode val="edge"/>
          <c:x val="0.28231695176034033"/>
          <c:y val="4.63986082946046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6-4608-9BF6-DF935A8E142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6-4608-9BF6-DF935A8E142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96-4608-9BF6-DF935A8E142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96-4608-9BF6-DF935A8E1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5754911"/>
        <c:axId val="1735751167"/>
      </c:lineChart>
      <c:catAx>
        <c:axId val="173575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1167"/>
        <c:crosses val="autoZero"/>
        <c:auto val="1"/>
        <c:lblAlgn val="ctr"/>
        <c:lblOffset val="100"/>
        <c:noMultiLvlLbl val="0"/>
      </c:catAx>
      <c:valAx>
        <c:axId val="173575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 for Theater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16-4F1C-9360-2E8995A156B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16-4F1C-9360-2E8995A156B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16-4F1C-9360-2E8995A15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6862864"/>
        <c:axId val="2026862448"/>
      </c:lineChart>
      <c:catAx>
        <c:axId val="202686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862448"/>
        <c:crosses val="autoZero"/>
        <c:auto val="1"/>
        <c:lblAlgn val="ctr"/>
        <c:lblOffset val="100"/>
        <c:noMultiLvlLbl val="0"/>
      </c:catAx>
      <c:valAx>
        <c:axId val="202686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86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Chart!PivotTable2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Chart'!$B$3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Chart'!$B$4:$B$16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D9-4560-BE2A-2E544B53E0EE}"/>
            </c:ext>
          </c:extLst>
        </c:ser>
        <c:ser>
          <c:idx val="1"/>
          <c:order val="1"/>
          <c:tx>
            <c:strRef>
              <c:f>'Outcomes Based on Goals Chart'!$C$3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Chart'!$C$4:$C$16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D9-4560-BE2A-2E544B53E0EE}"/>
            </c:ext>
          </c:extLst>
        </c:ser>
        <c:ser>
          <c:idx val="2"/>
          <c:order val="2"/>
          <c:tx>
            <c:strRef>
              <c:f>'Outcomes Based on Goals Chart'!$D$3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Chart'!$D$4:$D$16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D9-4560-BE2A-2E544B53E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812112"/>
        <c:axId val="2026814608"/>
      </c:lineChart>
      <c:catAx>
        <c:axId val="202681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814608"/>
        <c:crosses val="autoZero"/>
        <c:auto val="1"/>
        <c:lblAlgn val="ctr"/>
        <c:lblOffset val="100"/>
        <c:noMultiLvlLbl val="0"/>
      </c:catAx>
      <c:valAx>
        <c:axId val="202681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81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BD7561F-B931-4986-8E50-51828C98735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7C37905-65B5-4C96-998E-4A64C0330F3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DB545A7-DF52-44E1-9646-97EFE0C64F4C}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90487</xdr:rowOff>
    </xdr:from>
    <xdr:to>
      <xdr:col>13</xdr:col>
      <xdr:colOff>419100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471F6-DEEC-4031-95F5-C69A5FB83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4</xdr:row>
      <xdr:rowOff>17462</xdr:rowOff>
    </xdr:from>
    <xdr:to>
      <xdr:col>18</xdr:col>
      <xdr:colOff>361950</xdr:colOff>
      <xdr:row>24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A54FEF-70E6-4B15-9F5F-6A71E5E23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12</xdr:row>
      <xdr:rowOff>87311</xdr:rowOff>
    </xdr:from>
    <xdr:to>
      <xdr:col>15</xdr:col>
      <xdr:colOff>438150</xdr:colOff>
      <xdr:row>29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7298C-36C3-42A4-8794-8EB92C4B1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93077" cy="943951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9D160A-2CC2-4DC5-AD59-4336BF03AA4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19B10ED-8210-498D-B59D-AF2851118BB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3077" cy="943951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12</xdr:row>
      <xdr:rowOff>38098</xdr:rowOff>
    </xdr:from>
    <xdr:to>
      <xdr:col>16</xdr:col>
      <xdr:colOff>504825</xdr:colOff>
      <xdr:row>33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3F221-FE6A-4C2F-B6F2-8691F231C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1733550</xdr:colOff>
      <xdr:row>5</xdr:row>
      <xdr:rowOff>20637</xdr:rowOff>
    </xdr:from>
    <xdr:to>
      <xdr:col>12</xdr:col>
      <xdr:colOff>25400</xdr:colOff>
      <xdr:row>23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5EF95F-9A3C-4648-AD1D-8EE35F066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Stover" refreshedDate="44177.575458333333" createdVersion="6" refreshedVersion="6" minRefreshableVersion="3" recordCount="4114" xr:uid="{AF6BF546-E475-475C-9C83-B72CC2CE790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Stover" refreshedDate="44177.612036574072" createdVersion="6" refreshedVersion="6" minRefreshableVersion="3" recordCount="4115" xr:uid="{3E9D3C0F-D27C-423A-8FE1-5889C3950A6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Stover" refreshedDate="44180.632542708336" createdVersion="6" refreshedVersion="6" minRefreshableVersion="3" recordCount="4114" xr:uid="{42BB86A8-78CC-46A4-B2E4-1C8A61F130E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Stover" refreshedDate="44180.68737673611" createdVersion="6" refreshedVersion="6" minRefreshableVersion="3" recordCount="12" xr:uid="{F5576565-58FB-4C65-BC9C-49F8710E15B2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10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CDAB25-1F8E-4C76-918C-55324A10618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B65F1-B706-423E-B8E2-5A558AB9881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11834-F881-4200-9A36-0602E4DC6CB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8014A-58D0-4877-ACFC-B73BF3155BB6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7F2A6-8EEB-4412-AD2B-CA402A8602CF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0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10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ccessful" fld="5" baseField="0" baseItem="0" numFmtId="10"/>
    <dataField name="Failed" fld="6" baseField="0" baseItem="0"/>
    <dataField name="Canceled" fld="7" baseField="0" baseItem="0"/>
  </dataFields>
  <chartFormats count="12">
    <chartFormat chart="1" format="5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9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E45EE-F6E9-4C58-B84C-900F5722A7E5}">
  <dimension ref="A1:F6"/>
  <sheetViews>
    <sheetView workbookViewId="0">
      <selection activeCell="Q2" sqref="Q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DF476-682A-450A-943C-B0F1539B8D20}">
  <dimension ref="A1:E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3" t="s">
        <v>8358</v>
      </c>
      <c r="B1" t="s">
        <v>8315</v>
      </c>
    </row>
    <row r="2" spans="1:5" x14ac:dyDescent="0.35">
      <c r="A2" s="13" t="s">
        <v>8222</v>
      </c>
      <c r="B2" t="s">
        <v>8223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5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63808-B479-4781-9436-F30EFCDD45AD}">
  <dimension ref="A2:F18"/>
  <sheetViews>
    <sheetView workbookViewId="0">
      <selection activeCell="C6" sqref="C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2" spans="1:6" x14ac:dyDescent="0.35">
      <c r="A2" s="13" t="s">
        <v>8358</v>
      </c>
      <c r="B2" t="s">
        <v>8315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8372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5">
      <c r="A7" s="14" t="s">
        <v>8373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5">
      <c r="A8" s="14" t="s">
        <v>8374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5">
      <c r="A9" s="14" t="s">
        <v>8375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5">
      <c r="A10" s="14" t="s">
        <v>8366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5">
      <c r="A11" s="14" t="s">
        <v>8376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5">
      <c r="A12" s="14" t="s">
        <v>8367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5">
      <c r="A13" s="14" t="s">
        <v>8368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5">
      <c r="A14" s="14" t="s">
        <v>8369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5">
      <c r="A15" s="14" t="s">
        <v>8370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5">
      <c r="A16" s="14" t="s">
        <v>8371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5">
      <c r="A17" s="14" t="s">
        <v>8377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5">
      <c r="A18" s="14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F7277-FFF7-42E7-826D-CC1BC99F63DA}">
  <dimension ref="A2:E19"/>
  <sheetViews>
    <sheetView tabSelected="1" workbookViewId="0">
      <selection activeCell="T27" sqref="T2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2" spans="1:5" x14ac:dyDescent="0.35">
      <c r="A2" s="13" t="s">
        <v>8397</v>
      </c>
      <c r="B2" t="s">
        <v>8398</v>
      </c>
    </row>
    <row r="3" spans="1:5" x14ac:dyDescent="0.35">
      <c r="A3" s="13" t="s">
        <v>8358</v>
      </c>
      <c r="B3" t="s">
        <v>8315</v>
      </c>
    </row>
    <row r="5" spans="1:5" x14ac:dyDescent="0.35">
      <c r="A5" s="13" t="s">
        <v>8363</v>
      </c>
      <c r="B5" s="13" t="s">
        <v>8360</v>
      </c>
    </row>
    <row r="6" spans="1:5" x14ac:dyDescent="0.35">
      <c r="A6" s="13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5">
      <c r="A7" s="18" t="s">
        <v>8372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35">
      <c r="A8" s="18" t="s">
        <v>8373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35">
      <c r="A9" s="18" t="s">
        <v>8374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35">
      <c r="A10" s="18" t="s">
        <v>8375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35">
      <c r="A11" s="18" t="s">
        <v>8366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35">
      <c r="A12" s="18" t="s">
        <v>8376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35">
      <c r="A13" s="18" t="s">
        <v>8367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35">
      <c r="A14" s="18" t="s">
        <v>8368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35">
      <c r="A15" s="18" t="s">
        <v>8369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35">
      <c r="A16" s="18" t="s">
        <v>8370</v>
      </c>
      <c r="B16" s="15">
        <v>65</v>
      </c>
      <c r="C16" s="15">
        <v>50</v>
      </c>
      <c r="D16" s="15"/>
      <c r="E16" s="15">
        <v>115</v>
      </c>
    </row>
    <row r="17" spans="1:5" x14ac:dyDescent="0.35">
      <c r="A17" s="18" t="s">
        <v>8371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35">
      <c r="A18" s="18" t="s">
        <v>8377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35">
      <c r="A19" s="18" t="s">
        <v>8361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EA49-7617-4153-8D7C-3E64907242AA}">
  <dimension ref="A3:D16"/>
  <sheetViews>
    <sheetView workbookViewId="0">
      <selection activeCell="D4" sqref="D4"/>
    </sheetView>
  </sheetViews>
  <sheetFormatPr defaultRowHeight="14.5" x14ac:dyDescent="0.35"/>
  <cols>
    <col min="1" max="1" width="17.08984375" bestFit="1" customWidth="1"/>
    <col min="2" max="2" width="26.453125" bestFit="1" customWidth="1"/>
    <col min="3" max="3" width="22.7265625" bestFit="1" customWidth="1"/>
    <col min="4" max="4" width="25.453125" bestFit="1" customWidth="1"/>
    <col min="5" max="5" width="27.54296875" bestFit="1" customWidth="1"/>
    <col min="6" max="11" width="11.81640625" bestFit="1" customWidth="1"/>
    <col min="12" max="12" width="6.81640625" bestFit="1" customWidth="1"/>
    <col min="13" max="13" width="11.54296875" bestFit="1" customWidth="1"/>
    <col min="14" max="14" width="6.81640625" bestFit="1" customWidth="1"/>
    <col min="15" max="15" width="11.54296875" bestFit="1" customWidth="1"/>
    <col min="16" max="17" width="11.81640625" bestFit="1" customWidth="1"/>
    <col min="18" max="18" width="6.81640625" bestFit="1" customWidth="1"/>
    <col min="19" max="19" width="11.54296875" bestFit="1" customWidth="1"/>
    <col min="20" max="20" width="6.81640625" bestFit="1" customWidth="1"/>
    <col min="21" max="21" width="11.54296875" bestFit="1" customWidth="1"/>
    <col min="22" max="22" width="7.81640625" bestFit="1" customWidth="1"/>
    <col min="23" max="23" width="12.54296875" bestFit="1" customWidth="1"/>
    <col min="24" max="24" width="11.81640625" bestFit="1" customWidth="1"/>
    <col min="25" max="25" width="11.54296875" bestFit="1" customWidth="1"/>
    <col min="26" max="26" width="6.81640625" bestFit="1" customWidth="1"/>
    <col min="27" max="28" width="11.54296875" bestFit="1" customWidth="1"/>
    <col min="29" max="29" width="6.81640625" bestFit="1" customWidth="1"/>
    <col min="30" max="31" width="11.54296875" bestFit="1" customWidth="1"/>
    <col min="32" max="32" width="6.81640625" bestFit="1" customWidth="1"/>
    <col min="33" max="34" width="11.54296875" bestFit="1" customWidth="1"/>
    <col min="35" max="35" width="10.7265625" bestFit="1" customWidth="1"/>
    <col min="36" max="36" width="12.54296875" bestFit="1" customWidth="1"/>
    <col min="37" max="37" width="10.54296875" bestFit="1" customWidth="1"/>
    <col min="38" max="38" width="6.81640625" bestFit="1" customWidth="1"/>
    <col min="39" max="40" width="11.54296875" bestFit="1" customWidth="1"/>
    <col min="41" max="41" width="6.81640625" bestFit="1" customWidth="1"/>
    <col min="42" max="43" width="11.54296875" bestFit="1" customWidth="1"/>
    <col min="44" max="44" width="6.81640625" bestFit="1" customWidth="1"/>
    <col min="45" max="46" width="11.54296875" bestFit="1" customWidth="1"/>
    <col min="47" max="47" width="6.81640625" bestFit="1" customWidth="1"/>
    <col min="48" max="49" width="11.54296875" bestFit="1" customWidth="1"/>
    <col min="50" max="50" width="6.81640625" bestFit="1" customWidth="1"/>
    <col min="51" max="52" width="11.54296875" bestFit="1" customWidth="1"/>
    <col min="53" max="53" width="6.81640625" bestFit="1" customWidth="1"/>
    <col min="54" max="55" width="11.54296875" bestFit="1" customWidth="1"/>
    <col min="56" max="56" width="6.81640625" bestFit="1" customWidth="1"/>
    <col min="57" max="58" width="11.54296875" bestFit="1" customWidth="1"/>
    <col min="59" max="59" width="6.81640625" bestFit="1" customWidth="1"/>
    <col min="60" max="61" width="11.54296875" bestFit="1" customWidth="1"/>
    <col min="62" max="62" width="6.81640625" bestFit="1" customWidth="1"/>
    <col min="63" max="64" width="11.54296875" bestFit="1" customWidth="1"/>
    <col min="65" max="65" width="6.81640625" bestFit="1" customWidth="1"/>
    <col min="66" max="67" width="11.54296875" bestFit="1" customWidth="1"/>
    <col min="68" max="68" width="24.90625" bestFit="1" customWidth="1"/>
    <col min="69" max="69" width="27.54296875" bestFit="1" customWidth="1"/>
    <col min="70" max="70" width="10.54296875" bestFit="1" customWidth="1"/>
    <col min="71" max="71" width="6.81640625" bestFit="1" customWidth="1"/>
    <col min="72" max="73" width="11.54296875" bestFit="1" customWidth="1"/>
    <col min="74" max="74" width="6.81640625" bestFit="1" customWidth="1"/>
    <col min="75" max="76" width="11.54296875" bestFit="1" customWidth="1"/>
    <col min="77" max="77" width="6.81640625" bestFit="1" customWidth="1"/>
    <col min="78" max="79" width="11.54296875" bestFit="1" customWidth="1"/>
    <col min="80" max="80" width="6.81640625" bestFit="1" customWidth="1"/>
    <col min="81" max="82" width="11.54296875" bestFit="1" customWidth="1"/>
    <col min="83" max="83" width="6.81640625" bestFit="1" customWidth="1"/>
    <col min="84" max="85" width="11.54296875" bestFit="1" customWidth="1"/>
    <col min="86" max="86" width="6.81640625" bestFit="1" customWidth="1"/>
    <col min="87" max="88" width="11.54296875" bestFit="1" customWidth="1"/>
    <col min="89" max="89" width="6.81640625" bestFit="1" customWidth="1"/>
    <col min="90" max="91" width="11.54296875" bestFit="1" customWidth="1"/>
    <col min="92" max="92" width="6.81640625" bestFit="1" customWidth="1"/>
    <col min="93" max="94" width="11.54296875" bestFit="1" customWidth="1"/>
    <col min="95" max="95" width="6.81640625" bestFit="1" customWidth="1"/>
    <col min="96" max="97" width="11.54296875" bestFit="1" customWidth="1"/>
    <col min="98" max="98" width="6.81640625" bestFit="1" customWidth="1"/>
    <col min="99" max="100" width="11.54296875" bestFit="1" customWidth="1"/>
    <col min="101" max="101" width="28.6328125" bestFit="1" customWidth="1"/>
    <col min="102" max="102" width="24.90625" bestFit="1" customWidth="1"/>
    <col min="103" max="103" width="27.54296875" bestFit="1" customWidth="1"/>
    <col min="104" max="104" width="12.54296875" bestFit="1" customWidth="1"/>
    <col min="105" max="105" width="10.54296875" bestFit="1" customWidth="1"/>
    <col min="106" max="106" width="36.81640625" bestFit="1" customWidth="1"/>
    <col min="107" max="107" width="33.08984375" bestFit="1" customWidth="1"/>
    <col min="108" max="108" width="35.7265625" bestFit="1" customWidth="1"/>
    <col min="109" max="109" width="23.7265625" bestFit="1" customWidth="1"/>
    <col min="110" max="111" width="11.54296875" bestFit="1" customWidth="1"/>
    <col min="112" max="112" width="20" bestFit="1" customWidth="1"/>
    <col min="113" max="114" width="11.54296875" bestFit="1" customWidth="1"/>
    <col min="115" max="115" width="22.7265625" bestFit="1" customWidth="1"/>
    <col min="116" max="117" width="11.54296875" bestFit="1" customWidth="1"/>
    <col min="118" max="118" width="34.7265625" bestFit="1" customWidth="1"/>
    <col min="119" max="119" width="31.08984375" bestFit="1" customWidth="1"/>
    <col min="120" max="120" width="33.81640625" bestFit="1" customWidth="1"/>
    <col min="121" max="121" width="23.7265625" bestFit="1" customWidth="1"/>
    <col min="122" max="123" width="11.54296875" bestFit="1" customWidth="1"/>
    <col min="124" max="124" width="20" bestFit="1" customWidth="1"/>
    <col min="125" max="126" width="11.54296875" bestFit="1" customWidth="1"/>
    <col min="127" max="127" width="22.7265625" bestFit="1" customWidth="1"/>
    <col min="128" max="129" width="11.54296875" bestFit="1" customWidth="1"/>
    <col min="130" max="130" width="40.7265625" bestFit="1" customWidth="1"/>
    <col min="131" max="131" width="37.08984375" bestFit="1" customWidth="1"/>
    <col min="132" max="132" width="39.6328125" bestFit="1" customWidth="1"/>
    <col min="133" max="133" width="23.7265625" bestFit="1" customWidth="1"/>
    <col min="134" max="135" width="11.54296875" bestFit="1" customWidth="1"/>
    <col min="136" max="136" width="20" bestFit="1" customWidth="1"/>
    <col min="137" max="138" width="11.54296875" bestFit="1" customWidth="1"/>
    <col min="139" max="139" width="22.7265625" bestFit="1" customWidth="1"/>
    <col min="140" max="141" width="11.54296875" bestFit="1" customWidth="1"/>
    <col min="142" max="142" width="36.90625" bestFit="1" customWidth="1"/>
    <col min="143" max="143" width="33.26953125" bestFit="1" customWidth="1"/>
    <col min="144" max="144" width="35.81640625" bestFit="1" customWidth="1"/>
    <col min="145" max="145" width="28.6328125" bestFit="1" customWidth="1"/>
    <col min="146" max="146" width="24.90625" bestFit="1" customWidth="1"/>
    <col min="147" max="147" width="27.54296875" bestFit="1" customWidth="1"/>
  </cols>
  <sheetData>
    <row r="3" spans="1:4" x14ac:dyDescent="0.35">
      <c r="A3" s="13" t="s">
        <v>8362</v>
      </c>
      <c r="B3" t="s">
        <v>8383</v>
      </c>
      <c r="C3" t="s">
        <v>8384</v>
      </c>
      <c r="D3" t="s">
        <v>8419</v>
      </c>
    </row>
    <row r="4" spans="1:4" x14ac:dyDescent="0.35">
      <c r="A4" s="14" t="s">
        <v>8407</v>
      </c>
      <c r="B4" s="19">
        <v>0.75806451612903225</v>
      </c>
      <c r="C4" s="15">
        <v>0.24193548387096775</v>
      </c>
      <c r="D4" s="15">
        <v>0</v>
      </c>
    </row>
    <row r="5" spans="1:4" x14ac:dyDescent="0.35">
      <c r="A5" s="14" t="s">
        <v>8408</v>
      </c>
      <c r="B5" s="19">
        <v>0.72659176029962547</v>
      </c>
      <c r="C5" s="15">
        <v>0.27340823970037453</v>
      </c>
      <c r="D5" s="15">
        <v>0</v>
      </c>
    </row>
    <row r="6" spans="1:4" x14ac:dyDescent="0.35">
      <c r="A6" s="14" t="s">
        <v>8409</v>
      </c>
      <c r="B6" s="19">
        <v>0.55029585798816572</v>
      </c>
      <c r="C6" s="15">
        <v>0.44970414201183434</v>
      </c>
      <c r="D6" s="15">
        <v>0</v>
      </c>
    </row>
    <row r="7" spans="1:4" x14ac:dyDescent="0.35">
      <c r="A7" s="14" t="s">
        <v>8410</v>
      </c>
      <c r="B7" s="19">
        <v>0.54166666666666663</v>
      </c>
      <c r="C7" s="15">
        <v>0.45833333333333331</v>
      </c>
      <c r="D7" s="15">
        <v>0</v>
      </c>
    </row>
    <row r="8" spans="1:4" x14ac:dyDescent="0.35">
      <c r="A8" s="14" t="s">
        <v>8411</v>
      </c>
      <c r="B8" s="19">
        <v>0.5</v>
      </c>
      <c r="C8" s="15">
        <v>0.5</v>
      </c>
      <c r="D8" s="15">
        <v>0</v>
      </c>
    </row>
    <row r="9" spans="1:4" x14ac:dyDescent="0.35">
      <c r="A9" s="14" t="s">
        <v>8412</v>
      </c>
      <c r="B9" s="19">
        <v>0.45</v>
      </c>
      <c r="C9" s="15">
        <v>0.55000000000000004</v>
      </c>
      <c r="D9" s="15">
        <v>0</v>
      </c>
    </row>
    <row r="10" spans="1:4" x14ac:dyDescent="0.35">
      <c r="A10" s="14" t="s">
        <v>8413</v>
      </c>
      <c r="B10" s="19">
        <v>0.2</v>
      </c>
      <c r="C10" s="15">
        <v>0.8</v>
      </c>
      <c r="D10" s="15">
        <v>0</v>
      </c>
    </row>
    <row r="11" spans="1:4" x14ac:dyDescent="0.35">
      <c r="A11" s="14" t="s">
        <v>8414</v>
      </c>
      <c r="B11" s="19">
        <v>0.27272727272727271</v>
      </c>
      <c r="C11" s="15">
        <v>0.72727272727272729</v>
      </c>
      <c r="D11" s="15">
        <v>0</v>
      </c>
    </row>
    <row r="12" spans="1:4" x14ac:dyDescent="0.35">
      <c r="A12" s="14" t="s">
        <v>8415</v>
      </c>
      <c r="B12" s="19">
        <v>0.66666666666666663</v>
      </c>
      <c r="C12" s="15">
        <v>0.33333333333333331</v>
      </c>
      <c r="D12" s="15">
        <v>0</v>
      </c>
    </row>
    <row r="13" spans="1:4" x14ac:dyDescent="0.35">
      <c r="A13" s="14" t="s">
        <v>8416</v>
      </c>
      <c r="B13" s="19">
        <v>0.66666666666666663</v>
      </c>
      <c r="C13" s="15">
        <v>0.33333333333333331</v>
      </c>
      <c r="D13" s="15">
        <v>0</v>
      </c>
    </row>
    <row r="14" spans="1:4" x14ac:dyDescent="0.35">
      <c r="A14" s="14" t="s">
        <v>8417</v>
      </c>
      <c r="B14" s="19">
        <v>0</v>
      </c>
      <c r="C14" s="15">
        <v>1</v>
      </c>
      <c r="D14" s="15">
        <v>0</v>
      </c>
    </row>
    <row r="15" spans="1:4" x14ac:dyDescent="0.35">
      <c r="A15" s="14" t="s">
        <v>8418</v>
      </c>
      <c r="B15" s="19">
        <v>0.125</v>
      </c>
      <c r="C15" s="15">
        <v>0.875</v>
      </c>
      <c r="D15" s="15">
        <v>0</v>
      </c>
    </row>
    <row r="16" spans="1:4" x14ac:dyDescent="0.35">
      <c r="A16" s="14" t="s">
        <v>8361</v>
      </c>
      <c r="B16" s="19">
        <v>5.4576794071440968</v>
      </c>
      <c r="C16" s="15">
        <v>6.5423205928559032</v>
      </c>
      <c r="D16" s="15"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808A4-82C1-4560-A152-C125308BA9AE}">
  <dimension ref="A1:H13"/>
  <sheetViews>
    <sheetView workbookViewId="0">
      <selection activeCell="F2" sqref="F2"/>
    </sheetView>
  </sheetViews>
  <sheetFormatPr defaultRowHeight="14.5" x14ac:dyDescent="0.35"/>
  <cols>
    <col min="1" max="1" width="16.54296875" customWidth="1"/>
    <col min="2" max="2" width="16.81640625" customWidth="1"/>
    <col min="3" max="3" width="13.54296875" customWidth="1"/>
    <col min="4" max="4" width="16.1796875" customWidth="1"/>
    <col min="5" max="5" width="12.6328125" customWidth="1"/>
    <col min="6" max="6" width="19.81640625" customWidth="1"/>
    <col min="7" max="7" width="16.90625" customWidth="1"/>
    <col min="8" max="8" width="18.81640625" customWidth="1"/>
  </cols>
  <sheetData>
    <row r="1" spans="1:8" x14ac:dyDescent="0.35">
      <c r="A1" s="10" t="s">
        <v>8379</v>
      </c>
      <c r="B1" s="10" t="s">
        <v>8400</v>
      </c>
      <c r="C1" s="10" t="s">
        <v>8401</v>
      </c>
      <c r="D1" s="10" t="s">
        <v>8402</v>
      </c>
      <c r="E1" s="10" t="s">
        <v>8403</v>
      </c>
      <c r="F1" s="10" t="s">
        <v>8404</v>
      </c>
      <c r="G1" s="10" t="s">
        <v>8405</v>
      </c>
      <c r="H1" s="10" t="s">
        <v>8406</v>
      </c>
    </row>
    <row r="2" spans="1:8" x14ac:dyDescent="0.35">
      <c r="A2" t="s">
        <v>8407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5">
      <c r="A3" t="s">
        <v>8408</v>
      </c>
      <c r="B3">
        <f>COUNTIFS(Kickstarter!$D:$D, "&gt;=1000", Kickstarter!$F:$F, "Successful", Kickstarter!$D:$D, "&lt;5000", Kickstarter!$R:$R, "plays")</f>
        <v>388</v>
      </c>
      <c r="C3">
        <f>COUNTIFS(Kickstarter!$D:$D, "&gt;=1000", Kickstarter!$F:$F, "Failed", Kickstarter!$D:$D, "&lt;5000", Kickstarter!$R:$R, "plays")</f>
        <v>146</v>
      </c>
      <c r="D3">
        <f>COUNTIFS(Kickstarter!$D:$D, "&gt;=1000", Kickstarter!$F:$F, "Canceled", Kickstarter!$D:$D, "&lt;5000", Kickstarter!$R:$R,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t="s">
        <v>8409</v>
      </c>
      <c r="B4">
        <f>COUNTIFS(Kickstarter!$D:$D, "&gt;=5000", Kickstarter!$F:$F, "Successful", Kickstarter!$D:$D, "&lt;10000", Kickstarter!$R:$R, "plays")</f>
        <v>93</v>
      </c>
      <c r="C4">
        <f>COUNTIFS(Kickstarter!$D:$D, "&gt;=5000", Kickstarter!$F:$F, "Failed", Kickstarter!$D:$D, "&lt;10000", Kickstarter!$R:$R, "plays")</f>
        <v>76</v>
      </c>
      <c r="D4">
        <f>COUNTIFS(Kickstarter!$D:$D, "&gt;=5000", Kickstarter!$F:$F, "Canceled", Kickstarter!$D:$D, "&lt;10000", Kickstarter!$R:$R,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8410</v>
      </c>
      <c r="B5">
        <f>COUNTIFS(Kickstarter!$D:$D, "&gt;=10000", Kickstarter!$F:$F, "Successful", Kickstarter!$D:$D, "&lt;15000", Kickstarter!$R:$R, "plays")</f>
        <v>39</v>
      </c>
      <c r="C5">
        <f>COUNTIFS(Kickstarter!$D:$D, "&gt;=10000", Kickstarter!$F:$F, "Failed", Kickstarter!$D:$D, "&lt;15000", Kickstarter!$R:$R, "plays")</f>
        <v>33</v>
      </c>
      <c r="D5">
        <f>COUNTIFS(Kickstarter!$D:$D, "&gt;=10000", Kickstarter!$F:$F, "Canceled", Kickstarter!$D:$D, "&lt;15000", 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8411</v>
      </c>
      <c r="B6">
        <f>COUNTIFS(Kickstarter!$D:$D, "&gt;=15000", Kickstarter!$F:$F, "Successful", Kickstarter!$D:$D, "&lt;20000", Kickstarter!$R:$R, "plays")</f>
        <v>12</v>
      </c>
      <c r="C6">
        <f>COUNTIFS(Kickstarter!$D:$D, "&gt;=15000", Kickstarter!$F:$F, "Failed", Kickstarter!$D:$D, "&lt;20000", Kickstarter!$R:$R, "plays")</f>
        <v>12</v>
      </c>
      <c r="D6">
        <f>COUNTIFS(Kickstarter!$D:$D, "&gt;=15000", Kickstarter!$F:$F, "Canceled", Kickstarter!$D:$D, "&lt;20000", 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8412</v>
      </c>
      <c r="B7">
        <f>COUNTIFS(Kickstarter!$D:$D, "&gt;=20000", Kickstarter!$F:$F, "Successful", Kickstarter!$D:$D, "&lt;25000", Kickstarter!$R:$R, "plays")</f>
        <v>9</v>
      </c>
      <c r="C7">
        <f>COUNTIFS(Kickstarter!$D:$D, "&gt;=20000", Kickstarter!$F:$F, "Failed", Kickstarter!$D:$D, "&lt;25000", Kickstarter!$R:$R, "plays")</f>
        <v>11</v>
      </c>
      <c r="D7">
        <f>COUNTIFS(Kickstarter!$D:$D, "&gt;=20000", Kickstarter!$F:$F, "Canceled", Kickstarter!$D:$D, "&lt;25000", Kickstarter!$R:$R,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8413</v>
      </c>
      <c r="B8">
        <f>COUNTIFS(Kickstarter!$D:$D, "&gt;=25000", Kickstarter!$F:$F, "Successful", Kickstarter!$D:$D, "&lt;30000", Kickstarter!$R:$R, "plays")</f>
        <v>1</v>
      </c>
      <c r="C8">
        <f>COUNTIFS(Kickstarter!$D:$D, "&gt;=25000", Kickstarter!$F:$F, "Failed", Kickstarter!$D:$D, "&lt;30000", Kickstarter!$R:$R, "plays")</f>
        <v>4</v>
      </c>
      <c r="D8">
        <f>COUNTIFS(Kickstarter!$D:$D, "&gt;=25000", Kickstarter!$F:$F, "Canceled", Kickstarter!$D:$D, "&lt;30000", 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8414</v>
      </c>
      <c r="B9">
        <f>COUNTIFS(Kickstarter!$D:$D, "&gt;=30000", Kickstarter!$F:$F, "Successful", Kickstarter!$D:$D, "&lt;35000", Kickstarter!$R:$R, "plays")</f>
        <v>3</v>
      </c>
      <c r="C9">
        <f>COUNTIFS(Kickstarter!$D:$D, "&gt;=30000", Kickstarter!$F:$F, "Failed", Kickstarter!$D:$D, "&lt;35000", Kickstarter!$R:$R, "plays")</f>
        <v>8</v>
      </c>
      <c r="D9">
        <f>COUNTIFS(Kickstarter!$D:$D, "&gt;=30000", Kickstarter!$F:$F, "Canceled", Kickstarter!$D:$D, "&lt;35000", 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8415</v>
      </c>
      <c r="B10">
        <f>COUNTIFS(Kickstarter!$D:$D, "&gt;=35000", Kickstarter!$F:$F, "Successful", Kickstarter!$D:$D, "&lt;40000", Kickstarter!$R:$R, "plays")</f>
        <v>4</v>
      </c>
      <c r="C10">
        <f>COUNTIFS(Kickstarter!$D:$D, "&gt;=35000", Kickstarter!$F:$F, "Failed", Kickstarter!$D:$D, "&lt;40000", Kickstarter!$R:$R, "plays")</f>
        <v>2</v>
      </c>
      <c r="D10">
        <f>COUNTIFS(Kickstarter!$D:$D, "&gt;=35000", Kickstarter!$F:$F, "Canceled", Kickstarter!$D:$D, "&lt;40000", Kickstarter!$R:$R,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8416</v>
      </c>
      <c r="B11">
        <f>COUNTIFS(Kickstarter!$D:$D, "&gt;=40000", Kickstarter!$F:$F, "Successful", Kickstarter!$D:$D, "&lt;45000", Kickstarter!$R:$R, "plays")</f>
        <v>2</v>
      </c>
      <c r="C11">
        <f>COUNTIFS(Kickstarter!$D:$D, "&gt;=40000", Kickstarter!$F:$F, "Failed", Kickstarter!$D:$D, "&lt;45000", Kickstarter!$R:$R, "plays")</f>
        <v>1</v>
      </c>
      <c r="D11">
        <f>COUNTIFS(Kickstarter!$D:$D, "&gt;=40000", Kickstarter!$F:$F, "Canceled", Kickstarter!$D:$D, "&lt;45000", 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8417</v>
      </c>
      <c r="B12">
        <f>COUNTIFS(Kickstarter!$D:$D, "&gt;=45000", Kickstarter!$F:$F, "Successful", Kickstarter!$D:$D, "&lt;50000", Kickstarter!$R:$R, "plays")</f>
        <v>0</v>
      </c>
      <c r="C12">
        <f>COUNTIFS(Kickstarter!$D:$D, "&gt;=45000", Kickstarter!$F:$F, "Failed", Kickstarter!$D:$D, "&lt;50000", Kickstarter!$R:$R, "plays")</f>
        <v>1</v>
      </c>
      <c r="D12">
        <f>COUNTIFS(Kickstarter!$D:$D, "&gt;=45000", Kickstarter!$F:$F, "Canceled", Kickstarter!$D:$D, "&lt;50000", 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8418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1" zoomScale="90" zoomScaleNormal="90" workbookViewId="0">
      <selection activeCell="U3" sqref="U3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90625" customWidth="1"/>
    <col min="16" max="16" width="15.81640625" customWidth="1"/>
    <col min="17" max="17" width="16" customWidth="1"/>
    <col min="18" max="18" width="10.7265625" customWidth="1"/>
    <col min="19" max="19" width="21.08984375" customWidth="1"/>
    <col min="20" max="20" width="19.90625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8364</v>
      </c>
      <c r="T1" s="10" t="s">
        <v>8365</v>
      </c>
      <c r="U1" s="10" t="s">
        <v>8399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 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 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 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 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 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 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 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 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 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 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 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 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 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 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 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 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 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 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 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 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 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 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 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 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 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 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 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 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 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 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 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 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 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 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 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 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 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 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 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 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 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 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 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 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 0)</f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 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 0)</f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 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 0)</f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 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 0)</f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 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 0)</f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 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 0)</f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 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 0)</f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 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 0)</f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 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 0)</f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 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 0)</f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 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 0)</f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 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 0)</f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 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 0)</f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 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 0)</f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 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 0)</f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 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 0)</f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 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 0)</f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 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 0)</f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 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 0)</f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 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 0)</f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 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 0)</f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 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4DA182DD-508B-4A3D-BDA2-244685ECCC68}"/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98C69-54AB-4E8F-9C5E-32785E5FE5E7}">
  <dimension ref="A1:T251"/>
  <sheetViews>
    <sheetView workbookViewId="0">
      <selection activeCell="Y4" sqref="Y4"/>
    </sheetView>
  </sheetViews>
  <sheetFormatPr defaultRowHeight="14.5" x14ac:dyDescent="0.35"/>
  <cols>
    <col min="4" max="4" width="13.54296875" customWidth="1"/>
    <col min="5" max="5" width="11.90625" customWidth="1"/>
    <col min="19" max="19" width="13" customWidth="1"/>
    <col min="20" max="20" width="12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8364</v>
      </c>
      <c r="T1" s="10" t="s">
        <v>8365</v>
      </c>
    </row>
    <row r="2" spans="1:20" ht="246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217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CC473-388D-4790-8D9D-9319CF8BC1CA}">
  <dimension ref="A1:C14"/>
  <sheetViews>
    <sheetView workbookViewId="0">
      <selection activeCell="M19" sqref="M19"/>
    </sheetView>
  </sheetViews>
  <sheetFormatPr defaultRowHeight="14.5" x14ac:dyDescent="0.35"/>
  <cols>
    <col min="1" max="1" width="26.1796875" customWidth="1"/>
    <col min="2" max="2" width="10" customWidth="1"/>
    <col min="3" max="3" width="11.08984375" bestFit="1" customWidth="1"/>
  </cols>
  <sheetData>
    <row r="1" spans="1:3" x14ac:dyDescent="0.35">
      <c r="B1" s="10" t="s">
        <v>8383</v>
      </c>
      <c r="C1" s="10" t="s">
        <v>8384</v>
      </c>
    </row>
    <row r="2" spans="1:3" x14ac:dyDescent="0.35">
      <c r="A2" s="10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s="10" t="s">
        <v>8386</v>
      </c>
      <c r="B3" s="17">
        <f>MEDIAN('Successful US Kickstarters'!D:D)</f>
        <v>3000</v>
      </c>
      <c r="C3" s="17">
        <f>MEDIAN(('Failed US Kickstarters'!D:D))</f>
        <v>5000</v>
      </c>
    </row>
    <row r="4" spans="1:3" x14ac:dyDescent="0.35">
      <c r="A4" s="10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s="10" t="s">
        <v>8390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5">
      <c r="A6" s="10" t="s">
        <v>8391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5">
      <c r="A7" s="10" t="s">
        <v>8392</v>
      </c>
      <c r="B7" s="17">
        <f>B5-B6</f>
        <v>3500</v>
      </c>
      <c r="C7" s="17">
        <f>C5-C6</f>
        <v>8000</v>
      </c>
    </row>
    <row r="8" spans="1:3" x14ac:dyDescent="0.35">
      <c r="B8" s="17"/>
      <c r="C8" s="17"/>
    </row>
    <row r="9" spans="1:3" x14ac:dyDescent="0.35">
      <c r="A9" s="10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s="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s="10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s="10" t="s">
        <v>8394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5">
      <c r="A13" s="10" t="s">
        <v>8395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5">
      <c r="A14" s="10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B27AB-5F00-4EE7-A7BA-DB59F9284AA3}">
  <dimension ref="A1:T413"/>
  <sheetViews>
    <sheetView workbookViewId="0">
      <selection activeCell="D3" sqref="D3"/>
    </sheetView>
  </sheetViews>
  <sheetFormatPr defaultRowHeight="14.5" x14ac:dyDescent="0.35"/>
  <cols>
    <col min="4" max="4" width="11.453125" customWidth="1"/>
    <col min="5" max="5" width="10.08984375" customWidth="1"/>
    <col min="19" max="19" width="12.1796875" customWidth="1"/>
    <col min="20" max="20" width="13.0898437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8364</v>
      </c>
      <c r="T1" s="10" t="s">
        <v>8365</v>
      </c>
    </row>
    <row r="2" spans="1:20" ht="246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88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275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232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46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01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75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6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5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2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6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5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3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1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6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75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6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46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5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6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203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32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3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275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7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0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6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6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6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7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6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2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46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46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7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32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6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3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46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6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74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6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6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6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6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46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75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6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90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6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8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2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6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90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5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6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304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6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6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203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2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30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04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90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8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203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75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1.5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6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8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32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6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6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6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26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6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6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46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9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3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6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6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5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75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5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32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32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3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8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90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6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6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6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6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9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6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8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88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6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203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6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46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01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2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75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32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17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7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5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6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59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5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6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6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246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7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6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6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6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6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203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8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6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17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5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59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88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6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46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6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7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5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6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75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75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5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8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6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2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5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75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75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46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7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7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2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2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6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246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2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7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6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3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6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2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3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6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6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6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75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6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6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75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9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8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3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75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8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6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6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7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6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6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3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46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3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6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2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7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75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6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17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8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2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6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6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46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5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5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232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275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5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7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90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6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2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32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75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75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2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04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3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6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32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6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90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46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8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6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75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6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7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46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75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2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2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7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9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275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6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32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90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6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6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5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75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6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7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6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6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04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26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6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75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203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304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8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8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8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75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9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6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04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90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17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26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246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246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6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6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7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6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46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5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6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6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46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75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6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2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6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5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6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6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90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3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5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90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5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5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2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6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26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6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5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2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5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5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90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1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5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90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7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2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75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59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5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5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32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46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6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6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217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90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75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6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6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6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7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46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5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46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32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46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32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6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6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6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6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7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32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90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30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59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7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46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4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75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2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6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88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6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46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6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6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7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9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90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6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88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8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5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3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6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6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6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5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75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88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6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3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90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6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2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6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2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23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6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75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6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217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5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03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6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6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6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2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203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8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5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9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59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6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6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5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46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5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6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232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2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90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6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7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6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46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8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6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46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6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6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5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32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6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5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03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90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415BC-8D24-443B-B85D-B77108E58D2D}">
  <dimension ref="A1:F6"/>
  <sheetViews>
    <sheetView workbookViewId="0">
      <selection activeCell="E2" sqref="E2:E6"/>
    </sheetView>
  </sheetViews>
  <sheetFormatPr defaultRowHeight="14.5" x14ac:dyDescent="0.35"/>
  <cols>
    <col min="1" max="1" width="22" customWidth="1"/>
    <col min="2" max="2" width="21.1796875" customWidth="1"/>
    <col min="5" max="5" width="13" customWidth="1"/>
    <col min="6" max="6" width="16.90625" customWidth="1"/>
  </cols>
  <sheetData>
    <row r="1" spans="1:6" x14ac:dyDescent="0.35">
      <c r="A1" s="10" t="s">
        <v>8378</v>
      </c>
      <c r="B1" s="10" t="s">
        <v>4110</v>
      </c>
      <c r="C1" s="10" t="s">
        <v>8379</v>
      </c>
      <c r="D1" s="10" t="s">
        <v>8380</v>
      </c>
      <c r="E1" s="10" t="s">
        <v>8381</v>
      </c>
      <c r="F1" s="10" t="s">
        <v>8382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0">
        <f>VLOOKUP(A2, Kickstarter!B:E, 4, FALSE)</f>
        <v>2020</v>
      </c>
      <c r="E2" s="10">
        <f>VLOOKUP(A2, Kickstarter!B:P, 15, FALSE)</f>
        <v>51.79</v>
      </c>
      <c r="F2" s="10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10">
        <f>VLOOKUP(A3, Kickstarter!B:E, 4, FALSE)</f>
        <v>2020</v>
      </c>
      <c r="E3" s="10">
        <f>VLOOKUP(A3, Kickstarter!B:P, 15, FALSE)</f>
        <v>36.07</v>
      </c>
      <c r="F3" s="10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10">
        <f>VLOOKUP(A4, Kickstarter!B:E, 4, FALSE)</f>
        <v>2576</v>
      </c>
      <c r="E4" s="10">
        <f>VLOOKUP(A4, Kickstarter!B:P, 15, FALSE)</f>
        <v>33.03</v>
      </c>
      <c r="F4" s="10">
        <f>VLOOKUP(A4, Kickstarter!B:L, 11, FALSE)</f>
        <v>78</v>
      </c>
    </row>
    <row r="5" spans="1:6" x14ac:dyDescent="0.35">
      <c r="A5" t="s">
        <v>3221</v>
      </c>
      <c r="B5" t="str">
        <f>VLOOKUP(A5, Kickstarter!B:C, 2, FALSE)</f>
        <v>A one-man show about love, loss, and motorways, written &amp; performed by Ben Norris. Help us get to the 2015 Edinburgh Fringe and beyond!</v>
      </c>
      <c r="C5">
        <f>VLOOKUP(A5, Kickstarter!B:E, 3, FALSE)</f>
        <v>4000</v>
      </c>
      <c r="D5" s="10">
        <f>VLOOKUP(A5, Kickstarter!B:E, 4, FALSE)</f>
        <v>4137</v>
      </c>
      <c r="E5" s="10">
        <f>VLOOKUP(A5, Kickstarter!B:P, 15, FALSE)</f>
        <v>36.61</v>
      </c>
      <c r="F5" s="10">
        <f>VLOOKUP(A5, Kickstarter!B:L, 11, FALSE)</f>
        <v>113</v>
      </c>
    </row>
    <row r="6" spans="1:6" x14ac:dyDescent="0.35">
      <c r="A6" t="s">
        <v>3329</v>
      </c>
      <c r="B6" t="str">
        <f>VLOOKUP(A6, Kickstarter!B:C, 2, FALSE)</f>
        <v>Jestia and Raedon is a brand new romantic comedy play going to the Edinburgh Fringe Festival this summer.</v>
      </c>
      <c r="C6">
        <f>VLOOKUP(A6, Kickstarter!B:E, 3, FALSE)</f>
        <v>1000</v>
      </c>
      <c r="D6" s="10">
        <f>VLOOKUP(A6, Kickstarter!B:E, 4, FALSE)</f>
        <v>1168</v>
      </c>
      <c r="E6" s="10">
        <f>VLOOKUP(A6, Kickstarter!B:P, 15, FALSE)</f>
        <v>44.92</v>
      </c>
      <c r="F6" s="10">
        <f>VLOOKUP(A6, Kickstarter!B:L, 11, FALSE)</f>
        <v>26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Subcategory Statistics</vt:lpstr>
      <vt:lpstr>Outcomes Based On Launch Date</vt:lpstr>
      <vt:lpstr>Theater Outcomes by Launch Date</vt:lpstr>
      <vt:lpstr>Outcomes Based on Goals Chart</vt:lpstr>
      <vt:lpstr>Outcomes Based on Goals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Stover</cp:lastModifiedBy>
  <dcterms:created xsi:type="dcterms:W3CDTF">2017-04-20T15:17:24Z</dcterms:created>
  <dcterms:modified xsi:type="dcterms:W3CDTF">2020-12-15T23:40:02Z</dcterms:modified>
</cp:coreProperties>
</file>