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5b9f37a7805641/Documents/Data Analyst Personal Portfolio/Project 5 - The Office - Formulas in Excel/"/>
    </mc:Choice>
  </mc:AlternateContent>
  <xr:revisionPtr revIDLastSave="190" documentId="8_{AEE5DA8A-F772-4B0E-A554-1053E2C64027}" xr6:coauthVersionLast="47" xr6:coauthVersionMax="47" xr10:uidLastSave="{77961624-645D-4F81-AECC-74ECCAC317E7}"/>
  <bookViews>
    <workbookView xWindow="28680" yWindow="-120" windowWidth="29040" windowHeight="1572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2" i="9" l="1"/>
  <c r="AL8" i="9"/>
  <c r="AL6" i="9"/>
  <c r="AL3" i="9"/>
  <c r="AL4" i="9" a="1"/>
  <c r="AL4" i="9" s="1"/>
  <c r="Q2" i="9" a="1"/>
  <c r="Q2" i="9" s="1"/>
  <c r="AE2" i="9"/>
  <c r="AD2" i="9"/>
  <c r="AC2" i="9"/>
  <c r="AA2" i="9"/>
  <c r="Z2" i="9"/>
  <c r="Y2" i="9"/>
  <c r="S2" i="9" a="1"/>
  <c r="S2" i="9" s="1"/>
  <c r="V3" i="9"/>
  <c r="V4" i="9"/>
  <c r="V5" i="9"/>
  <c r="V6" i="9"/>
  <c r="V7" i="9"/>
  <c r="V8" i="9"/>
  <c r="V9" i="9"/>
  <c r="V10" i="9"/>
  <c r="V2" i="9"/>
  <c r="U2" i="9"/>
  <c r="U3" i="9"/>
  <c r="U4" i="9"/>
  <c r="U5" i="9"/>
  <c r="U6" i="9"/>
  <c r="U7" i="9"/>
  <c r="U8" i="9"/>
  <c r="U9" i="9"/>
  <c r="U10" i="9"/>
  <c r="P2" i="9" a="1"/>
  <c r="P2" i="9" s="1"/>
  <c r="O2" i="9" a="1"/>
  <c r="O2" i="9" s="1"/>
  <c r="N2" i="9" a="1"/>
  <c r="N2" i="9" s="1"/>
  <c r="M2" i="9" a="1"/>
  <c r="M2" i="9" s="1"/>
  <c r="L2" i="9" a="1"/>
  <c r="L2" i="9" s="1"/>
  <c r="K3" i="9"/>
  <c r="K2" i="9"/>
  <c r="J2" i="9"/>
  <c r="J3" i="9"/>
  <c r="H11" i="1"/>
  <c r="H12" i="1"/>
  <c r="W2" i="9" l="1" a="1"/>
  <c r="W2" i="9" s="1"/>
  <c r="R2" i="9" a="1"/>
  <c r="R2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<sst xmlns="http://schemas.openxmlformats.org/spreadsheetml/2006/main" count="615" uniqueCount="110">
  <si>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</si>
  <si>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</si>
  <si>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</si>
  <si>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</si>
  <si>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</si>
  <si>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</si>
  <si>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</si>
  <si>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</si>
  <si>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</si>
  <si>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</si>
  <si>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</si>
  <si>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</si>
  <si>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</si>
  <si>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</si>
  <si>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</si>
  <si>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</si>
  <si>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</si>
  <si>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</si>
  <si>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</si>
  <si>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</si>
  <si>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</si>
  <si>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</si>
  <si>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</si>
  <si>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</si>
  <si>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</si>
  <si>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</si>
  <si>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</si>
  <si>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</si>
  <si>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</si>
  <si>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</si>
  <si>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</si>
  <si>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</si>
  <si>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</si>
  <si>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</si>
  <si>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</si>
  <si>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</si>
  <si>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</si>
  <si>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</si>
  <si>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</si>
  <si>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</si>
  <si>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</si>
  <si>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</si>
  <si>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</si>
  <si>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</si>
  <si>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</si>
  <si>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</si>
  <si>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</si>
  <si>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</si>
  <si>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</si>
  <si>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</si>
  <si>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</si>
  <si>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</si>
  <si>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</si>
  <si>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</si>
  <si>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</si>
  <si>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</si>
  <si>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</si>
  <si>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</si>
  <si>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</si>
  <si>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</si>
  <si>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</si>
  <si>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</si>
  <si>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</si>
  <si>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</si>
  <si>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</si>
  <si>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</si>
  <si>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</si>
  <si>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</si>
  <si>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</si>
  <si>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</si>
  <si>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</si>
  <si>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</si>
  <si>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</si>
  <si>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</si>
  <si>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</si>
  <si>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</si>
  <si>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</si>
  <si>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</si>
  <si>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</si>
  <si>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</si>
  <si>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IF</t>
  </si>
  <si>
    <t>IFS</t>
  </si>
  <si>
    <t>DAYS</t>
  </si>
  <si>
    <t>NETWORKDAYS</t>
  </si>
  <si>
    <t>Left</t>
  </si>
  <si>
    <t>Right</t>
  </si>
  <si>
    <t>LEN(B2) how many chrts in column</t>
  </si>
  <si>
    <t>Max in Column</t>
  </si>
  <si>
    <t>Min in Column</t>
  </si>
  <si>
    <t>Make dates texts</t>
  </si>
  <si>
    <t>Right (dates)</t>
  </si>
  <si>
    <t>Right (Employee ID)</t>
  </si>
  <si>
    <t>CONCATENATE(B2, " ", C2)</t>
  </si>
  <si>
    <t>CONCATE(B2, " ", C2) *MAKE GMAIL ACCOUNTS*</t>
  </si>
  <si>
    <t>Trim *FIX SPACES*</t>
  </si>
  <si>
    <t>SUMIF SALARY FOR</t>
  </si>
  <si>
    <t>ONLY SALARIES OVER 50000</t>
  </si>
  <si>
    <t>SUM FOR FEMALES OVER 30^</t>
  </si>
  <si>
    <t>9 SALARIES^</t>
  </si>
  <si>
    <t>SALARIES OVER 45000^</t>
  </si>
  <si>
    <t>ID OVERS 1005 AND MALES^</t>
  </si>
  <si>
    <t>DAYS *MUST BE TEXT FORM*</t>
  </si>
  <si>
    <t>NETWORKDAYS(START DATE, END DATE)</t>
  </si>
  <si>
    <t>DAYS(END DATE, START DATE)</t>
  </si>
  <si>
    <t>^ CALANDER DAYS</t>
  </si>
  <si>
    <t>OFFICE DAYS ^ *TAKES OUT WEEKENDS AND HOILDAYS*</t>
  </si>
  <si>
    <t>XLOOKUPS</t>
  </si>
  <si>
    <t>Toby Flenderson</t>
  </si>
  <si>
    <t>SUBSTITUTE Start Date</t>
  </si>
  <si>
    <t>VLOOKUPS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</si>
</sst>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AN10"/>
  <sheetViews>
    <sheetView tabSelected="1" workbookViewId="0">
      <selection activeCell="AN3" sqref="AN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3" max="13" width="16.7109375" customWidth="1"/>
    <col min="14" max="14" width="31.140625" customWidth="1"/>
    <col min="16" max="16" width="19.140625" customWidth="1"/>
    <col min="17" max="17" width="16" customWidth="1"/>
    <col min="19" max="19" width="17.140625" customWidth="1"/>
    <col min="20" max="20" width="15.5703125" customWidth="1"/>
    <col min="21" max="21" width="26" customWidth="1"/>
    <col min="22" max="22" width="31.7109375" customWidth="1"/>
    <col min="26" max="26" width="25" customWidth="1"/>
    <col min="27" max="27" width="26.140625" customWidth="1"/>
    <col min="30" max="30" width="21.140625" customWidth="1"/>
    <col min="31" max="31" width="26" customWidth="1"/>
    <col min="33" max="33" width="28.140625" customWidth="1"/>
    <col min="38" max="38" width="26.28515625" customWidth="1"/>
  </cols>
  <sheetData>
    <row r="1" spans="1:4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87</v>
      </c>
      <c r="K1" t="s">
        <v>88</v>
      </c>
      <c r="L1" t="s">
        <v>80</v>
      </c>
      <c r="M1" t="s">
        <v>81</v>
      </c>
      <c r="N1" t="s">
        <v>86</v>
      </c>
      <c r="O1" t="s">
        <v>84</v>
      </c>
      <c r="P1" t="s">
        <v>91</v>
      </c>
      <c r="Q1" t="s">
        <v>89</v>
      </c>
      <c r="R1" t="s">
        <v>90</v>
      </c>
      <c r="S1" t="s">
        <v>94</v>
      </c>
      <c r="U1" t="s">
        <v>92</v>
      </c>
      <c r="V1" t="s">
        <v>93</v>
      </c>
      <c r="W1" t="s">
        <v>108</v>
      </c>
      <c r="Y1" t="s">
        <v>74</v>
      </c>
      <c r="Z1" t="s">
        <v>75</v>
      </c>
      <c r="AA1" t="s">
        <v>76</v>
      </c>
      <c r="AC1" t="s">
        <v>77</v>
      </c>
      <c r="AD1" t="s">
        <v>78</v>
      </c>
      <c r="AE1" t="s">
        <v>79</v>
      </c>
      <c r="AG1" t="s">
        <v>101</v>
      </c>
      <c r="AH1" t="s">
        <v>83</v>
      </c>
      <c r="AL1" t="s">
        <v>106</v>
      </c>
      <c r="AN1" t="s">
        <v>109</v>
      </c>
    </row>
    <row r="2" spans="1:4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3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  <c r="L2" t="str" cm="1">
        <f t="array" ref="L2:L10">IF(D2:D10&gt;30,"Old","Young")</f>
        <v>Young</v>
      </c>
      <c r="M2" t="str" cm="1">
        <f t="array" ref="M2:M10">_xlfn.IFS(F2:F10= "Salesman", "Sales", F2:F10 = "HR", "Fire Immediately", F2:F10= "Regional Manager", "Christmas Bonus")</f>
        <v>Sales</v>
      </c>
      <c r="N2" cm="1">
        <f t="array" ref="N2:N10">LEN(C2:C10)</f>
        <v>7</v>
      </c>
      <c r="O2" t="str" cm="1">
        <f t="array" ref="O2:O10">LEFT(B2:B10, 3)</f>
        <v>Jim</v>
      </c>
      <c r="P2" t="str" cm="1">
        <f t="array" ref="P2:P10">RIGHT(A2:A10,1)</f>
        <v>1</v>
      </c>
      <c r="Q2" t="str" cm="1">
        <f t="array" ref="Q2:Q10">TEXT(H2:H10,"dd/mm/yyyy")</f>
        <v>02/11/2001</v>
      </c>
      <c r="R2" t="str" cm="1">
        <f t="array" ref="R2:R10">RIGHT(_xlfn.ANCHORARRAY(Q2), 4)</f>
        <v>2001</v>
      </c>
      <c r="S2" t="str" cm="1">
        <f t="array" ref="S2:S10">TRIM(C2:C10)</f>
        <v>Halpert</v>
      </c>
      <c r="U2" t="str">
        <f>CONCATENATE(B2, " ",C2)</f>
        <v>Jim Halpert</v>
      </c>
      <c r="V2" t="str">
        <f>CONCATENATE(B2," ",C2,"@GMAIL.COM")</f>
        <v>Jim Halpert@GMAIL.COM</v>
      </c>
      <c r="W2" t="str" cm="1">
        <f t="array" ref="W2:W10">SUBSTITUTE(Q2:Q10, "/","-")</f>
        <v>02-11-2001</v>
      </c>
      <c r="Y2" s="3">
        <f>SUM(G2:G10)</f>
        <v>437000</v>
      </c>
      <c r="Z2">
        <f>SUMIF(G2:G10, "&gt;50000")</f>
        <v>128000</v>
      </c>
      <c r="AA2">
        <f>SUMIFS(G2:G10, E2:E10, "FEMALE", D2:D10, "&gt;30")</f>
        <v>88000</v>
      </c>
      <c r="AC2">
        <f>COUNT(G2:G10)</f>
        <v>9</v>
      </c>
      <c r="AD2">
        <f>COUNTIF(G2:G10,"&gt;45000")</f>
        <v>5</v>
      </c>
      <c r="AE2">
        <f>COUNTIFS(A2:A10,"&gt;1005", E2:E10,"MALE")</f>
        <v>3</v>
      </c>
      <c r="AG2" t="s">
        <v>103</v>
      </c>
      <c r="AH2" t="s">
        <v>102</v>
      </c>
      <c r="AL2" t="s">
        <v>107</v>
      </c>
      <c r="AN2" t="str">
        <f>VLOOKUP(AL2,B2:I10,5,TRUE)</f>
        <v>Accountant</v>
      </c>
    </row>
    <row r="3" spans="1:4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3">
        <v>36000</v>
      </c>
      <c r="H3" s="1">
        <v>36436</v>
      </c>
      <c r="I3" s="1">
        <v>42287</v>
      </c>
      <c r="J3" s="3">
        <f>MAX(G2:G10)</f>
        <v>65000</v>
      </c>
      <c r="K3" s="3">
        <f>MIN(G2:G10)</f>
        <v>36000</v>
      </c>
      <c r="L3" t="str">
        <v>Young</v>
      </c>
      <c r="M3" t="e">
        <v>#N/A</v>
      </c>
      <c r="N3">
        <v>7</v>
      </c>
      <c r="O3" t="str">
        <v>Pam</v>
      </c>
      <c r="P3" t="str">
        <v>2</v>
      </c>
      <c r="Q3" t="str">
        <v>03/10/1999</v>
      </c>
      <c r="R3" t="str">
        <v>1999</v>
      </c>
      <c r="S3" t="str">
        <v>Beasley</v>
      </c>
      <c r="U3" t="str">
        <f t="shared" ref="U3:U10" si="0">CONCATENATE(B3, " ",C3)</f>
        <v>Pam Beasley</v>
      </c>
      <c r="V3" t="str">
        <f t="shared" ref="V3:V10" si="1">CONCATENATE(B3," ",C3,"@GMAIL.COM")</f>
        <v>Pam Beasley@GMAIL.COM</v>
      </c>
      <c r="W3" t="str">
        <v>03-10-1999</v>
      </c>
      <c r="AA3" t="s">
        <v>97</v>
      </c>
      <c r="AC3" t="s">
        <v>98</v>
      </c>
      <c r="AD3" t="s">
        <v>99</v>
      </c>
      <c r="AE3" t="s">
        <v>100</v>
      </c>
      <c r="AG3" t="s">
        <v>104</v>
      </c>
      <c r="AH3" t="s">
        <v>105</v>
      </c>
      <c r="AL3" t="str">
        <f>_xlfn.XLOOKUP(AL2,U2:U10,V2:V10)</f>
        <v>Toby Flenderson@GMAIL.COM</v>
      </c>
    </row>
    <row r="4" spans="1:4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3">
        <v>63000</v>
      </c>
      <c r="H4" s="1">
        <v>36711</v>
      </c>
      <c r="I4" s="1">
        <v>42986</v>
      </c>
      <c r="L4" t="str">
        <v>Young</v>
      </c>
      <c r="M4" t="str">
        <v>Sales</v>
      </c>
      <c r="N4">
        <v>7</v>
      </c>
      <c r="O4" t="str">
        <v>Dwi</v>
      </c>
      <c r="P4" t="str">
        <v>3</v>
      </c>
      <c r="Q4" t="str">
        <v>04/07/2000</v>
      </c>
      <c r="R4" t="str">
        <v>2000</v>
      </c>
      <c r="S4" t="str">
        <v>Schrute</v>
      </c>
      <c r="U4" t="str">
        <f t="shared" si="0"/>
        <v>Dwight Schrute</v>
      </c>
      <c r="V4" t="str">
        <f t="shared" si="1"/>
        <v>Dwight Schrute@GMAIL.COM</v>
      </c>
      <c r="W4" t="str">
        <v>04-07-2000</v>
      </c>
      <c r="Z4" t="s">
        <v>95</v>
      </c>
      <c r="AL4" t="str" cm="1">
        <f t="array" ref="AL4:AM4">_xlfn.XLOOKUP(AL2,U2:U10,V2:W10)</f>
        <v>Toby Flenderson@GMAIL.COM</v>
      </c>
      <c r="AM4" t="str">
        <v>06-05-2001</v>
      </c>
    </row>
    <row r="5" spans="1:4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3">
        <v>47000</v>
      </c>
      <c r="H5" s="1">
        <v>36530</v>
      </c>
      <c r="I5" s="1">
        <v>42341</v>
      </c>
      <c r="L5" t="str">
        <v>Old</v>
      </c>
      <c r="M5" t="e">
        <v>#N/A</v>
      </c>
      <c r="N5">
        <v>6</v>
      </c>
      <c r="O5" t="str">
        <v>Ang</v>
      </c>
      <c r="P5" t="str">
        <v>4</v>
      </c>
      <c r="Q5" t="str">
        <v>05/01/2000</v>
      </c>
      <c r="R5" t="str">
        <v>2000</v>
      </c>
      <c r="S5" t="str">
        <v>Martin</v>
      </c>
      <c r="U5" t="str">
        <f t="shared" si="0"/>
        <v>Angela Martin</v>
      </c>
      <c r="V5" t="str">
        <f t="shared" si="1"/>
        <v>Angela Martin@GMAIL.COM</v>
      </c>
      <c r="W5" t="str">
        <v>05-01-2000</v>
      </c>
      <c r="Z5" t="s">
        <v>96</v>
      </c>
    </row>
    <row r="6" spans="1:4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3">
        <v>50000</v>
      </c>
      <c r="H6" s="1">
        <v>37017</v>
      </c>
      <c r="I6" s="1">
        <v>42977</v>
      </c>
      <c r="L6" t="str">
        <v>Old</v>
      </c>
      <c r="M6" t="str">
        <v>Fire Immediately</v>
      </c>
      <c r="N6">
        <v>10</v>
      </c>
      <c r="O6" t="str">
        <v>Tob</v>
      </c>
      <c r="P6" t="str">
        <v>5</v>
      </c>
      <c r="Q6" t="str">
        <v>06/05/2001</v>
      </c>
      <c r="R6" t="str">
        <v>2001</v>
      </c>
      <c r="S6" t="str">
        <v>Flenderson</v>
      </c>
      <c r="U6" t="str">
        <f t="shared" si="0"/>
        <v>Toby Flenderson</v>
      </c>
      <c r="V6" t="str">
        <f t="shared" si="1"/>
        <v>Toby Flenderson@GMAIL.COM</v>
      </c>
      <c r="W6" t="str">
        <v>06-05-2001</v>
      </c>
      <c r="AL6" t="str">
        <f>_xlfn.XLOOKUP(AL2,U2:U10,V2:V10,"Not Found")</f>
        <v>Toby Flenderson@GMAIL.COM</v>
      </c>
    </row>
    <row r="7" spans="1:4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3">
        <v>65000</v>
      </c>
      <c r="H7" s="1">
        <v>35040</v>
      </c>
      <c r="I7" s="1">
        <v>41528</v>
      </c>
      <c r="L7" t="str">
        <v>Old</v>
      </c>
      <c r="M7" t="str">
        <v>Christmas Bonus</v>
      </c>
      <c r="N7">
        <v>5</v>
      </c>
      <c r="O7" t="str">
        <v>Mic</v>
      </c>
      <c r="P7" t="str">
        <v>6</v>
      </c>
      <c r="Q7" t="str">
        <v>07/12/1995</v>
      </c>
      <c r="R7" t="str">
        <v>1995</v>
      </c>
      <c r="S7" t="str">
        <v>Scott</v>
      </c>
      <c r="U7" t="str">
        <f t="shared" si="0"/>
        <v>Michael Scott</v>
      </c>
      <c r="V7" t="str">
        <f t="shared" si="1"/>
        <v>Michael Scott@GMAIL.COM</v>
      </c>
      <c r="W7" t="str">
        <v>07-12-1995</v>
      </c>
    </row>
    <row r="8" spans="1:4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3">
        <v>41000</v>
      </c>
      <c r="H8" s="1">
        <v>37933</v>
      </c>
      <c r="I8" s="1">
        <v>41551</v>
      </c>
      <c r="L8" t="str">
        <v>Old</v>
      </c>
      <c r="M8" t="e">
        <v>#N/A</v>
      </c>
      <c r="N8">
        <v>6</v>
      </c>
      <c r="O8" t="str">
        <v>Mer</v>
      </c>
      <c r="P8" t="str">
        <v>7</v>
      </c>
      <c r="Q8" t="str">
        <v>08/11/2003</v>
      </c>
      <c r="R8" t="str">
        <v>2003</v>
      </c>
      <c r="S8" t="str">
        <v>Palmer</v>
      </c>
      <c r="U8" t="str">
        <f t="shared" si="0"/>
        <v>Meredith Palmer</v>
      </c>
      <c r="V8" t="str">
        <f t="shared" si="1"/>
        <v>Meredith Palmer@GMAIL.COM</v>
      </c>
      <c r="W8" t="str">
        <v>08-11-2003</v>
      </c>
      <c r="AL8" t="str">
        <f>_xlfn.XLOOKUP("*"&amp;AL2,U2:U10,V2:V10,"Not Found",2)</f>
        <v>Toby Flenderson@GMAIL.COM</v>
      </c>
    </row>
    <row r="9" spans="1:4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3">
        <v>48000</v>
      </c>
      <c r="H9" s="1">
        <v>37416</v>
      </c>
      <c r="I9" s="1">
        <v>42116</v>
      </c>
      <c r="L9" t="str">
        <v>Old</v>
      </c>
      <c r="M9" t="str">
        <v>Sales</v>
      </c>
      <c r="N9">
        <v>6</v>
      </c>
      <c r="O9" t="str">
        <v>Sta</v>
      </c>
      <c r="P9" t="str">
        <v>8</v>
      </c>
      <c r="Q9" t="str">
        <v>09/06/2002</v>
      </c>
      <c r="R9" t="str">
        <v>2002</v>
      </c>
      <c r="S9" t="str">
        <v>Hudson</v>
      </c>
      <c r="U9" t="str">
        <f t="shared" si="0"/>
        <v>Stanley Hudson</v>
      </c>
      <c r="V9" t="str">
        <f t="shared" si="1"/>
        <v>Stanley Hudson@GMAIL.COM</v>
      </c>
      <c r="W9" t="str">
        <v>09-06-2002</v>
      </c>
    </row>
    <row r="10" spans="1:4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3">
        <v>42000</v>
      </c>
      <c r="H10" s="1">
        <v>37843</v>
      </c>
      <c r="I10" s="1">
        <v>40800</v>
      </c>
      <c r="L10" t="str">
        <v>Old</v>
      </c>
      <c r="M10" t="e">
        <v>#N/A</v>
      </c>
      <c r="N10">
        <v>6</v>
      </c>
      <c r="O10" t="str">
        <v>Kev</v>
      </c>
      <c r="P10" t="str">
        <v>9</v>
      </c>
      <c r="Q10" t="str">
        <v>10/08/2003</v>
      </c>
      <c r="R10" t="str">
        <v>2003</v>
      </c>
      <c r="S10" t="str">
        <v>Malone</v>
      </c>
      <c r="U10" t="str">
        <f t="shared" si="0"/>
        <v>Kevin Malone</v>
      </c>
      <c r="V10" t="str">
        <f t="shared" si="1"/>
        <v>Kevin Malone@GMAIL.COM</v>
      </c>
      <c r="W10" t="str">
        <v>10-08-2003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F19" sqref="F19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G15" sqref="G15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H19" sqref="H19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84</v>
      </c>
      <c r="L1" t="s">
        <v>85</v>
      </c>
      <c r="M1" t="s">
        <v>85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E24" sqref="E2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 s="2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2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2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2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2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2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2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2"/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8" sqref="G18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25">
      <c r="H11" t="str">
        <f t="shared" ref="H11:H12" si="0">CONCATENATE(B11," ",C11)</f>
        <v xml:space="preserve"> </v>
      </c>
    </row>
    <row r="12" spans="1:10" x14ac:dyDescent="0.2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Alpha Kappa Psi</cp:lastModifiedBy>
  <dcterms:created xsi:type="dcterms:W3CDTF">2021-12-16T14:18:34Z</dcterms:created>
  <dcterms:modified xsi:type="dcterms:W3CDTF">2022-10-13T01:47:30Z</dcterms:modified>
</cp:coreProperties>
</file>